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Zeb\Documents\GitHub\OREAS-Catalogue-Info\"/>
    </mc:Choice>
  </mc:AlternateContent>
  <xr:revisionPtr revIDLastSave="0" documentId="13_ncr:1_{0C9F985C-EDB8-4B80-83AE-95D799A2EB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 Data" sheetId="1" r:id="rId1"/>
    <sheet name="PPM Data" sheetId="2" r:id="rId2"/>
    <sheet name="Percent Data" sheetId="3" r:id="rId3"/>
  </sheets>
  <definedNames>
    <definedName name="_xlnm._FilterDatabase" localSheetId="0" hidden="1">'All Data'!$A$1:$HK$1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<sst xmlns="http://schemas.openxmlformats.org/spreadsheetml/2006/main" count="57442" uniqueCount="879">
  <si>
    <t>ID</t>
  </si>
  <si>
    <t>Group</t>
  </si>
  <si>
    <t>Type</t>
  </si>
  <si>
    <t>Matrix</t>
  </si>
  <si>
    <t>Mineralisation Style</t>
  </si>
  <si>
    <t>SuperCRM</t>
  </si>
  <si>
    <t>Status</t>
  </si>
  <si>
    <t>Catalogue File Name</t>
  </si>
  <si>
    <t>URL</t>
  </si>
  <si>
    <t>Ag(PPM)</t>
  </si>
  <si>
    <t>Ag(%)</t>
  </si>
  <si>
    <t>Ag Method</t>
  </si>
  <si>
    <t>Al(PPM)</t>
  </si>
  <si>
    <t>Al(%)</t>
  </si>
  <si>
    <t>Al Method</t>
  </si>
  <si>
    <t>As(PPM)</t>
  </si>
  <si>
    <t>As(%)</t>
  </si>
  <si>
    <t>As Method</t>
  </si>
  <si>
    <t>Au(PPM)</t>
  </si>
  <si>
    <t>Au(%)</t>
  </si>
  <si>
    <t>Au Method</t>
  </si>
  <si>
    <t>B(PPM)</t>
  </si>
  <si>
    <t>B(%)</t>
  </si>
  <si>
    <t>B Method</t>
  </si>
  <si>
    <t>Ba(PPM)</t>
  </si>
  <si>
    <t>Ba(%)</t>
  </si>
  <si>
    <t>Ba Method</t>
  </si>
  <si>
    <t>Be(PPM)</t>
  </si>
  <si>
    <t>Be(%)</t>
  </si>
  <si>
    <t>Be Method</t>
  </si>
  <si>
    <t>Bi(PPM)</t>
  </si>
  <si>
    <t>Bi(%)</t>
  </si>
  <si>
    <t>Bi Method</t>
  </si>
  <si>
    <t>Ca(PPM)</t>
  </si>
  <si>
    <t>Ca(%)</t>
  </si>
  <si>
    <t>Ca Method</t>
  </si>
  <si>
    <t>Cd(PPM)</t>
  </si>
  <si>
    <t>Cd(%)</t>
  </si>
  <si>
    <t>Cd Method</t>
  </si>
  <si>
    <t>Ce(PPM)</t>
  </si>
  <si>
    <t>Ce(%)</t>
  </si>
  <si>
    <t>Ce Method</t>
  </si>
  <si>
    <t>Cl(PPM)</t>
  </si>
  <si>
    <t>Cl(%)</t>
  </si>
  <si>
    <t>Cl Method</t>
  </si>
  <si>
    <t>Co(PPM)</t>
  </si>
  <si>
    <t>Co(%)</t>
  </si>
  <si>
    <t>Co Method</t>
  </si>
  <si>
    <t>Cr(PPM)</t>
  </si>
  <si>
    <t>Cr(%)</t>
  </si>
  <si>
    <t>Cr Method</t>
  </si>
  <si>
    <t>Cs(PPM)</t>
  </si>
  <si>
    <t>Cs(%)</t>
  </si>
  <si>
    <t>Cs Method</t>
  </si>
  <si>
    <t>Cu(PPM)</t>
  </si>
  <si>
    <t>Cu(%)</t>
  </si>
  <si>
    <t>Cu Method</t>
  </si>
  <si>
    <t>Dy(PPM)</t>
  </si>
  <si>
    <t>Dy(%)</t>
  </si>
  <si>
    <t>Dy Method</t>
  </si>
  <si>
    <t>Er(PPM)</t>
  </si>
  <si>
    <t>Er(%)</t>
  </si>
  <si>
    <t>Er Method</t>
  </si>
  <si>
    <t>Eu(PPM)</t>
  </si>
  <si>
    <t>Eu(%)</t>
  </si>
  <si>
    <t>Eu Method</t>
  </si>
  <si>
    <t>Fe(PPM)</t>
  </si>
  <si>
    <t>Fe(%)</t>
  </si>
  <si>
    <t>Fe Method</t>
  </si>
  <si>
    <t>Ga(PPM)</t>
  </si>
  <si>
    <t>Ga(%)</t>
  </si>
  <si>
    <t>Ga Method</t>
  </si>
  <si>
    <t>Gd(PPM)</t>
  </si>
  <si>
    <t>Gd(%)</t>
  </si>
  <si>
    <t>Gd Method</t>
  </si>
  <si>
    <t>Ge(PPM)</t>
  </si>
  <si>
    <t>Ge(%)</t>
  </si>
  <si>
    <t>Ge Method</t>
  </si>
  <si>
    <t>Hf(PPM)</t>
  </si>
  <si>
    <t>Hf(%)</t>
  </si>
  <si>
    <t>Hf Method</t>
  </si>
  <si>
    <t>Hg(PPM)</t>
  </si>
  <si>
    <t>Hg(%)</t>
  </si>
  <si>
    <t>Hg Method</t>
  </si>
  <si>
    <t>Ho(PPM)</t>
  </si>
  <si>
    <t>Ho(%)</t>
  </si>
  <si>
    <t>Ho Method</t>
  </si>
  <si>
    <t>In(PPM)</t>
  </si>
  <si>
    <t>In(%)</t>
  </si>
  <si>
    <t>In Method</t>
  </si>
  <si>
    <t>Ir(PPM)</t>
  </si>
  <si>
    <t>Ir(%)</t>
  </si>
  <si>
    <t>Ir Method</t>
  </si>
  <si>
    <t>K(PPM)</t>
  </si>
  <si>
    <t>K(%)</t>
  </si>
  <si>
    <t>K Method</t>
  </si>
  <si>
    <t>La(PPM)</t>
  </si>
  <si>
    <t>La(%)</t>
  </si>
  <si>
    <t>La Method</t>
  </si>
  <si>
    <t>Li(PPM)</t>
  </si>
  <si>
    <t>Li(%)</t>
  </si>
  <si>
    <t>Li Method</t>
  </si>
  <si>
    <t>Lu(PPM)</t>
  </si>
  <si>
    <t>Lu(%)</t>
  </si>
  <si>
    <t>Lu Method</t>
  </si>
  <si>
    <t>Mg(PPM)</t>
  </si>
  <si>
    <t>Mg(%)</t>
  </si>
  <si>
    <t>Mg Method</t>
  </si>
  <si>
    <t>Mn(PPM)</t>
  </si>
  <si>
    <t>Mn(%)</t>
  </si>
  <si>
    <t>Mn Method</t>
  </si>
  <si>
    <t>Mo(PPM)</t>
  </si>
  <si>
    <t>Mo(%)</t>
  </si>
  <si>
    <t>Mo Method</t>
  </si>
  <si>
    <t>Na(PPM)</t>
  </si>
  <si>
    <t>Na(%)</t>
  </si>
  <si>
    <t>Na Method</t>
  </si>
  <si>
    <t>Nb(PPM)</t>
  </si>
  <si>
    <t>Nb(%)</t>
  </si>
  <si>
    <t>Nb Method</t>
  </si>
  <si>
    <t>Nd(PPM)</t>
  </si>
  <si>
    <t>Nd(%)</t>
  </si>
  <si>
    <t>Nd Method</t>
  </si>
  <si>
    <t>Ni(PPM)</t>
  </si>
  <si>
    <t>Ni(%)</t>
  </si>
  <si>
    <t>Ni Method</t>
  </si>
  <si>
    <t>P(PPM)</t>
  </si>
  <si>
    <t>P(%)</t>
  </si>
  <si>
    <t>P Method</t>
  </si>
  <si>
    <t>Pb(PPM)</t>
  </si>
  <si>
    <t>Pb(%)</t>
  </si>
  <si>
    <t>Pb Method</t>
  </si>
  <si>
    <t>Pd(PPM)</t>
  </si>
  <si>
    <t>Pd(%)</t>
  </si>
  <si>
    <t>Pd Method</t>
  </si>
  <si>
    <t>Pr(PPM)</t>
  </si>
  <si>
    <t>Pr(%)</t>
  </si>
  <si>
    <t>Pr Method</t>
  </si>
  <si>
    <t>Pt(PPM)</t>
  </si>
  <si>
    <t>Pt(%)</t>
  </si>
  <si>
    <t>Pt Method</t>
  </si>
  <si>
    <t>Rb(PPM)</t>
  </si>
  <si>
    <t>Rb(%)</t>
  </si>
  <si>
    <t>Rb Method</t>
  </si>
  <si>
    <t>Re(PPM)</t>
  </si>
  <si>
    <t>Re(%)</t>
  </si>
  <si>
    <t>Re Method</t>
  </si>
  <si>
    <t>Rh(PPM)</t>
  </si>
  <si>
    <t>Rh(%)</t>
  </si>
  <si>
    <t>Rh Method</t>
  </si>
  <si>
    <t>Ru(PPM)</t>
  </si>
  <si>
    <t>Ru(%)</t>
  </si>
  <si>
    <t>Ru Method</t>
  </si>
  <si>
    <t>S(PPM)</t>
  </si>
  <si>
    <t>S(%)</t>
  </si>
  <si>
    <t>S Method</t>
  </si>
  <si>
    <t>Sb(PPM)</t>
  </si>
  <si>
    <t>Sb(%)</t>
  </si>
  <si>
    <t>Sb Method</t>
  </si>
  <si>
    <t>Sc(PPM)</t>
  </si>
  <si>
    <t>Sc(%)</t>
  </si>
  <si>
    <t>Sc Method</t>
  </si>
  <si>
    <t>Se(PPM)</t>
  </si>
  <si>
    <t>Se(%)</t>
  </si>
  <si>
    <t>Se Method</t>
  </si>
  <si>
    <t>Si(PPM)</t>
  </si>
  <si>
    <t>Si(%)</t>
  </si>
  <si>
    <t>Si Method</t>
  </si>
  <si>
    <t>Sm(PPM)</t>
  </si>
  <si>
    <t>Sm(%)</t>
  </si>
  <si>
    <t>Sm Method</t>
  </si>
  <si>
    <t>Sn(PPM)</t>
  </si>
  <si>
    <t>Sn(%)</t>
  </si>
  <si>
    <t>Sn Method</t>
  </si>
  <si>
    <t>Sr(PPM)</t>
  </si>
  <si>
    <t>Sr(%)</t>
  </si>
  <si>
    <t>Sr Method</t>
  </si>
  <si>
    <t>Ta(PPM)</t>
  </si>
  <si>
    <t>Ta(%)</t>
  </si>
  <si>
    <t>Ta Method</t>
  </si>
  <si>
    <t>Tb(PPM)</t>
  </si>
  <si>
    <t>Tb(%)</t>
  </si>
  <si>
    <t>Tb Method</t>
  </si>
  <si>
    <t>Te(PPM)</t>
  </si>
  <si>
    <t>Te(%)</t>
  </si>
  <si>
    <t>Te Method</t>
  </si>
  <si>
    <t>Th(PPM)</t>
  </si>
  <si>
    <t>Th(%)</t>
  </si>
  <si>
    <t>Th Method</t>
  </si>
  <si>
    <t>Ti(PPM)</t>
  </si>
  <si>
    <t>Ti(%)</t>
  </si>
  <si>
    <t>Ti Method</t>
  </si>
  <si>
    <t>Tl(PPM)</t>
  </si>
  <si>
    <t>Tl(%)</t>
  </si>
  <si>
    <t>Tl Method</t>
  </si>
  <si>
    <t>Tm(PPM)</t>
  </si>
  <si>
    <t>Tm(%)</t>
  </si>
  <si>
    <t>Tm Method</t>
  </si>
  <si>
    <t>U(PPM)</t>
  </si>
  <si>
    <t>U(%)</t>
  </si>
  <si>
    <t>U Method</t>
  </si>
  <si>
    <t>V(PPM)</t>
  </si>
  <si>
    <t>V(%)</t>
  </si>
  <si>
    <t>V Method</t>
  </si>
  <si>
    <t>W(PPM)</t>
  </si>
  <si>
    <t>W(%)</t>
  </si>
  <si>
    <t>W Method</t>
  </si>
  <si>
    <t>Y(PPM)</t>
  </si>
  <si>
    <t>Y(%)</t>
  </si>
  <si>
    <t>Y Method</t>
  </si>
  <si>
    <t>Yb(PPM)</t>
  </si>
  <si>
    <t>Yb(%)</t>
  </si>
  <si>
    <t>Yb Method</t>
  </si>
  <si>
    <t>Zn(PPM)</t>
  </si>
  <si>
    <t>Zn(%)</t>
  </si>
  <si>
    <t>Zn Method</t>
  </si>
  <si>
    <t>Zr(PPM)</t>
  </si>
  <si>
    <t>Zr(%)</t>
  </si>
  <si>
    <t>Zr Method</t>
  </si>
  <si>
    <t>OREAS0100a</t>
  </si>
  <si>
    <t>U ore</t>
  </si>
  <si>
    <t>primary</t>
  </si>
  <si>
    <t>granitic/haematitic breccia</t>
  </si>
  <si>
    <t>hydrothermal IOCG variant</t>
  </si>
  <si>
    <t>no</t>
  </si>
  <si>
    <t>Current</t>
  </si>
  <si>
    <t>oreas-catalogue-2023-11-03.csv</t>
  </si>
  <si>
    <t>4-Acid Digestion</t>
  </si>
  <si>
    <t>Borate / Peroxide Fusion ICP</t>
  </si>
  <si>
    <t>OREAS0101a</t>
  </si>
  <si>
    <t>OREAS0101b</t>
  </si>
  <si>
    <t>OREAS0102a</t>
  </si>
  <si>
    <t>OREAS0104</t>
  </si>
  <si>
    <t>granitic/gneissic</t>
  </si>
  <si>
    <t>epithermal</t>
  </si>
  <si>
    <t>Archived</t>
  </si>
  <si>
    <t>Pressed Powder Pellet XRF</t>
  </si>
  <si>
    <t>OREAS0105</t>
  </si>
  <si>
    <t>OREAS0106</t>
  </si>
  <si>
    <t>OREAS0010c</t>
  </si>
  <si>
    <t>Au &gt;1 ppm, Au only</t>
  </si>
  <si>
    <t>metasediment/basalt</t>
  </si>
  <si>
    <t>orogenic lode gold</t>
  </si>
  <si>
    <t>Pb Fire Assay</t>
  </si>
  <si>
    <t>OREAS0010P</t>
  </si>
  <si>
    <t>Au &gt;1 ppm</t>
  </si>
  <si>
    <t>OREAS0010Pb</t>
  </si>
  <si>
    <t>OREAS0110</t>
  </si>
  <si>
    <t>Cu ore</t>
  </si>
  <si>
    <t>massive sulphide</t>
  </si>
  <si>
    <t>volcanic hosted massive sulphide</t>
  </si>
  <si>
    <t>Peroxide Fusion ICP</t>
  </si>
  <si>
    <t>OREAS0111</t>
  </si>
  <si>
    <t>OREAS0111b</t>
  </si>
  <si>
    <t>OREAS0112</t>
  </si>
  <si>
    <t>OREAS0113</t>
  </si>
  <si>
    <t>OREAS0120</t>
  </si>
  <si>
    <t>oxide</t>
  </si>
  <si>
    <t>sandstone/ sediments</t>
  </si>
  <si>
    <t>sedimentary and hydrothermal</t>
  </si>
  <si>
    <t>yes</t>
  </si>
  <si>
    <t>Borate Fusion XRF</t>
  </si>
  <si>
    <t>OREAS0121</t>
  </si>
  <si>
    <t>OREAS0122</t>
  </si>
  <si>
    <t>OREAS0123</t>
  </si>
  <si>
    <t>OREAS0124</t>
  </si>
  <si>
    <t>OREAS0012a</t>
  </si>
  <si>
    <t>OREAS0130</t>
  </si>
  <si>
    <t>Zn-Pb-Ag sulphide ore</t>
  </si>
  <si>
    <t>sulphidic graphitic slate</t>
  </si>
  <si>
    <t>SEDEX</t>
  </si>
  <si>
    <t>Aqua Regia Digestion</t>
  </si>
  <si>
    <t>OREAS0131a</t>
  </si>
  <si>
    <t>carbonate siltstone</t>
  </si>
  <si>
    <t>OREAS0131b</t>
  </si>
  <si>
    <t>OREAS0132a</t>
  </si>
  <si>
    <t>OREAS0132b</t>
  </si>
  <si>
    <t>OREAS0133a</t>
  </si>
  <si>
    <t>OREAS0133b</t>
  </si>
  <si>
    <t>OREAS0134a</t>
  </si>
  <si>
    <t>OREAS0134b</t>
  </si>
  <si>
    <t>OREAS0135</t>
  </si>
  <si>
    <t>OREAS0135b</t>
  </si>
  <si>
    <t>OREAS0136</t>
  </si>
  <si>
    <t>OREAS0137</t>
  </si>
  <si>
    <t>OREAS0138</t>
  </si>
  <si>
    <t>OREAS0139</t>
  </si>
  <si>
    <t>OREAS0013b</t>
  </si>
  <si>
    <t>Ni-Cu-PGE</t>
  </si>
  <si>
    <t>gabbronorite</t>
  </si>
  <si>
    <t>disseminated magmatic</t>
  </si>
  <si>
    <t>NiS Fire Assay</t>
  </si>
  <si>
    <t>OREAS0013P</t>
  </si>
  <si>
    <t>Pb/NiS Fire Assay</t>
  </si>
  <si>
    <t>OREAS0140</t>
  </si>
  <si>
    <t>Sn ore</t>
  </si>
  <si>
    <t>smectite clay</t>
  </si>
  <si>
    <t>skarn</t>
  </si>
  <si>
    <t>OREAS0141</t>
  </si>
  <si>
    <t>OREAS0142</t>
  </si>
  <si>
    <t>OREAS0146</t>
  </si>
  <si>
    <t>REE</t>
  </si>
  <si>
    <t>ferro-calcsilicate</t>
  </si>
  <si>
    <t>carbonatite/hydrothermal</t>
  </si>
  <si>
    <t>OREAS0147</t>
  </si>
  <si>
    <t>Li ore</t>
  </si>
  <si>
    <t>pegmatite</t>
  </si>
  <si>
    <t>pegmatitic</t>
  </si>
  <si>
    <t>OREAS0148</t>
  </si>
  <si>
    <t>OREAS0149</t>
  </si>
  <si>
    <t>OREAS0014P</t>
  </si>
  <si>
    <t>sulphide</t>
  </si>
  <si>
    <t>magmatic sulphide breccia</t>
  </si>
  <si>
    <t>OREAS0151a</t>
  </si>
  <si>
    <t>Au &lt;1 ppm, Au-Cu ore, Cu ore</t>
  </si>
  <si>
    <t>quartz monzonite</t>
  </si>
  <si>
    <t>porphyry copper-gold</t>
  </si>
  <si>
    <t>OREAS0151b</t>
  </si>
  <si>
    <t>OREAS0151c</t>
  </si>
  <si>
    <t>OREAS0152a</t>
  </si>
  <si>
    <t>OREAS0152b</t>
  </si>
  <si>
    <t>OREAS0152c</t>
  </si>
  <si>
    <t>OREAS0153a</t>
  </si>
  <si>
    <t>OREAS0153b</t>
  </si>
  <si>
    <t>OREAS0153c</t>
  </si>
  <si>
    <t>OREAS0015d</t>
  </si>
  <si>
    <t>OREAS0015f</t>
  </si>
  <si>
    <t>OREAS0015g</t>
  </si>
  <si>
    <t>OREAS0015h</t>
  </si>
  <si>
    <t>OREAS0015Pa</t>
  </si>
  <si>
    <t>OREAS0015Pb</t>
  </si>
  <si>
    <t>OREAS0015Pc</t>
  </si>
  <si>
    <t>OREAS0015Pz</t>
  </si>
  <si>
    <t>OREAS0160</t>
  </si>
  <si>
    <t>Blank/lithogeochem/low-level, Cu ore</t>
  </si>
  <si>
    <t>siliceous breccia</t>
  </si>
  <si>
    <t>barren</t>
  </si>
  <si>
    <t>OREAS0161</t>
  </si>
  <si>
    <t>shale/ siliceous dolomite</t>
  </si>
  <si>
    <t>sediment hosted</t>
  </si>
  <si>
    <t>OREAS0162</t>
  </si>
  <si>
    <t>siliceous dolomite</t>
  </si>
  <si>
    <t>OREAS0163</t>
  </si>
  <si>
    <t>OREAS0164</t>
  </si>
  <si>
    <t>OREAS0165</t>
  </si>
  <si>
    <t>Cu ore, Cu-Co ore</t>
  </si>
  <si>
    <t>OREAS0166</t>
  </si>
  <si>
    <t>OREAS0016a</t>
  </si>
  <si>
    <t>OREAS0016b</t>
  </si>
  <si>
    <t>OREAS0170a</t>
  </si>
  <si>
    <t>Mn ore</t>
  </si>
  <si>
    <t>manganiferous sedimentary</t>
  </si>
  <si>
    <t>shallow marine sediment hosted</t>
  </si>
  <si>
    <t>OREAS0170b</t>
  </si>
  <si>
    <t>OREAS0171</t>
  </si>
  <si>
    <t>OREAS0172</t>
  </si>
  <si>
    <t>OREAS0173</t>
  </si>
  <si>
    <t>secondary enrichment</t>
  </si>
  <si>
    <t>OREAS0174</t>
  </si>
  <si>
    <t>OREAS0175</t>
  </si>
  <si>
    <t>OREAS0017c</t>
  </si>
  <si>
    <t>OREAS0017Pb</t>
  </si>
  <si>
    <t>OREAS0180</t>
  </si>
  <si>
    <t>Ni laterite ore</t>
  </si>
  <si>
    <t>transitional (saprolite/ limonite)</t>
  </si>
  <si>
    <t>lateritic nickel</t>
  </si>
  <si>
    <t>OREAS0181</t>
  </si>
  <si>
    <t>OREAS0182</t>
  </si>
  <si>
    <t>OREAS0183</t>
  </si>
  <si>
    <t>saprolite</t>
  </si>
  <si>
    <t>OREAS0184</t>
  </si>
  <si>
    <t>OREAS0185</t>
  </si>
  <si>
    <t>OREAS0186</t>
  </si>
  <si>
    <t>OREAS0187</t>
  </si>
  <si>
    <t>OREAS0189</t>
  </si>
  <si>
    <t>OREAS0018c</t>
  </si>
  <si>
    <t>OREAS0018Pa</t>
  </si>
  <si>
    <t>OREAS0018Pb</t>
  </si>
  <si>
    <t>OREAS0190</t>
  </si>
  <si>
    <t>OREAS0191</t>
  </si>
  <si>
    <t>OREAS0192</t>
  </si>
  <si>
    <t>OREAS0193</t>
  </si>
  <si>
    <t>OREAS0194</t>
  </si>
  <si>
    <t>OREAS0195</t>
  </si>
  <si>
    <t>OREAS0197</t>
  </si>
  <si>
    <t>limonite</t>
  </si>
  <si>
    <t>OREAS0198</t>
  </si>
  <si>
    <t>OREAS0199</t>
  </si>
  <si>
    <t>OREAS0019a</t>
  </si>
  <si>
    <t>OREAS0200</t>
  </si>
  <si>
    <t>Au &lt;1 ppm, Au only</t>
  </si>
  <si>
    <t>OREAS0201</t>
  </si>
  <si>
    <t>OREAS0202</t>
  </si>
  <si>
    <t>OREAS0203</t>
  </si>
  <si>
    <t>OREAS0204</t>
  </si>
  <si>
    <t>OREAS0205</t>
  </si>
  <si>
    <t>OREAS0206</t>
  </si>
  <si>
    <t>OREAS0207</t>
  </si>
  <si>
    <t>OREAS0208</t>
  </si>
  <si>
    <t>OREAS0209</t>
  </si>
  <si>
    <t>OREAS0020a</t>
  </si>
  <si>
    <t>Blank/lithogeochem/low-level</t>
  </si>
  <si>
    <t>granodiorite</t>
  </si>
  <si>
    <t>Aqua Regia Digestion (sample weights 0.15-50g)</t>
  </si>
  <si>
    <t>OREAS0020b</t>
  </si>
  <si>
    <t>OREAS0210</t>
  </si>
  <si>
    <t>OREAS0211</t>
  </si>
  <si>
    <t>greenstone</t>
  </si>
  <si>
    <t>OREAS0214</t>
  </si>
  <si>
    <t>OREAS0215</t>
  </si>
  <si>
    <t>OREAS0216</t>
  </si>
  <si>
    <t>OREAS0216b</t>
  </si>
  <si>
    <t>OREAS0217</t>
  </si>
  <si>
    <t>OREAS0218</t>
  </si>
  <si>
    <t>OREAS0219</t>
  </si>
  <si>
    <t>OREAS0021C</t>
  </si>
  <si>
    <t>rhyodacite</t>
  </si>
  <si>
    <t>OREAS0021e</t>
  </si>
  <si>
    <t>quartz</t>
  </si>
  <si>
    <t>OREAS0021f</t>
  </si>
  <si>
    <t>OREAS0021h</t>
  </si>
  <si>
    <t>OREAS0220</t>
  </si>
  <si>
    <t>OREAS0221</t>
  </si>
  <si>
    <t>OREAS0222</t>
  </si>
  <si>
    <t>OREAS0223</t>
  </si>
  <si>
    <t>OREAS0224</t>
  </si>
  <si>
    <t>OREAS0226</t>
  </si>
  <si>
    <t>OREAS0228</t>
  </si>
  <si>
    <t>OREAS0228b</t>
  </si>
  <si>
    <t>OREAS0229</t>
  </si>
  <si>
    <t>OREAS0229b</t>
  </si>
  <si>
    <t>OREAS0022b</t>
  </si>
  <si>
    <t>OREAS0022c</t>
  </si>
  <si>
    <t>OREAS0022d</t>
  </si>
  <si>
    <t>OREAS0022e</t>
  </si>
  <si>
    <t>OREAS0022f</t>
  </si>
  <si>
    <t>OREAS0022h</t>
  </si>
  <si>
    <t>OREAS0022i</t>
  </si>
  <si>
    <t>OREAS0022P</t>
  </si>
  <si>
    <t>OREAS0230</t>
  </si>
  <si>
    <t>OREAS0231</t>
  </si>
  <si>
    <t>OREAS0231b</t>
  </si>
  <si>
    <t>OREAS0232</t>
  </si>
  <si>
    <t>metasediments</t>
  </si>
  <si>
    <t>OREAS0232b</t>
  </si>
  <si>
    <t>OREAS0233</t>
  </si>
  <si>
    <t>OREAS0233b</t>
  </si>
  <si>
    <t>OREAS0234</t>
  </si>
  <si>
    <t>OREAS0234b</t>
  </si>
  <si>
    <t>OREAS0235</t>
  </si>
  <si>
    <t>OREAS0235b</t>
  </si>
  <si>
    <t>OREAS0236</t>
  </si>
  <si>
    <t>OREAS0237</t>
  </si>
  <si>
    <t>OREAS0237b</t>
  </si>
  <si>
    <t>OREAS0238</t>
  </si>
  <si>
    <t>OREAS0238b</t>
  </si>
  <si>
    <t>OREAS0239</t>
  </si>
  <si>
    <t>OREAS0239b</t>
  </si>
  <si>
    <t>OREAS0023a</t>
  </si>
  <si>
    <t>OREAS0023b</t>
  </si>
  <si>
    <t>OREAS0240</t>
  </si>
  <si>
    <t>OREAS0240b</t>
  </si>
  <si>
    <t>OREAS0241</t>
  </si>
  <si>
    <t>OREAS0241b</t>
  </si>
  <si>
    <t>OREAS0242</t>
  </si>
  <si>
    <t>OREAS0243</t>
  </si>
  <si>
    <t>OREAS0245</t>
  </si>
  <si>
    <t>OREAS0247</t>
  </si>
  <si>
    <t>OREAS0024b</t>
  </si>
  <si>
    <t>OREAS0024c</t>
  </si>
  <si>
    <t>basalt</t>
  </si>
  <si>
    <t>OREAS0024d</t>
  </si>
  <si>
    <t>OREAS0024P</t>
  </si>
  <si>
    <t>OREAS0250</t>
  </si>
  <si>
    <t>weathered greenstone</t>
  </si>
  <si>
    <t>OREAS0250b</t>
  </si>
  <si>
    <t>weathered greenstone/ sediments/ scoria</t>
  </si>
  <si>
    <t>OREAS0250c</t>
  </si>
  <si>
    <t>OREAS0251</t>
  </si>
  <si>
    <t>OREAS0251b</t>
  </si>
  <si>
    <t>OREAS0252</t>
  </si>
  <si>
    <t>OREAS0252b</t>
  </si>
  <si>
    <t>OREAS0252c</t>
  </si>
  <si>
    <t>OREAS0253</t>
  </si>
  <si>
    <t>weathered greenstone/ basaltic scoria</t>
  </si>
  <si>
    <t>OREAS0253b</t>
  </si>
  <si>
    <t>OREAS0254</t>
  </si>
  <si>
    <t>OREAS0254b</t>
  </si>
  <si>
    <t>OREAS0254c</t>
  </si>
  <si>
    <t>OREAS0255</t>
  </si>
  <si>
    <t>OREAS0255b</t>
  </si>
  <si>
    <t>OREAS0255c</t>
  </si>
  <si>
    <t>OREAS0256</t>
  </si>
  <si>
    <t>OREAS0256b</t>
  </si>
  <si>
    <t>OREAS0257</t>
  </si>
  <si>
    <t>OREAS0257b</t>
  </si>
  <si>
    <t>OREAS0258</t>
  </si>
  <si>
    <t>OREAS0025a</t>
  </si>
  <si>
    <t>ferruginous soil</t>
  </si>
  <si>
    <t>OREAS0025b</t>
  </si>
  <si>
    <t>OREAS0260</t>
  </si>
  <si>
    <t>mudstone</t>
  </si>
  <si>
    <t>Carlin style</t>
  </si>
  <si>
    <t>OREAS0261</t>
  </si>
  <si>
    <t>OREAS0262</t>
  </si>
  <si>
    <t>OREAS0262b</t>
  </si>
  <si>
    <t>OREAS0263</t>
  </si>
  <si>
    <t>OREAS0264</t>
  </si>
  <si>
    <t>siliceous shale</t>
  </si>
  <si>
    <t>OREAS0266</t>
  </si>
  <si>
    <t>OREAS0026a</t>
  </si>
  <si>
    <t>Blank (coarse) drill chips</t>
  </si>
  <si>
    <t>OREAS0026b</t>
  </si>
  <si>
    <t>OREAS0027</t>
  </si>
  <si>
    <t>OREAS0273</t>
  </si>
  <si>
    <t>carbonate</t>
  </si>
  <si>
    <t>OREAS0277</t>
  </si>
  <si>
    <t>OREAS0278</t>
  </si>
  <si>
    <t>OREAS0279</t>
  </si>
  <si>
    <t>OREAS0027b</t>
  </si>
  <si>
    <t>OREAS0282</t>
  </si>
  <si>
    <t>OREAS0290</t>
  </si>
  <si>
    <t>Au &gt;1 ppm, Au-Sb ore</t>
  </si>
  <si>
    <t>OREAS0291</t>
  </si>
  <si>
    <t>OREAS0292</t>
  </si>
  <si>
    <t>OREAS0293</t>
  </si>
  <si>
    <t>Au &lt;1 ppm</t>
  </si>
  <si>
    <t>quartz conglomerate</t>
  </si>
  <si>
    <t>modified paleoplacer</t>
  </si>
  <si>
    <t>OREAS0294</t>
  </si>
  <si>
    <t>OREAS0295</t>
  </si>
  <si>
    <t>OREAS0296</t>
  </si>
  <si>
    <t>OREAS0297</t>
  </si>
  <si>
    <t>OREAS0298</t>
  </si>
  <si>
    <t>OREAS0299</t>
  </si>
  <si>
    <t>OREAS0002CBatch2D3</t>
  </si>
  <si>
    <t>greywacke</t>
  </si>
  <si>
    <t>shear-hosted orogenic gold</t>
  </si>
  <si>
    <t>OREAS0002Ca</t>
  </si>
  <si>
    <t>OREAS0002Pa</t>
  </si>
  <si>
    <t>OREAS0002Pd</t>
  </si>
  <si>
    <t>OREAS0030a</t>
  </si>
  <si>
    <t>OREAS0315</t>
  </si>
  <si>
    <t>OREAS0316</t>
  </si>
  <si>
    <t>OREAS0317</t>
  </si>
  <si>
    <t>OREAS0032</t>
  </si>
  <si>
    <t>Au &gt;1 ppm, Au-Ag ore, Au-Cu ore, Zn-Pb-Ag sulphide ore</t>
  </si>
  <si>
    <t>metasediment/sulphide</t>
  </si>
  <si>
    <t>Broken Hill Type</t>
  </si>
  <si>
    <t>OREAS0033</t>
  </si>
  <si>
    <t>Au-Ag ore, Zn-Pb-Ag sulphide ore</t>
  </si>
  <si>
    <t>siltstone</t>
  </si>
  <si>
    <t>structurally-controlled sediment-hosted</t>
  </si>
  <si>
    <t>OREAS0034h</t>
  </si>
  <si>
    <t>MVT</t>
  </si>
  <si>
    <t>Acid Digestion (no HF)</t>
  </si>
  <si>
    <t>OREAS0034i</t>
  </si>
  <si>
    <t>OREAS0034j</t>
  </si>
  <si>
    <t>OREAS0034k</t>
  </si>
  <si>
    <t>OREAS0350</t>
  </si>
  <si>
    <t>Concentrates</t>
  </si>
  <si>
    <t>concentrate</t>
  </si>
  <si>
    <t>OREAS0351</t>
  </si>
  <si>
    <t>OREAS0352</t>
  </si>
  <si>
    <t>OREAS0353</t>
  </si>
  <si>
    <t>Concentrates, Zn-Pb-Ag sulphide ore</t>
  </si>
  <si>
    <t>OREAS0353b</t>
  </si>
  <si>
    <t>OREAS0354</t>
  </si>
  <si>
    <t>Oxidising Fusion XRF</t>
  </si>
  <si>
    <t>OREAS0036</t>
  </si>
  <si>
    <t>3-Acid Digestion (no HF)</t>
  </si>
  <si>
    <t>OREAS0037</t>
  </si>
  <si>
    <t>OREAS0038</t>
  </si>
  <si>
    <t>OREAS0040</t>
  </si>
  <si>
    <t>Fe ore</t>
  </si>
  <si>
    <t>hematitic</t>
  </si>
  <si>
    <t>OREAS0401</t>
  </si>
  <si>
    <t>BIF-hosted</t>
  </si>
  <si>
    <t>OREAS0402</t>
  </si>
  <si>
    <t>OREAS0403</t>
  </si>
  <si>
    <t>OREAS0404</t>
  </si>
  <si>
    <t>OREAS0405</t>
  </si>
  <si>
    <t>OREAS0406</t>
  </si>
  <si>
    <t>OREAS0042P</t>
  </si>
  <si>
    <t>ferruginous greywacke</t>
  </si>
  <si>
    <t>OREAS0043P</t>
  </si>
  <si>
    <t>OREAS0044P</t>
  </si>
  <si>
    <t>OREAS0045b</t>
  </si>
  <si>
    <t>magmatic Ni-Cu-PGE</t>
  </si>
  <si>
    <t>OREAS0045c</t>
  </si>
  <si>
    <t>OREAS0045d</t>
  </si>
  <si>
    <t>Blank/lithogeochem/low-level, Ni-Cu-PGE</t>
  </si>
  <si>
    <t>OREAS0045e</t>
  </si>
  <si>
    <t>lateritic</t>
  </si>
  <si>
    <t>OREAS0045f</t>
  </si>
  <si>
    <t>OREAS0045h</t>
  </si>
  <si>
    <t>OREAS0045P</t>
  </si>
  <si>
    <t>OREAS0046</t>
  </si>
  <si>
    <t>Au &lt;1 ppm, Blank/lithogeochem/low-level</t>
  </si>
  <si>
    <t>glacial till</t>
  </si>
  <si>
    <t>OREAS0460</t>
  </si>
  <si>
    <t>carbonatite</t>
  </si>
  <si>
    <t>OREAS0461</t>
  </si>
  <si>
    <t>OREAS0462</t>
  </si>
  <si>
    <t>OREAS0463</t>
  </si>
  <si>
    <t>OREAS0464</t>
  </si>
  <si>
    <t>OREAS0465</t>
  </si>
  <si>
    <t>OREAS0047</t>
  </si>
  <si>
    <t>various ores</t>
  </si>
  <si>
    <t>OREAS0004Pb</t>
  </si>
  <si>
    <t>OREAS0501</t>
  </si>
  <si>
    <t>Au &lt;1 ppm, Au &gt;1 ppm, Au-Cu ore, Cu ore</t>
  </si>
  <si>
    <t>OREAS0501b</t>
  </si>
  <si>
    <t>OREAS0501c</t>
  </si>
  <si>
    <t>OREAS0501d</t>
  </si>
  <si>
    <t>OREAS0502</t>
  </si>
  <si>
    <t>OREAS0502b</t>
  </si>
  <si>
    <t>OREAS0502c</t>
  </si>
  <si>
    <t>OREAS0502d</t>
  </si>
  <si>
    <t>OREAS0503</t>
  </si>
  <si>
    <t>Au &gt;1 ppm, Au-Cu ore, Cu ore</t>
  </si>
  <si>
    <t>OREAS0503b</t>
  </si>
  <si>
    <t>OREAS0503c</t>
  </si>
  <si>
    <t>OREAS0503d</t>
  </si>
  <si>
    <t>OREAS0503e</t>
  </si>
  <si>
    <t>OREAS0504</t>
  </si>
  <si>
    <t>OREAS0504b</t>
  </si>
  <si>
    <t>OREAS0504c</t>
  </si>
  <si>
    <t>OREAS0504d</t>
  </si>
  <si>
    <t>OREAS0505</t>
  </si>
  <si>
    <t>OREAS0505b</t>
  </si>
  <si>
    <t>OREAS0506</t>
  </si>
  <si>
    <t>OREAS0507</t>
  </si>
  <si>
    <t>OREAS0508</t>
  </si>
  <si>
    <t>OREAS0050c</t>
  </si>
  <si>
    <t>Au-Cu ore</t>
  </si>
  <si>
    <t>OREAS0050P</t>
  </si>
  <si>
    <t>OREAS0050Pb</t>
  </si>
  <si>
    <t>OREAS0051P</t>
  </si>
  <si>
    <t>OREAS0520</t>
  </si>
  <si>
    <t>Au &lt;1 ppm, Au-Cu ore</t>
  </si>
  <si>
    <t>felsic volcanic breccia</t>
  </si>
  <si>
    <t>IOCG</t>
  </si>
  <si>
    <t>OREAS0521</t>
  </si>
  <si>
    <t>OREAS0522</t>
  </si>
  <si>
    <t>OREAS0523</t>
  </si>
  <si>
    <t>Au &gt;1 ppm, Au-Cu ore</t>
  </si>
  <si>
    <t>OREAS0524</t>
  </si>
  <si>
    <t>OREAS0052c</t>
  </si>
  <si>
    <t>OREAS0052P</t>
  </si>
  <si>
    <t>OREAS0052Pb</t>
  </si>
  <si>
    <t>OREAS0053P</t>
  </si>
  <si>
    <t>OREAS0053Pb</t>
  </si>
  <si>
    <t>OREAS0054Pa</t>
  </si>
  <si>
    <t>OREAS0550</t>
  </si>
  <si>
    <t>dolomitic shale</t>
  </si>
  <si>
    <t>OREAS0551</t>
  </si>
  <si>
    <t>OREAS0552</t>
  </si>
  <si>
    <t>OREAS0553</t>
  </si>
  <si>
    <t>OREAS0554</t>
  </si>
  <si>
    <t>OREAS0555</t>
  </si>
  <si>
    <t>OREAS0556</t>
  </si>
  <si>
    <t>OREAS0055P</t>
  </si>
  <si>
    <t>OREAS0056P</t>
  </si>
  <si>
    <t>OREAS0058P</t>
  </si>
  <si>
    <t>OREAS0059a</t>
  </si>
  <si>
    <t>OREAS0059b</t>
  </si>
  <si>
    <t>OREAS0059c</t>
  </si>
  <si>
    <t>OREAS0059d</t>
  </si>
  <si>
    <t>OREAS0005Pb</t>
  </si>
  <si>
    <t>OREAS0600</t>
  </si>
  <si>
    <t>Au &lt;1 ppm, Au-Ag ore, Au-Cu ore</t>
  </si>
  <si>
    <t>high sulphidation epithermal</t>
  </si>
  <si>
    <t>OREAS0600b</t>
  </si>
  <si>
    <t>OREAS0601</t>
  </si>
  <si>
    <t>OREAS0601b</t>
  </si>
  <si>
    <t>OREAS0601c</t>
  </si>
  <si>
    <t>OREAS0602</t>
  </si>
  <si>
    <t>Au &gt;1 ppm, Au-Ag ore, Au-Cu ore</t>
  </si>
  <si>
    <t>OREAS0602b</t>
  </si>
  <si>
    <t>OREAS0603</t>
  </si>
  <si>
    <t>OREAS0603b</t>
  </si>
  <si>
    <t>OREAS0603c</t>
  </si>
  <si>
    <t>Pb Fire Assay (Grav)</t>
  </si>
  <si>
    <t>OREAS0604</t>
  </si>
  <si>
    <t>OREAS0604b</t>
  </si>
  <si>
    <t>OREAS0605</t>
  </si>
  <si>
    <t>OREAS0605b</t>
  </si>
  <si>
    <t>OREAS0606</t>
  </si>
  <si>
    <t>OREAS0607</t>
  </si>
  <si>
    <t>OREAS0607b</t>
  </si>
  <si>
    <t>OREAS0608</t>
  </si>
  <si>
    <t>OREAS0609</t>
  </si>
  <si>
    <t>OREAS0609b</t>
  </si>
  <si>
    <t>OREAS0060b</t>
  </si>
  <si>
    <t>Au-Ag ore</t>
  </si>
  <si>
    <t>andesite</t>
  </si>
  <si>
    <t>low sulphidation epithermal</t>
  </si>
  <si>
    <t>OREAS0060c</t>
  </si>
  <si>
    <t>Au &gt;1 ppm, Au-Ag ore</t>
  </si>
  <si>
    <t>OREAS0060d</t>
  </si>
  <si>
    <t>OREAS0060e</t>
  </si>
  <si>
    <t>OREAS0060P</t>
  </si>
  <si>
    <t>Au only, Au-Ag ore</t>
  </si>
  <si>
    <t>andesitic volcanics</t>
  </si>
  <si>
    <t>OREAS0610</t>
  </si>
  <si>
    <t>OREAS0611</t>
  </si>
  <si>
    <t>OREAS0061d</t>
  </si>
  <si>
    <t>OREAS0061e</t>
  </si>
  <si>
    <t>OREAS0061f</t>
  </si>
  <si>
    <t>OREAS0061h</t>
  </si>
  <si>
    <t>OREAS0061Pa</t>
  </si>
  <si>
    <t>OREAS0061Pb</t>
  </si>
  <si>
    <t>OREAS0620</t>
  </si>
  <si>
    <t>Au &lt;1 ppm, Au-Ag ore, Au-Cu ore, Zn-Pb-Ag sulphide ore</t>
  </si>
  <si>
    <t>OREAS0621</t>
  </si>
  <si>
    <t>OREAS0622</t>
  </si>
  <si>
    <t>OREAS0623</t>
  </si>
  <si>
    <t>OREAS0624</t>
  </si>
  <si>
    <t>OREAS0062c</t>
  </si>
  <si>
    <t>OREAS0062d</t>
  </si>
  <si>
    <t>OREAS0062e</t>
  </si>
  <si>
    <t>OREAS0062f</t>
  </si>
  <si>
    <t>OREAS0062h</t>
  </si>
  <si>
    <t>OREAS0062Pa</t>
  </si>
  <si>
    <t>Au &gt;1 ppm, Au only, Au-Ag ore</t>
  </si>
  <si>
    <t>OREAS0062Pb</t>
  </si>
  <si>
    <t>OREAS0630</t>
  </si>
  <si>
    <t>Au &lt;1 ppm, Zn-Pb-Ag sulphide ore</t>
  </si>
  <si>
    <t>pyritic tailings</t>
  </si>
  <si>
    <t>OREAS0630b</t>
  </si>
  <si>
    <t>OREAS0065a</t>
  </si>
  <si>
    <t>OREAS0066a</t>
  </si>
  <si>
    <t>OREAS0067a</t>
  </si>
  <si>
    <t>OREAS0680</t>
  </si>
  <si>
    <t>Au &lt;1 ppm, Au-Pd-Pt (PGE) ore, Ni-Cu-PGE</t>
  </si>
  <si>
    <t>OREAS0681</t>
  </si>
  <si>
    <t>Au &lt;1 ppm, Au-Pd-Pt (PGE) ore</t>
  </si>
  <si>
    <t>magmatic PGE</t>
  </si>
  <si>
    <t>OREAS0682</t>
  </si>
  <si>
    <t>OREAS0683</t>
  </si>
  <si>
    <t>pyroxenite</t>
  </si>
  <si>
    <t>OREAS0684</t>
  </si>
  <si>
    <t>OREAS0068a</t>
  </si>
  <si>
    <t>OREAS0006Ca</t>
  </si>
  <si>
    <t>Au (coarse) drill chips</t>
  </si>
  <si>
    <t>OREAS0006Pa</t>
  </si>
  <si>
    <t>metagreywacke</t>
  </si>
  <si>
    <t>OREAS0006Pb</t>
  </si>
  <si>
    <t>OREAS0006Pc</t>
  </si>
  <si>
    <t>OREAS0700</t>
  </si>
  <si>
    <t>Au &lt;1 ppm, Au-Cu ore, Fe ore, W ore</t>
  </si>
  <si>
    <t>magnetite skarn</t>
  </si>
  <si>
    <t>OREAS0701</t>
  </si>
  <si>
    <t>Au &gt;1 ppm, Au-Cu ore, Fe ore, W ore</t>
  </si>
  <si>
    <t>OREAS0070b</t>
  </si>
  <si>
    <t>Ni sulphide ore</t>
  </si>
  <si>
    <t>mineralised ultramafic</t>
  </si>
  <si>
    <t>komatiite-hosted nickel sulphide</t>
  </si>
  <si>
    <t>OREAS0070P</t>
  </si>
  <si>
    <t>metadunite</t>
  </si>
  <si>
    <t>OREAS0722</t>
  </si>
  <si>
    <t>Graphite</t>
  </si>
  <si>
    <t>crystalline vein</t>
  </si>
  <si>
    <t>OREAS0723</t>
  </si>
  <si>
    <t>OREAS0724</t>
  </si>
  <si>
    <t>OREAS0725</t>
  </si>
  <si>
    <t>OREAS0072a</t>
  </si>
  <si>
    <t>OREAS0072b</t>
  </si>
  <si>
    <t>OREAS0739</t>
  </si>
  <si>
    <t>Alumina, Concentrates</t>
  </si>
  <si>
    <t>gamma alumina</t>
  </si>
  <si>
    <t>OREAS0073a</t>
  </si>
  <si>
    <t>OREAS0073b</t>
  </si>
  <si>
    <t>OREAS0074a</t>
  </si>
  <si>
    <t>OREAS0074b</t>
  </si>
  <si>
    <t>OREAS0750</t>
  </si>
  <si>
    <t>OREAS0751</t>
  </si>
  <si>
    <t>OREAS0752</t>
  </si>
  <si>
    <t>OREAS0753</t>
  </si>
  <si>
    <t>OREAS0075a</t>
  </si>
  <si>
    <t>OREAS0075b</t>
  </si>
  <si>
    <t>OREAS0076a</t>
  </si>
  <si>
    <t>OREAS0076b</t>
  </si>
  <si>
    <t>OREAS0077a</t>
  </si>
  <si>
    <t>OREAS0077b</t>
  </si>
  <si>
    <t>OREAS0078</t>
  </si>
  <si>
    <t>OREAS0007Ca</t>
  </si>
  <si>
    <t>OREAS0007Pa</t>
  </si>
  <si>
    <t>OREAS0007Pb</t>
  </si>
  <si>
    <t>OREAS0085</t>
  </si>
  <si>
    <t>Ni sulphide ore, Ni-Cu-PGE</t>
  </si>
  <si>
    <t>gabbro</t>
  </si>
  <si>
    <t>OREAS0086</t>
  </si>
  <si>
    <t>OREAS0090</t>
  </si>
  <si>
    <t>OREAS0901</t>
  </si>
  <si>
    <t>argillaceous sandstone</t>
  </si>
  <si>
    <t>OREAS0902</t>
  </si>
  <si>
    <t>OREAS0903</t>
  </si>
  <si>
    <t>OREAS0904</t>
  </si>
  <si>
    <t>OREAS0905</t>
  </si>
  <si>
    <t>weathered rhyodacite</t>
  </si>
  <si>
    <t>oxidised VMS</t>
  </si>
  <si>
    <t>OREAS0906</t>
  </si>
  <si>
    <t>OREAS0907</t>
  </si>
  <si>
    <t>OREAS0908</t>
  </si>
  <si>
    <t>OREAS0091</t>
  </si>
  <si>
    <t>OREAS0092</t>
  </si>
  <si>
    <t>OREAS0920</t>
  </si>
  <si>
    <t>OREAS0920b</t>
  </si>
  <si>
    <t>OREAS0921</t>
  </si>
  <si>
    <t>OREAS0921b</t>
  </si>
  <si>
    <t>OREAS0922</t>
  </si>
  <si>
    <t>OREAS0923</t>
  </si>
  <si>
    <t>OREAS0924</t>
  </si>
  <si>
    <t>OREAS0925</t>
  </si>
  <si>
    <t>OREAS0926</t>
  </si>
  <si>
    <t>OREAS0927</t>
  </si>
  <si>
    <t>OREAS0928</t>
  </si>
  <si>
    <t>OREAS0929</t>
  </si>
  <si>
    <t>OREAS0093</t>
  </si>
  <si>
    <t>OREAS0930</t>
  </si>
  <si>
    <t>OREAS0931</t>
  </si>
  <si>
    <t>OREAS0931b</t>
  </si>
  <si>
    <t>OREAS0932</t>
  </si>
  <si>
    <t>OREAS0932b</t>
  </si>
  <si>
    <t>OREAS0933</t>
  </si>
  <si>
    <t>OREAS0934</t>
  </si>
  <si>
    <t>OREAS0935</t>
  </si>
  <si>
    <t>OREAS0094</t>
  </si>
  <si>
    <t>OREAS0095</t>
  </si>
  <si>
    <t>mineralised siltstone</t>
  </si>
  <si>
    <t>OREAS0096</t>
  </si>
  <si>
    <t>OREAS0097</t>
  </si>
  <si>
    <t>OREAS0098</t>
  </si>
  <si>
    <t>OREAS0099</t>
  </si>
  <si>
    <t>OREAS0990</t>
  </si>
  <si>
    <t>Au-Cu ore, Concentrates</t>
  </si>
  <si>
    <t>OREAS0990b</t>
  </si>
  <si>
    <t>OREAS0990c</t>
  </si>
  <si>
    <t>OREAS0991</t>
  </si>
  <si>
    <t>OREAS0992</t>
  </si>
  <si>
    <t>OREAS0992b</t>
  </si>
  <si>
    <t>OREAS0993</t>
  </si>
  <si>
    <t>Au &gt;1 ppm, Au-Ag ore, Au-Cu ore, Concentrates, Cu ore</t>
  </si>
  <si>
    <t>OREAS0994</t>
  </si>
  <si>
    <t>OREAS0995</t>
  </si>
  <si>
    <t>OREAS0999</t>
  </si>
  <si>
    <t>Concentrates, Li ore</t>
  </si>
  <si>
    <t>OREAS0099b</t>
  </si>
  <si>
    <t>OREASC26c</t>
  </si>
  <si>
    <t>OREASC26d</t>
  </si>
  <si>
    <t>OREASC26e</t>
  </si>
  <si>
    <t>OREASC27c</t>
  </si>
  <si>
    <t>OREASC27d</t>
  </si>
  <si>
    <t>OREASC27e</t>
  </si>
  <si>
    <t>OREASC27f</t>
  </si>
  <si>
    <t>OREASC27h</t>
  </si>
  <si>
    <t>OREASH1</t>
  </si>
  <si>
    <t>OREASH3</t>
  </si>
  <si>
    <t>quartz-rich saprolite</t>
  </si>
  <si>
    <t>OREASH5</t>
  </si>
  <si>
    <t>Au &lt;1 ppm, Au only, Blank/lithogeochem/low-level</t>
  </si>
  <si>
    <t>OREASL11</t>
  </si>
  <si>
    <t>OREASL11b</t>
  </si>
  <si>
    <t>OREASL12</t>
  </si>
  <si>
    <t>OREASL12b</t>
  </si>
  <si>
    <t>OREASL13</t>
  </si>
  <si>
    <t>OREASL14</t>
  </si>
  <si>
    <t>OREASL15</t>
  </si>
  <si>
    <t>OREASL16</t>
  </si>
  <si>
    <t>OREASWON14</t>
  </si>
  <si>
    <t>P2O5 ore</t>
  </si>
  <si>
    <t>phosphatic chert breccia</t>
  </si>
  <si>
    <t>OREASWON20</t>
  </si>
  <si>
    <t>OREASWON25</t>
  </si>
  <si>
    <t>phosphatic limestone</t>
  </si>
  <si>
    <t>OREASWON30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</si>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</sst>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492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RowHeight="15" x14ac:dyDescent="0.25"/>
  <cols>
    <col min="1" max="1" width="20.42578125" bestFit="1" customWidth="1"/>
    <col min="2" max="2" width="33" customWidth="1"/>
    <col min="3" max="3" width="9.85546875" bestFit="1" customWidth="1"/>
    <col min="4" max="4" width="30" customWidth="1"/>
    <col min="5" max="5" width="37.42578125" bestFit="1" customWidth="1"/>
    <col min="6" max="6" width="14.85546875" bestFit="1" customWidth="1"/>
    <col min="7" max="7" width="11" bestFit="1" customWidth="1"/>
    <col min="8" max="8" width="29.140625" bestFit="1" customWidth="1"/>
    <col min="9" max="9" width="47.7109375" bestFit="1" customWidth="1"/>
  </cols>
  <sheetData>
    <row r="1" spans="1:2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</row>
    <row r="2" spans="1:219" x14ac:dyDescent="0.25">
      <c r="A2" t="s">
        <v>219</v>
      </c>
      <c r="B2" t="s">
        <v>220</v>
      </c>
      <c r="C2" t="s">
        <v>221</v>
      </c>
      <c r="D2" t="s">
        <v>222</v>
      </c>
      <c r="E2" t="s">
        <v>223</v>
      </c>
      <c r="F2" t="s">
        <v>224</v>
      </c>
      <c r="G2" t="s">
        <v>225</v>
      </c>
      <c r="H2" t="s">
        <v>226</v>
      </c>
      <c r="I2" t="str">
        <f>HYPERLINK("https://www.oreas.com/crm/OREAS-100a/")</f>
        <v>https://www.oreas.com/crm/OREAS-100a/</v>
      </c>
      <c r="AN2">
        <v>467</v>
      </c>
      <c r="AO2">
        <v>4.6699999999999998E-2</v>
      </c>
      <c r="AP2" t="s">
        <v>227</v>
      </c>
      <c r="AT2">
        <v>17.5</v>
      </c>
      <c r="AU2">
        <v>1.75E-3</v>
      </c>
      <c r="AV2" t="s">
        <v>227</v>
      </c>
      <c r="BC2">
        <v>167</v>
      </c>
      <c r="BD2">
        <v>1.67E-2</v>
      </c>
      <c r="BE2" t="s">
        <v>227</v>
      </c>
      <c r="BF2">
        <v>18.899999999999999</v>
      </c>
      <c r="BG2">
        <v>1.89E-3</v>
      </c>
      <c r="BH2" t="s">
        <v>227</v>
      </c>
      <c r="BI2">
        <v>11.6</v>
      </c>
      <c r="BJ2">
        <v>1.16E-3</v>
      </c>
      <c r="BK2" t="s">
        <v>227</v>
      </c>
      <c r="BL2">
        <v>3.7</v>
      </c>
      <c r="BM2">
        <v>3.6999999999999999E-4</v>
      </c>
      <c r="BN2" t="s">
        <v>227</v>
      </c>
      <c r="BO2">
        <v>45100</v>
      </c>
      <c r="BP2">
        <v>4.51</v>
      </c>
      <c r="BQ2" t="s">
        <v>227</v>
      </c>
      <c r="BU2">
        <v>20.3</v>
      </c>
      <c r="BV2">
        <v>2.0300000000000001E-3</v>
      </c>
      <c r="BW2" t="s">
        <v>227</v>
      </c>
      <c r="CG2">
        <v>3.66</v>
      </c>
      <c r="CH2">
        <v>3.6600000000000001E-4</v>
      </c>
      <c r="CI2" t="s">
        <v>227</v>
      </c>
      <c r="CP2">
        <v>38000</v>
      </c>
      <c r="CQ2">
        <v>3.8</v>
      </c>
      <c r="CR2" t="s">
        <v>227</v>
      </c>
      <c r="CS2">
        <v>259</v>
      </c>
      <c r="CT2">
        <v>2.5899999999999999E-2</v>
      </c>
      <c r="CU2" t="s">
        <v>227</v>
      </c>
      <c r="CY2">
        <v>1.56</v>
      </c>
      <c r="CZ2">
        <v>1.56E-4</v>
      </c>
      <c r="DA2" t="s">
        <v>227</v>
      </c>
      <c r="DB2">
        <v>8100</v>
      </c>
      <c r="DC2">
        <v>0.81</v>
      </c>
      <c r="DD2" t="s">
        <v>227</v>
      </c>
      <c r="DE2">
        <v>532</v>
      </c>
      <c r="DF2">
        <v>5.3199999999999997E-2</v>
      </c>
      <c r="DG2" t="s">
        <v>227</v>
      </c>
      <c r="DH2">
        <v>22.2</v>
      </c>
      <c r="DI2">
        <v>2.2200000000000002E-3</v>
      </c>
      <c r="DJ2" t="s">
        <v>227</v>
      </c>
      <c r="DQ2">
        <v>152</v>
      </c>
      <c r="DR2">
        <v>1.52E-2</v>
      </c>
      <c r="DS2" t="s">
        <v>227</v>
      </c>
      <c r="DT2" s="2">
        <v>20</v>
      </c>
      <c r="DU2" s="2">
        <v>2E-3</v>
      </c>
      <c r="DV2" t="s">
        <v>228</v>
      </c>
      <c r="DW2">
        <v>487</v>
      </c>
      <c r="DX2">
        <v>4.87E-2</v>
      </c>
      <c r="DY2" t="s">
        <v>227</v>
      </c>
      <c r="DZ2">
        <v>13.2</v>
      </c>
      <c r="EA2">
        <v>1.32E-3</v>
      </c>
      <c r="EB2" t="s">
        <v>227</v>
      </c>
      <c r="EF2">
        <v>47.1</v>
      </c>
      <c r="EG2">
        <v>4.7099999999999998E-3</v>
      </c>
      <c r="EH2" t="s">
        <v>227</v>
      </c>
      <c r="FM2">
        <v>23.6</v>
      </c>
      <c r="FN2">
        <v>2.3600000000000001E-3</v>
      </c>
      <c r="FO2" t="s">
        <v>228</v>
      </c>
      <c r="FY2">
        <v>3.25</v>
      </c>
      <c r="FZ2">
        <v>3.2499999999999999E-4</v>
      </c>
      <c r="GA2" t="s">
        <v>227</v>
      </c>
      <c r="GE2">
        <v>49.2</v>
      </c>
      <c r="GF2">
        <v>4.9199999999999999E-3</v>
      </c>
      <c r="GG2" t="s">
        <v>227</v>
      </c>
      <c r="GH2">
        <v>2180</v>
      </c>
      <c r="GI2">
        <v>0.218</v>
      </c>
      <c r="GJ2" t="s">
        <v>227</v>
      </c>
      <c r="GN2">
        <v>1.61</v>
      </c>
      <c r="GO2">
        <v>1.6100000000000001E-4</v>
      </c>
      <c r="GP2" t="s">
        <v>227</v>
      </c>
      <c r="GQ2">
        <v>130</v>
      </c>
      <c r="GR2">
        <v>1.2999999999999999E-2</v>
      </c>
      <c r="GS2" t="s">
        <v>227</v>
      </c>
      <c r="GT2">
        <v>36.700000000000003</v>
      </c>
      <c r="GU2">
        <v>3.6700000000000001E-3</v>
      </c>
      <c r="GV2" t="s">
        <v>228</v>
      </c>
      <c r="GZ2">
        <v>96</v>
      </c>
      <c r="HA2">
        <v>9.5999999999999992E-3</v>
      </c>
      <c r="HB2" t="s">
        <v>227</v>
      </c>
      <c r="HC2">
        <v>11.4</v>
      </c>
      <c r="HD2">
        <v>1.14E-3</v>
      </c>
      <c r="HE2" t="s">
        <v>227</v>
      </c>
    </row>
    <row r="3" spans="1:219" x14ac:dyDescent="0.25">
      <c r="A3" t="s">
        <v>229</v>
      </c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tr">
        <f>HYPERLINK("https://www.oreas.com/crm/OREAS-101a/")</f>
        <v>https://www.oreas.com/crm/OREAS-101a/</v>
      </c>
      <c r="AN3">
        <v>1390</v>
      </c>
      <c r="AO3">
        <v>0.13900000000000001</v>
      </c>
      <c r="AP3" t="s">
        <v>227</v>
      </c>
      <c r="AT3">
        <v>46.9</v>
      </c>
      <c r="AU3">
        <v>4.6899999999999997E-3</v>
      </c>
      <c r="AV3" t="s">
        <v>227</v>
      </c>
      <c r="BC3">
        <v>418</v>
      </c>
      <c r="BD3">
        <v>4.1799999999999997E-2</v>
      </c>
      <c r="BE3" t="s">
        <v>227</v>
      </c>
      <c r="BF3">
        <v>28.2</v>
      </c>
      <c r="BG3">
        <v>2.82E-3</v>
      </c>
      <c r="BH3" t="s">
        <v>227</v>
      </c>
      <c r="BI3">
        <v>16.2</v>
      </c>
      <c r="BJ3">
        <v>1.6199999999999999E-3</v>
      </c>
      <c r="BK3" t="s">
        <v>227</v>
      </c>
      <c r="BL3">
        <v>8.4</v>
      </c>
      <c r="BM3">
        <v>8.4000000000000003E-4</v>
      </c>
      <c r="BN3" t="s">
        <v>227</v>
      </c>
      <c r="BO3">
        <v>107000</v>
      </c>
      <c r="BP3">
        <v>10.7</v>
      </c>
      <c r="BQ3" t="s">
        <v>227</v>
      </c>
      <c r="BU3">
        <v>42</v>
      </c>
      <c r="BV3">
        <v>4.1999999999999997E-3</v>
      </c>
      <c r="BW3" t="s">
        <v>227</v>
      </c>
      <c r="CG3">
        <v>5.2</v>
      </c>
      <c r="CH3">
        <v>5.1999999999999995E-4</v>
      </c>
      <c r="CI3" t="s">
        <v>227</v>
      </c>
      <c r="CP3">
        <v>22000</v>
      </c>
      <c r="CQ3">
        <v>2.2000000000000002</v>
      </c>
      <c r="CR3" t="s">
        <v>227</v>
      </c>
      <c r="CS3">
        <v>807</v>
      </c>
      <c r="CT3">
        <v>8.0699999999999994E-2</v>
      </c>
      <c r="CU3" t="s">
        <v>227</v>
      </c>
      <c r="CY3">
        <v>1.99</v>
      </c>
      <c r="CZ3">
        <v>1.9900000000000001E-4</v>
      </c>
      <c r="DA3" t="s">
        <v>227</v>
      </c>
      <c r="DB3">
        <v>12000</v>
      </c>
      <c r="DC3">
        <v>1.2</v>
      </c>
      <c r="DD3" t="s">
        <v>227</v>
      </c>
      <c r="DE3">
        <v>977</v>
      </c>
      <c r="DF3">
        <v>9.7699999999999995E-2</v>
      </c>
      <c r="DG3" t="s">
        <v>227</v>
      </c>
      <c r="DH3">
        <v>20.399999999999999</v>
      </c>
      <c r="DI3">
        <v>2.0400000000000001E-3</v>
      </c>
      <c r="DJ3" t="s">
        <v>227</v>
      </c>
      <c r="DQ3">
        <v>397</v>
      </c>
      <c r="DR3">
        <v>3.9699999999999999E-2</v>
      </c>
      <c r="DS3" t="s">
        <v>227</v>
      </c>
      <c r="DW3">
        <v>1159</v>
      </c>
      <c r="DX3">
        <v>0.1159</v>
      </c>
      <c r="DY3" t="s">
        <v>227</v>
      </c>
      <c r="DZ3">
        <v>23</v>
      </c>
      <c r="EA3">
        <v>2.3E-3</v>
      </c>
      <c r="EB3" t="s">
        <v>227</v>
      </c>
      <c r="EF3">
        <v>131</v>
      </c>
      <c r="EG3">
        <v>1.3100000000000001E-2</v>
      </c>
      <c r="EH3" t="s">
        <v>227</v>
      </c>
      <c r="FM3">
        <v>48.8</v>
      </c>
      <c r="FN3">
        <v>4.8799999999999998E-3</v>
      </c>
      <c r="FO3" t="s">
        <v>228</v>
      </c>
      <c r="FY3">
        <v>5.3</v>
      </c>
      <c r="FZ3">
        <v>5.2999999999999998E-4</v>
      </c>
      <c r="GA3" t="s">
        <v>227</v>
      </c>
      <c r="GE3">
        <v>35.1</v>
      </c>
      <c r="GF3">
        <v>3.5100000000000001E-3</v>
      </c>
      <c r="GG3" t="s">
        <v>227</v>
      </c>
      <c r="GH3">
        <v>3530</v>
      </c>
      <c r="GI3">
        <v>0.35299999999999998</v>
      </c>
      <c r="GJ3" t="s">
        <v>227</v>
      </c>
      <c r="GN3">
        <v>2.12</v>
      </c>
      <c r="GO3">
        <v>2.12E-4</v>
      </c>
      <c r="GP3" t="s">
        <v>227</v>
      </c>
      <c r="GQ3">
        <v>410</v>
      </c>
      <c r="GR3">
        <v>4.1000000000000002E-2</v>
      </c>
      <c r="GS3" t="s">
        <v>227</v>
      </c>
      <c r="GT3">
        <v>83</v>
      </c>
      <c r="GU3">
        <v>8.3000000000000001E-3</v>
      </c>
      <c r="GV3" t="s">
        <v>228</v>
      </c>
      <c r="GZ3">
        <v>135</v>
      </c>
      <c r="HA3">
        <v>1.35E-2</v>
      </c>
      <c r="HB3" t="s">
        <v>227</v>
      </c>
      <c r="HC3">
        <v>14.7</v>
      </c>
      <c r="HD3">
        <v>1.47E-3</v>
      </c>
      <c r="HE3" t="s">
        <v>227</v>
      </c>
    </row>
    <row r="4" spans="1:219" x14ac:dyDescent="0.25">
      <c r="A4" t="s">
        <v>230</v>
      </c>
      <c r="B4" t="s">
        <v>220</v>
      </c>
      <c r="C4" t="s">
        <v>221</v>
      </c>
      <c r="D4" t="s">
        <v>222</v>
      </c>
      <c r="E4" t="s">
        <v>223</v>
      </c>
      <c r="F4" t="s">
        <v>224</v>
      </c>
      <c r="G4" t="s">
        <v>225</v>
      </c>
      <c r="H4" t="s">
        <v>226</v>
      </c>
      <c r="I4" t="str">
        <f>HYPERLINK("https://www.oreas.com/crm/OREAS-101b/")</f>
        <v>https://www.oreas.com/crm/OREAS-101b/</v>
      </c>
      <c r="AN4">
        <v>1325</v>
      </c>
      <c r="AO4">
        <v>0.13250000000000001</v>
      </c>
      <c r="AP4" t="s">
        <v>227</v>
      </c>
      <c r="AT4">
        <v>45</v>
      </c>
      <c r="AU4">
        <v>4.4999999999999997E-3</v>
      </c>
      <c r="AV4" t="s">
        <v>227</v>
      </c>
      <c r="BC4">
        <v>412</v>
      </c>
      <c r="BD4">
        <v>4.1200000000000001E-2</v>
      </c>
      <c r="BE4" t="s">
        <v>227</v>
      </c>
      <c r="BF4">
        <v>27</v>
      </c>
      <c r="BG4">
        <v>2.7000000000000001E-3</v>
      </c>
      <c r="BH4" t="s">
        <v>227</v>
      </c>
      <c r="BI4">
        <v>15</v>
      </c>
      <c r="BJ4">
        <v>1.5E-3</v>
      </c>
      <c r="BK4" t="s">
        <v>227</v>
      </c>
      <c r="BL4">
        <v>8.1</v>
      </c>
      <c r="BM4">
        <v>8.0999999999999996E-4</v>
      </c>
      <c r="BN4" t="s">
        <v>227</v>
      </c>
      <c r="BO4">
        <v>107000</v>
      </c>
      <c r="BP4">
        <v>10.7</v>
      </c>
      <c r="BQ4" t="s">
        <v>227</v>
      </c>
      <c r="BU4">
        <v>40</v>
      </c>
      <c r="BV4">
        <v>4.0000000000000001E-3</v>
      </c>
      <c r="BW4" t="s">
        <v>227</v>
      </c>
      <c r="CG4">
        <v>5.2</v>
      </c>
      <c r="CH4">
        <v>5.1999999999999995E-4</v>
      </c>
      <c r="CI4" t="s">
        <v>227</v>
      </c>
      <c r="CP4">
        <v>23600</v>
      </c>
      <c r="CQ4">
        <v>2.36</v>
      </c>
      <c r="CR4" t="s">
        <v>227</v>
      </c>
      <c r="CS4">
        <v>754</v>
      </c>
      <c r="CT4">
        <v>7.5399999999999995E-2</v>
      </c>
      <c r="CU4" t="s">
        <v>227</v>
      </c>
      <c r="CY4">
        <v>1.96</v>
      </c>
      <c r="CZ4">
        <v>1.9599999999999999E-4</v>
      </c>
      <c r="DA4" t="s">
        <v>227</v>
      </c>
      <c r="DB4">
        <v>12300</v>
      </c>
      <c r="DC4">
        <v>1.23</v>
      </c>
      <c r="DD4" t="s">
        <v>227</v>
      </c>
      <c r="DE4">
        <v>927</v>
      </c>
      <c r="DF4">
        <v>9.2700000000000005E-2</v>
      </c>
      <c r="DG4" t="s">
        <v>227</v>
      </c>
      <c r="DH4">
        <v>20.100000000000001</v>
      </c>
      <c r="DI4">
        <v>2.0100000000000001E-3</v>
      </c>
      <c r="DJ4" t="s">
        <v>227</v>
      </c>
      <c r="DQ4">
        <v>388</v>
      </c>
      <c r="DR4">
        <v>3.8800000000000001E-2</v>
      </c>
      <c r="DS4" t="s">
        <v>227</v>
      </c>
      <c r="DW4">
        <v>1118</v>
      </c>
      <c r="DX4">
        <v>0.1118</v>
      </c>
      <c r="DY4" t="s">
        <v>227</v>
      </c>
      <c r="DZ4">
        <v>23</v>
      </c>
      <c r="EA4">
        <v>2.3E-3</v>
      </c>
      <c r="EB4" t="s">
        <v>227</v>
      </c>
      <c r="EF4">
        <v>127</v>
      </c>
      <c r="EG4">
        <v>1.2699999999999999E-2</v>
      </c>
      <c r="EH4" t="s">
        <v>227</v>
      </c>
      <c r="FM4">
        <v>48</v>
      </c>
      <c r="FN4">
        <v>4.7999999999999996E-3</v>
      </c>
      <c r="FO4" t="s">
        <v>228</v>
      </c>
      <c r="FY4">
        <v>5.4</v>
      </c>
      <c r="FZ4">
        <v>5.4000000000000001E-4</v>
      </c>
      <c r="GA4" t="s">
        <v>227</v>
      </c>
      <c r="GE4">
        <v>36.4</v>
      </c>
      <c r="GF4">
        <v>3.64E-3</v>
      </c>
      <c r="GG4" t="s">
        <v>227</v>
      </c>
      <c r="GH4">
        <v>3500</v>
      </c>
      <c r="GI4">
        <v>0.35</v>
      </c>
      <c r="GJ4" t="s">
        <v>227</v>
      </c>
      <c r="GN4">
        <v>2.08</v>
      </c>
      <c r="GO4">
        <v>2.0799999999999999E-4</v>
      </c>
      <c r="GP4" t="s">
        <v>227</v>
      </c>
      <c r="GQ4">
        <v>387</v>
      </c>
      <c r="GR4">
        <v>3.8699999999999998E-2</v>
      </c>
      <c r="GS4" t="s">
        <v>227</v>
      </c>
      <c r="GT4">
        <v>80</v>
      </c>
      <c r="GU4">
        <v>8.0000000000000002E-3</v>
      </c>
      <c r="GV4" t="s">
        <v>228</v>
      </c>
      <c r="GZ4">
        <v>133</v>
      </c>
      <c r="HA4">
        <v>1.3299999999999999E-2</v>
      </c>
      <c r="HB4" t="s">
        <v>227</v>
      </c>
      <c r="HC4">
        <v>13.9</v>
      </c>
      <c r="HD4">
        <v>1.39E-3</v>
      </c>
      <c r="HE4" t="s">
        <v>227</v>
      </c>
    </row>
    <row r="5" spans="1:219" x14ac:dyDescent="0.25">
      <c r="A5" t="s">
        <v>231</v>
      </c>
      <c r="B5" t="s">
        <v>220</v>
      </c>
      <c r="C5" t="s">
        <v>221</v>
      </c>
      <c r="D5" t="s">
        <v>222</v>
      </c>
      <c r="E5" t="s">
        <v>223</v>
      </c>
      <c r="F5" t="s">
        <v>224</v>
      </c>
      <c r="G5" t="s">
        <v>225</v>
      </c>
      <c r="H5" t="s">
        <v>226</v>
      </c>
      <c r="I5" t="str">
        <f>HYPERLINK("https://www.oreas.com/crm/OREAS-102a/")</f>
        <v>https://www.oreas.com/crm/OREAS-102a/</v>
      </c>
      <c r="AN5">
        <v>573</v>
      </c>
      <c r="AO5">
        <v>5.7299999999999997E-2</v>
      </c>
      <c r="AP5" t="s">
        <v>227</v>
      </c>
      <c r="AT5">
        <v>38.9</v>
      </c>
      <c r="AU5">
        <v>3.8899999999999998E-3</v>
      </c>
      <c r="AV5" t="s">
        <v>227</v>
      </c>
      <c r="BC5">
        <v>290</v>
      </c>
      <c r="BD5">
        <v>2.9000000000000001E-2</v>
      </c>
      <c r="BE5" t="s">
        <v>227</v>
      </c>
      <c r="BF5">
        <v>12.9</v>
      </c>
      <c r="BG5">
        <v>1.2899999999999999E-3</v>
      </c>
      <c r="BH5" t="s">
        <v>227</v>
      </c>
      <c r="BI5">
        <v>7.4</v>
      </c>
      <c r="BJ5">
        <v>7.3999999999999999E-4</v>
      </c>
      <c r="BK5" t="s">
        <v>227</v>
      </c>
      <c r="BL5">
        <v>3.84</v>
      </c>
      <c r="BM5">
        <v>3.8400000000000001E-4</v>
      </c>
      <c r="BN5" t="s">
        <v>227</v>
      </c>
      <c r="BO5">
        <v>56500</v>
      </c>
      <c r="BP5">
        <v>5.65</v>
      </c>
      <c r="BQ5" t="s">
        <v>227</v>
      </c>
      <c r="BU5">
        <v>18.5</v>
      </c>
      <c r="BV5">
        <v>1.8500000000000001E-3</v>
      </c>
      <c r="BW5" t="s">
        <v>227</v>
      </c>
      <c r="CG5">
        <v>2.4500000000000002</v>
      </c>
      <c r="CH5">
        <v>2.4499999999999999E-4</v>
      </c>
      <c r="CI5" t="s">
        <v>227</v>
      </c>
      <c r="CP5">
        <v>36400</v>
      </c>
      <c r="CQ5">
        <v>3.64</v>
      </c>
      <c r="CR5" t="s">
        <v>227</v>
      </c>
      <c r="CS5">
        <v>317</v>
      </c>
      <c r="CT5">
        <v>3.1699999999999999E-2</v>
      </c>
      <c r="CU5" t="s">
        <v>227</v>
      </c>
      <c r="CY5">
        <v>1.04</v>
      </c>
      <c r="CZ5">
        <v>1.0399999999999999E-4</v>
      </c>
      <c r="DA5" t="s">
        <v>227</v>
      </c>
      <c r="DB5">
        <v>13100</v>
      </c>
      <c r="DC5">
        <v>1.31</v>
      </c>
      <c r="DD5" t="s">
        <v>227</v>
      </c>
      <c r="DE5">
        <v>448</v>
      </c>
      <c r="DF5">
        <v>4.48E-2</v>
      </c>
      <c r="DG5" t="s">
        <v>227</v>
      </c>
      <c r="DH5">
        <v>13.6</v>
      </c>
      <c r="DI5">
        <v>1.3600000000000001E-3</v>
      </c>
      <c r="DJ5" t="s">
        <v>227</v>
      </c>
      <c r="DQ5">
        <v>180</v>
      </c>
      <c r="DR5">
        <v>1.7999999999999999E-2</v>
      </c>
      <c r="DS5" t="s">
        <v>227</v>
      </c>
      <c r="DW5">
        <v>563</v>
      </c>
      <c r="DX5">
        <v>5.6300000000000003E-2</v>
      </c>
      <c r="DY5" t="s">
        <v>227</v>
      </c>
      <c r="DZ5">
        <v>14</v>
      </c>
      <c r="EA5">
        <v>1.4E-3</v>
      </c>
      <c r="EB5" t="s">
        <v>227</v>
      </c>
      <c r="EF5">
        <v>57</v>
      </c>
      <c r="EG5">
        <v>5.7000000000000002E-3</v>
      </c>
      <c r="EH5" t="s">
        <v>227</v>
      </c>
      <c r="FM5">
        <v>24.7</v>
      </c>
      <c r="FN5">
        <v>2.47E-3</v>
      </c>
      <c r="FO5" t="s">
        <v>228</v>
      </c>
      <c r="FY5">
        <v>2.56</v>
      </c>
      <c r="FZ5">
        <v>2.5599999999999999E-4</v>
      </c>
      <c r="GA5" t="s">
        <v>227</v>
      </c>
      <c r="GE5">
        <v>38.5</v>
      </c>
      <c r="GF5">
        <v>3.8500000000000001E-3</v>
      </c>
      <c r="GG5" t="s">
        <v>227</v>
      </c>
      <c r="GH5">
        <v>1640</v>
      </c>
      <c r="GI5">
        <v>0.16400000000000001</v>
      </c>
      <c r="GJ5" t="s">
        <v>227</v>
      </c>
      <c r="GN5">
        <v>1.04</v>
      </c>
      <c r="GO5">
        <v>1.0399999999999999E-4</v>
      </c>
      <c r="GP5" t="s">
        <v>227</v>
      </c>
      <c r="GQ5">
        <v>638</v>
      </c>
      <c r="GR5">
        <v>6.3799999999999996E-2</v>
      </c>
      <c r="GS5" t="s">
        <v>227</v>
      </c>
      <c r="GT5">
        <v>35</v>
      </c>
      <c r="GU5">
        <v>3.5000000000000001E-3</v>
      </c>
      <c r="GV5" t="s">
        <v>228</v>
      </c>
      <c r="GZ5">
        <v>64</v>
      </c>
      <c r="HA5">
        <v>6.4000000000000003E-3</v>
      </c>
      <c r="HB5" t="s">
        <v>227</v>
      </c>
      <c r="HC5">
        <v>7.2</v>
      </c>
      <c r="HD5">
        <v>7.2000000000000005E-4</v>
      </c>
      <c r="HE5" t="s">
        <v>227</v>
      </c>
    </row>
    <row r="6" spans="1:219" x14ac:dyDescent="0.25">
      <c r="A6" t="s">
        <v>232</v>
      </c>
      <c r="B6" t="s">
        <v>220</v>
      </c>
      <c r="C6" t="s">
        <v>221</v>
      </c>
      <c r="D6" t="s">
        <v>233</v>
      </c>
      <c r="E6" t="s">
        <v>234</v>
      </c>
      <c r="F6" t="s">
        <v>224</v>
      </c>
      <c r="G6" t="s">
        <v>235</v>
      </c>
      <c r="H6" t="s">
        <v>226</v>
      </c>
      <c r="I6" t="str">
        <f>HYPERLINK("https://www.oreas.com/crm/OREAS-104/")</f>
        <v>https://www.oreas.com/crm/OREAS-104/</v>
      </c>
      <c r="AN6">
        <v>102</v>
      </c>
      <c r="AO6">
        <v>1.0200000000000001E-2</v>
      </c>
      <c r="AP6" t="s">
        <v>228</v>
      </c>
      <c r="BF6">
        <v>7.11</v>
      </c>
      <c r="BG6">
        <v>7.1100000000000004E-4</v>
      </c>
      <c r="BH6" t="s">
        <v>228</v>
      </c>
      <c r="BI6">
        <v>3.9</v>
      </c>
      <c r="BJ6">
        <v>3.8999999999999999E-4</v>
      </c>
      <c r="BK6" t="s">
        <v>228</v>
      </c>
      <c r="BL6">
        <v>1.29</v>
      </c>
      <c r="BM6">
        <v>1.2899999999999999E-4</v>
      </c>
      <c r="BN6" t="s">
        <v>228</v>
      </c>
      <c r="BU6">
        <v>9.4</v>
      </c>
      <c r="BV6">
        <v>9.3999999999999997E-4</v>
      </c>
      <c r="BW6" t="s">
        <v>228</v>
      </c>
      <c r="CG6">
        <v>1.36</v>
      </c>
      <c r="CH6">
        <v>1.36E-4</v>
      </c>
      <c r="CI6" t="s">
        <v>228</v>
      </c>
      <c r="CP6">
        <v>23900</v>
      </c>
      <c r="CQ6">
        <v>2.39</v>
      </c>
      <c r="CR6" t="s">
        <v>228</v>
      </c>
      <c r="CS6">
        <v>48.8</v>
      </c>
      <c r="CT6">
        <v>4.8799999999999998E-3</v>
      </c>
      <c r="CU6" t="s">
        <v>228</v>
      </c>
      <c r="CY6">
        <v>0.48</v>
      </c>
      <c r="CZ6">
        <v>4.8000000000000001E-5</v>
      </c>
      <c r="DA6" t="s">
        <v>228</v>
      </c>
      <c r="DQ6">
        <v>49.5</v>
      </c>
      <c r="DR6">
        <v>4.9500000000000004E-3</v>
      </c>
      <c r="DS6" t="s">
        <v>228</v>
      </c>
      <c r="EF6">
        <v>12.8</v>
      </c>
      <c r="EG6">
        <v>1.2800000000000001E-3</v>
      </c>
      <c r="EH6" t="s">
        <v>228</v>
      </c>
      <c r="FM6">
        <v>10.5</v>
      </c>
      <c r="FN6">
        <v>1.0499999999999999E-3</v>
      </c>
      <c r="FO6" t="s">
        <v>228</v>
      </c>
      <c r="FY6">
        <v>1.39</v>
      </c>
      <c r="FZ6">
        <v>1.3899999999999999E-4</v>
      </c>
      <c r="GA6" t="s">
        <v>228</v>
      </c>
      <c r="GE6">
        <v>154</v>
      </c>
      <c r="GF6">
        <v>1.54E-2</v>
      </c>
      <c r="GG6" t="s">
        <v>236</v>
      </c>
      <c r="GN6">
        <v>0.56999999999999995</v>
      </c>
      <c r="GO6">
        <v>5.7000000000000003E-5</v>
      </c>
      <c r="GP6" t="s">
        <v>228</v>
      </c>
      <c r="GQ6">
        <v>125</v>
      </c>
      <c r="GR6">
        <v>1.2500000000000001E-2</v>
      </c>
      <c r="GS6" t="s">
        <v>236</v>
      </c>
      <c r="HC6">
        <v>3.43</v>
      </c>
      <c r="HD6">
        <v>3.4299999999999999E-4</v>
      </c>
      <c r="HE6" t="s">
        <v>228</v>
      </c>
    </row>
    <row r="7" spans="1:219" x14ac:dyDescent="0.25">
      <c r="A7" t="s">
        <v>237</v>
      </c>
      <c r="B7" t="s">
        <v>220</v>
      </c>
      <c r="C7" t="s">
        <v>221</v>
      </c>
      <c r="D7" t="s">
        <v>233</v>
      </c>
      <c r="E7" t="s">
        <v>234</v>
      </c>
      <c r="F7" t="s">
        <v>224</v>
      </c>
      <c r="G7" t="s">
        <v>235</v>
      </c>
      <c r="H7" t="s">
        <v>226</v>
      </c>
      <c r="I7" t="str">
        <f>HYPERLINK("https://www.oreas.com/crm/OREAS-105/")</f>
        <v>https://www.oreas.com/crm/OREAS-105/</v>
      </c>
      <c r="AN7">
        <v>117</v>
      </c>
      <c r="AO7">
        <v>1.17E-2</v>
      </c>
      <c r="AP7" t="s">
        <v>228</v>
      </c>
      <c r="BF7">
        <v>12.2</v>
      </c>
      <c r="BG7">
        <v>1.2199999999999999E-3</v>
      </c>
      <c r="BH7" t="s">
        <v>228</v>
      </c>
      <c r="BI7">
        <v>7.5</v>
      </c>
      <c r="BJ7">
        <v>7.5000000000000002E-4</v>
      </c>
      <c r="BK7" t="s">
        <v>228</v>
      </c>
      <c r="BL7">
        <v>1.5</v>
      </c>
      <c r="BM7">
        <v>1.4999999999999999E-4</v>
      </c>
      <c r="BN7" t="s">
        <v>228</v>
      </c>
      <c r="BU7">
        <v>13</v>
      </c>
      <c r="BV7">
        <v>1.2999999999999999E-3</v>
      </c>
      <c r="BW7" t="s">
        <v>228</v>
      </c>
      <c r="CG7">
        <v>2.44</v>
      </c>
      <c r="CH7">
        <v>2.4399999999999999E-4</v>
      </c>
      <c r="CI7" t="s">
        <v>228</v>
      </c>
      <c r="CP7">
        <v>19700</v>
      </c>
      <c r="CQ7">
        <v>1.97</v>
      </c>
      <c r="CR7" t="s">
        <v>228</v>
      </c>
      <c r="CS7">
        <v>51</v>
      </c>
      <c r="CT7">
        <v>5.1000000000000004E-3</v>
      </c>
      <c r="CU7" t="s">
        <v>228</v>
      </c>
      <c r="CY7">
        <v>0.99</v>
      </c>
      <c r="CZ7">
        <v>9.8999999999999994E-5</v>
      </c>
      <c r="DA7" t="s">
        <v>228</v>
      </c>
      <c r="DQ7">
        <v>64</v>
      </c>
      <c r="DR7">
        <v>6.4000000000000003E-3</v>
      </c>
      <c r="DS7" t="s">
        <v>228</v>
      </c>
      <c r="EF7">
        <v>16</v>
      </c>
      <c r="EG7">
        <v>1.6000000000000001E-3</v>
      </c>
      <c r="EH7" t="s">
        <v>228</v>
      </c>
      <c r="FM7">
        <v>14.8</v>
      </c>
      <c r="FN7">
        <v>1.48E-3</v>
      </c>
      <c r="FO7" t="s">
        <v>228</v>
      </c>
      <c r="FY7">
        <v>2.1800000000000002</v>
      </c>
      <c r="FZ7">
        <v>2.1800000000000001E-4</v>
      </c>
      <c r="GA7" t="s">
        <v>228</v>
      </c>
      <c r="GE7">
        <v>382</v>
      </c>
      <c r="GF7">
        <v>3.8199999999999998E-2</v>
      </c>
      <c r="GG7" t="s">
        <v>236</v>
      </c>
      <c r="GN7">
        <v>1.1399999999999999</v>
      </c>
      <c r="GO7">
        <v>1.1400000000000001E-4</v>
      </c>
      <c r="GP7" t="s">
        <v>228</v>
      </c>
      <c r="GQ7">
        <v>563</v>
      </c>
      <c r="GR7">
        <v>5.6300000000000003E-2</v>
      </c>
      <c r="GS7" t="s">
        <v>236</v>
      </c>
      <c r="HC7">
        <v>7.3</v>
      </c>
      <c r="HD7">
        <v>7.2999999999999996E-4</v>
      </c>
      <c r="HE7" t="s">
        <v>228</v>
      </c>
    </row>
    <row r="8" spans="1:219" x14ac:dyDescent="0.25">
      <c r="A8" t="s">
        <v>238</v>
      </c>
      <c r="B8" t="s">
        <v>220</v>
      </c>
      <c r="C8" t="s">
        <v>221</v>
      </c>
      <c r="D8" t="s">
        <v>233</v>
      </c>
      <c r="E8" t="s">
        <v>234</v>
      </c>
      <c r="F8" t="s">
        <v>224</v>
      </c>
      <c r="G8" t="s">
        <v>235</v>
      </c>
      <c r="H8" t="s">
        <v>226</v>
      </c>
      <c r="I8" t="str">
        <f>HYPERLINK("https://www.oreas.com/crm/OREAS-106/")</f>
        <v>https://www.oreas.com/crm/OREAS-106/</v>
      </c>
      <c r="AN8">
        <v>137</v>
      </c>
      <c r="AO8">
        <v>1.37E-2</v>
      </c>
      <c r="AP8" t="s">
        <v>228</v>
      </c>
      <c r="BF8">
        <v>19</v>
      </c>
      <c r="BG8">
        <v>1.9E-3</v>
      </c>
      <c r="BH8" t="s">
        <v>228</v>
      </c>
      <c r="BI8">
        <v>12.2</v>
      </c>
      <c r="BJ8">
        <v>1.2199999999999999E-3</v>
      </c>
      <c r="BK8" t="s">
        <v>228</v>
      </c>
      <c r="BL8">
        <v>2</v>
      </c>
      <c r="BM8">
        <v>2.0000000000000001E-4</v>
      </c>
      <c r="BN8" t="s">
        <v>228</v>
      </c>
      <c r="BU8">
        <v>18.2</v>
      </c>
      <c r="BV8">
        <v>1.82E-3</v>
      </c>
      <c r="BW8" t="s">
        <v>228</v>
      </c>
      <c r="CG8">
        <v>3.9</v>
      </c>
      <c r="CH8">
        <v>3.8999999999999999E-4</v>
      </c>
      <c r="CI8" t="s">
        <v>228</v>
      </c>
      <c r="CP8">
        <v>15900</v>
      </c>
      <c r="CQ8">
        <v>1.59</v>
      </c>
      <c r="CR8" t="s">
        <v>228</v>
      </c>
      <c r="CS8">
        <v>54</v>
      </c>
      <c r="CT8">
        <v>5.4000000000000003E-3</v>
      </c>
      <c r="CU8" t="s">
        <v>228</v>
      </c>
      <c r="CY8">
        <v>1.66</v>
      </c>
      <c r="CZ8">
        <v>1.66E-4</v>
      </c>
      <c r="DA8" t="s">
        <v>228</v>
      </c>
      <c r="DQ8">
        <v>84</v>
      </c>
      <c r="DR8">
        <v>8.3999999999999995E-3</v>
      </c>
      <c r="DS8" t="s">
        <v>228</v>
      </c>
      <c r="EF8">
        <v>19.7</v>
      </c>
      <c r="EG8">
        <v>1.97E-3</v>
      </c>
      <c r="EH8" t="s">
        <v>228</v>
      </c>
      <c r="FM8">
        <v>20.7</v>
      </c>
      <c r="FN8">
        <v>2.0699999999999998E-3</v>
      </c>
      <c r="FO8" t="s">
        <v>228</v>
      </c>
      <c r="FY8">
        <v>3.1</v>
      </c>
      <c r="FZ8">
        <v>3.1E-4</v>
      </c>
      <c r="GA8" t="s">
        <v>228</v>
      </c>
      <c r="GE8">
        <v>689</v>
      </c>
      <c r="GF8">
        <v>6.8900000000000003E-2</v>
      </c>
      <c r="GG8" t="s">
        <v>236</v>
      </c>
      <c r="GN8">
        <v>1.88</v>
      </c>
      <c r="GO8">
        <v>1.8799999999999999E-4</v>
      </c>
      <c r="GP8" t="s">
        <v>228</v>
      </c>
      <c r="GQ8">
        <v>1213</v>
      </c>
      <c r="GR8">
        <v>0.12130000000000001</v>
      </c>
      <c r="GS8" t="s">
        <v>236</v>
      </c>
      <c r="HC8">
        <v>12.1</v>
      </c>
      <c r="HD8">
        <v>1.2099999999999999E-3</v>
      </c>
      <c r="HE8" t="s">
        <v>228</v>
      </c>
    </row>
    <row r="9" spans="1:219" x14ac:dyDescent="0.25">
      <c r="A9" t="s">
        <v>239</v>
      </c>
      <c r="B9" t="s">
        <v>240</v>
      </c>
      <c r="C9" t="s">
        <v>221</v>
      </c>
      <c r="D9" t="s">
        <v>241</v>
      </c>
      <c r="E9" t="s">
        <v>242</v>
      </c>
      <c r="F9" t="s">
        <v>224</v>
      </c>
      <c r="G9" t="s">
        <v>235</v>
      </c>
      <c r="H9" t="s">
        <v>226</v>
      </c>
      <c r="I9" t="str">
        <f>HYPERLINK("https://www.oreas.com/crm/OREAS-10c/")</f>
        <v>https://www.oreas.com/crm/OREAS-10c/</v>
      </c>
      <c r="S9">
        <v>6.6</v>
      </c>
      <c r="T9">
        <v>6.6E-4</v>
      </c>
      <c r="U9" t="s">
        <v>243</v>
      </c>
    </row>
    <row r="10" spans="1:219" x14ac:dyDescent="0.25">
      <c r="A10" t="s">
        <v>244</v>
      </c>
      <c r="B10" t="s">
        <v>245</v>
      </c>
      <c r="C10" t="s">
        <v>221</v>
      </c>
      <c r="D10" t="s">
        <v>241</v>
      </c>
      <c r="E10" t="s">
        <v>242</v>
      </c>
      <c r="F10" t="s">
        <v>224</v>
      </c>
      <c r="G10" t="s">
        <v>235</v>
      </c>
      <c r="H10" t="s">
        <v>226</v>
      </c>
      <c r="I10" t="str">
        <f>HYPERLINK("https://www.oreas.com/crm/OREAS-10P/")</f>
        <v>https://www.oreas.com/crm/OREAS-10P/</v>
      </c>
      <c r="S10">
        <v>6.81</v>
      </c>
      <c r="T10">
        <v>6.8099999999999996E-4</v>
      </c>
      <c r="U10" t="s">
        <v>243</v>
      </c>
    </row>
    <row r="11" spans="1:219" x14ac:dyDescent="0.25">
      <c r="A11" t="s">
        <v>246</v>
      </c>
      <c r="B11" t="s">
        <v>245</v>
      </c>
      <c r="C11" t="s">
        <v>221</v>
      </c>
      <c r="D11" t="s">
        <v>241</v>
      </c>
      <c r="E11" t="s">
        <v>242</v>
      </c>
      <c r="F11" t="s">
        <v>224</v>
      </c>
      <c r="G11" t="s">
        <v>235</v>
      </c>
      <c r="H11" t="s">
        <v>226</v>
      </c>
      <c r="I11" t="str">
        <f>HYPERLINK("https://www.oreas.com/crm/OREAS-10Pb/")</f>
        <v>https://www.oreas.com/crm/OREAS-10Pb/</v>
      </c>
      <c r="S11">
        <v>7.15</v>
      </c>
      <c r="T11">
        <v>7.1500000000000003E-4</v>
      </c>
      <c r="U11" t="s">
        <v>243</v>
      </c>
    </row>
    <row r="12" spans="1:219" x14ac:dyDescent="0.25">
      <c r="A12" t="s">
        <v>247</v>
      </c>
      <c r="B12" t="s">
        <v>248</v>
      </c>
      <c r="C12" t="s">
        <v>221</v>
      </c>
      <c r="D12" t="s">
        <v>249</v>
      </c>
      <c r="E12" t="s">
        <v>250</v>
      </c>
      <c r="F12" t="s">
        <v>224</v>
      </c>
      <c r="G12" t="s">
        <v>225</v>
      </c>
      <c r="H12" t="s">
        <v>226</v>
      </c>
      <c r="I12" t="str">
        <f>HYPERLINK("https://www.oreas.com/crm/OREAS-110/")</f>
        <v>https://www.oreas.com/crm/OREAS-110/</v>
      </c>
      <c r="J12" s="2">
        <v>10</v>
      </c>
      <c r="K12" s="2">
        <v>1E-3</v>
      </c>
      <c r="L12" t="s">
        <v>251</v>
      </c>
      <c r="P12">
        <v>103</v>
      </c>
      <c r="Q12">
        <v>1.03E-2</v>
      </c>
      <c r="R12" t="s">
        <v>227</v>
      </c>
      <c r="AK12" s="2">
        <v>0.5</v>
      </c>
      <c r="AL12" s="2">
        <v>5.0000000000000002E-5</v>
      </c>
      <c r="AM12" t="s">
        <v>227</v>
      </c>
      <c r="AT12">
        <v>24</v>
      </c>
      <c r="AU12">
        <v>2.3999999999999998E-3</v>
      </c>
      <c r="AV12" t="s">
        <v>227</v>
      </c>
      <c r="BC12">
        <v>1620</v>
      </c>
      <c r="BD12">
        <v>0.16200000000000001</v>
      </c>
      <c r="BE12" t="s">
        <v>227</v>
      </c>
      <c r="BO12">
        <v>251000</v>
      </c>
      <c r="BP12">
        <v>25.1</v>
      </c>
      <c r="BQ12" t="s">
        <v>227</v>
      </c>
      <c r="DZ12">
        <v>36.200000000000003</v>
      </c>
      <c r="EA12">
        <v>3.62E-3</v>
      </c>
      <c r="EB12" t="s">
        <v>227</v>
      </c>
      <c r="FA12">
        <v>15.2</v>
      </c>
      <c r="FB12">
        <v>1.5200000000000001E-3</v>
      </c>
      <c r="FC12" t="s">
        <v>227</v>
      </c>
      <c r="HF12">
        <v>72</v>
      </c>
      <c r="HG12">
        <v>7.1999999999999998E-3</v>
      </c>
      <c r="HH12" t="s">
        <v>227</v>
      </c>
    </row>
    <row r="13" spans="1:219" x14ac:dyDescent="0.25">
      <c r="A13" t="s">
        <v>252</v>
      </c>
      <c r="B13" t="s">
        <v>248</v>
      </c>
      <c r="C13" t="s">
        <v>221</v>
      </c>
      <c r="D13" t="s">
        <v>249</v>
      </c>
      <c r="E13" t="s">
        <v>250</v>
      </c>
      <c r="F13" t="s">
        <v>224</v>
      </c>
      <c r="G13" t="s">
        <v>225</v>
      </c>
      <c r="H13" t="s">
        <v>226</v>
      </c>
      <c r="I13" t="str">
        <f>HYPERLINK("https://www.oreas.com/crm/OREAS-111/")</f>
        <v>https://www.oreas.com/crm/OREAS-111/</v>
      </c>
      <c r="J13" s="2">
        <v>20</v>
      </c>
      <c r="K13" s="2">
        <v>2E-3</v>
      </c>
      <c r="L13" t="s">
        <v>251</v>
      </c>
      <c r="P13">
        <v>215</v>
      </c>
      <c r="Q13">
        <v>2.1499999999999998E-2</v>
      </c>
      <c r="R13" t="s">
        <v>227</v>
      </c>
      <c r="AK13">
        <v>12</v>
      </c>
      <c r="AL13">
        <v>1.1999999999999999E-3</v>
      </c>
      <c r="AM13" t="s">
        <v>227</v>
      </c>
      <c r="AT13">
        <v>452</v>
      </c>
      <c r="AU13">
        <v>4.5199999999999997E-2</v>
      </c>
      <c r="AV13" t="s">
        <v>227</v>
      </c>
      <c r="BC13">
        <v>23700</v>
      </c>
      <c r="BD13">
        <v>2.37</v>
      </c>
      <c r="BE13" t="s">
        <v>227</v>
      </c>
      <c r="BO13">
        <v>352000</v>
      </c>
      <c r="BP13">
        <v>35.200000000000003</v>
      </c>
      <c r="BQ13" t="s">
        <v>227</v>
      </c>
      <c r="DZ13">
        <v>377</v>
      </c>
      <c r="EA13">
        <v>3.7699999999999997E-2</v>
      </c>
      <c r="EB13" t="s">
        <v>227</v>
      </c>
      <c r="FA13">
        <v>18</v>
      </c>
      <c r="FB13">
        <v>1.8E-3</v>
      </c>
      <c r="FC13" t="s">
        <v>227</v>
      </c>
      <c r="HF13">
        <v>4196</v>
      </c>
      <c r="HG13">
        <v>0.41959999999999997</v>
      </c>
      <c r="HH13" t="s">
        <v>227</v>
      </c>
    </row>
    <row r="14" spans="1:219" x14ac:dyDescent="0.25">
      <c r="A14" t="s">
        <v>253</v>
      </c>
      <c r="B14" t="s">
        <v>248</v>
      </c>
      <c r="C14" t="s">
        <v>221</v>
      </c>
      <c r="D14" t="s">
        <v>249</v>
      </c>
      <c r="E14" t="s">
        <v>250</v>
      </c>
      <c r="F14" t="s">
        <v>224</v>
      </c>
      <c r="G14" t="s">
        <v>225</v>
      </c>
      <c r="H14" t="s">
        <v>226</v>
      </c>
      <c r="I14" t="str">
        <f>HYPERLINK("https://www.oreas.com/crm/OREAS-111b/")</f>
        <v>https://www.oreas.com/crm/OREAS-111b/</v>
      </c>
      <c r="J14" s="2">
        <v>20</v>
      </c>
      <c r="K14" s="2">
        <v>2E-3</v>
      </c>
      <c r="L14" t="s">
        <v>251</v>
      </c>
      <c r="P14">
        <v>220</v>
      </c>
      <c r="Q14">
        <v>2.1999999999999999E-2</v>
      </c>
      <c r="R14" t="s">
        <v>227</v>
      </c>
      <c r="AK14">
        <v>14.3</v>
      </c>
      <c r="AL14">
        <v>1.4300000000000001E-3</v>
      </c>
      <c r="AM14" t="s">
        <v>227</v>
      </c>
      <c r="AT14">
        <v>490</v>
      </c>
      <c r="AU14">
        <v>4.9000000000000002E-2</v>
      </c>
      <c r="AV14" t="s">
        <v>227</v>
      </c>
      <c r="BC14">
        <v>24700</v>
      </c>
      <c r="BD14">
        <v>2.4700000000000002</v>
      </c>
      <c r="BE14" t="s">
        <v>227</v>
      </c>
      <c r="BO14">
        <v>361000</v>
      </c>
      <c r="BP14">
        <v>36.1</v>
      </c>
      <c r="BQ14" t="s">
        <v>227</v>
      </c>
      <c r="DZ14">
        <v>393</v>
      </c>
      <c r="EA14">
        <v>3.9300000000000002E-2</v>
      </c>
      <c r="EB14" t="s">
        <v>227</v>
      </c>
      <c r="FA14">
        <v>21</v>
      </c>
      <c r="FB14">
        <v>2.0999999999999999E-3</v>
      </c>
      <c r="FC14" t="s">
        <v>227</v>
      </c>
      <c r="HF14">
        <v>4334</v>
      </c>
      <c r="HG14">
        <v>0.43340000000000001</v>
      </c>
      <c r="HH14" t="s">
        <v>227</v>
      </c>
    </row>
    <row r="15" spans="1:219" x14ac:dyDescent="0.25">
      <c r="A15" t="s">
        <v>254</v>
      </c>
      <c r="B15" t="s">
        <v>248</v>
      </c>
      <c r="C15" t="s">
        <v>221</v>
      </c>
      <c r="D15" t="s">
        <v>249</v>
      </c>
      <c r="E15" t="s">
        <v>250</v>
      </c>
      <c r="F15" t="s">
        <v>224</v>
      </c>
      <c r="G15" t="s">
        <v>225</v>
      </c>
      <c r="H15" t="s">
        <v>226</v>
      </c>
      <c r="I15" t="str">
        <f>HYPERLINK("https://www.oreas.com/crm/OREAS-112/")</f>
        <v>https://www.oreas.com/crm/OREAS-112/</v>
      </c>
      <c r="J15">
        <v>17</v>
      </c>
      <c r="K15">
        <v>1.6999999999999999E-3</v>
      </c>
      <c r="L15" t="s">
        <v>251</v>
      </c>
      <c r="P15">
        <v>222</v>
      </c>
      <c r="Q15">
        <v>2.2200000000000001E-2</v>
      </c>
      <c r="R15" t="s">
        <v>227</v>
      </c>
      <c r="AK15">
        <v>14.6</v>
      </c>
      <c r="AL15">
        <v>1.4599999999999999E-3</v>
      </c>
      <c r="AM15" t="s">
        <v>227</v>
      </c>
      <c r="AT15">
        <v>551</v>
      </c>
      <c r="AU15">
        <v>5.5100000000000003E-2</v>
      </c>
      <c r="AV15" t="s">
        <v>227</v>
      </c>
      <c r="BC15">
        <v>51000</v>
      </c>
      <c r="BD15">
        <v>5.0999999999999996</v>
      </c>
      <c r="BE15" t="s">
        <v>227</v>
      </c>
      <c r="BO15">
        <v>341000</v>
      </c>
      <c r="BP15">
        <v>34.1</v>
      </c>
      <c r="BQ15" t="s">
        <v>227</v>
      </c>
      <c r="DZ15">
        <v>360</v>
      </c>
      <c r="EA15">
        <v>3.5999999999999997E-2</v>
      </c>
      <c r="EB15" t="s">
        <v>227</v>
      </c>
      <c r="FA15">
        <v>16</v>
      </c>
      <c r="FB15">
        <v>1.6000000000000001E-3</v>
      </c>
      <c r="FC15" t="s">
        <v>227</v>
      </c>
      <c r="HF15">
        <v>4351</v>
      </c>
      <c r="HG15">
        <v>0.43509999999999999</v>
      </c>
      <c r="HH15" t="s">
        <v>227</v>
      </c>
    </row>
    <row r="16" spans="1:219" x14ac:dyDescent="0.25">
      <c r="A16" t="s">
        <v>255</v>
      </c>
      <c r="B16" t="s">
        <v>248</v>
      </c>
      <c r="C16" t="s">
        <v>221</v>
      </c>
      <c r="D16" t="s">
        <v>249</v>
      </c>
      <c r="E16" t="s">
        <v>250</v>
      </c>
      <c r="F16" t="s">
        <v>224</v>
      </c>
      <c r="G16" t="s">
        <v>225</v>
      </c>
      <c r="H16" t="s">
        <v>226</v>
      </c>
      <c r="I16" t="str">
        <f>HYPERLINK("https://www.oreas.com/crm/OREAS-113/")</f>
        <v>https://www.oreas.com/crm/OREAS-113/</v>
      </c>
      <c r="J16">
        <v>25</v>
      </c>
      <c r="K16">
        <v>2.5000000000000001E-3</v>
      </c>
      <c r="L16" t="s">
        <v>251</v>
      </c>
      <c r="P16">
        <v>234</v>
      </c>
      <c r="Q16">
        <v>2.3400000000000001E-2</v>
      </c>
      <c r="R16" t="s">
        <v>227</v>
      </c>
      <c r="AK16">
        <v>15.5</v>
      </c>
      <c r="AL16">
        <v>1.5499999999999999E-3</v>
      </c>
      <c r="AM16" t="s">
        <v>227</v>
      </c>
      <c r="AT16">
        <v>766</v>
      </c>
      <c r="AU16">
        <v>7.6600000000000001E-2</v>
      </c>
      <c r="AV16" t="s">
        <v>227</v>
      </c>
      <c r="BC16">
        <v>135000</v>
      </c>
      <c r="BD16">
        <v>13.5</v>
      </c>
      <c r="BE16" t="s">
        <v>227</v>
      </c>
      <c r="BO16">
        <v>282000</v>
      </c>
      <c r="BP16">
        <v>28.2</v>
      </c>
      <c r="BQ16" t="s">
        <v>227</v>
      </c>
      <c r="DZ16">
        <v>230</v>
      </c>
      <c r="EA16">
        <v>2.3E-2</v>
      </c>
      <c r="EB16" t="s">
        <v>227</v>
      </c>
      <c r="FA16">
        <v>8</v>
      </c>
      <c r="FB16">
        <v>8.0000000000000004E-4</v>
      </c>
      <c r="FC16" t="s">
        <v>227</v>
      </c>
      <c r="HF16">
        <v>4178</v>
      </c>
      <c r="HG16">
        <v>0.4178</v>
      </c>
      <c r="HH16" t="s">
        <v>227</v>
      </c>
    </row>
    <row r="17" spans="1:219" x14ac:dyDescent="0.25">
      <c r="A17" t="s">
        <v>256</v>
      </c>
      <c r="B17" t="s">
        <v>220</v>
      </c>
      <c r="C17" t="s">
        <v>257</v>
      </c>
      <c r="D17" t="s">
        <v>258</v>
      </c>
      <c r="E17" t="s">
        <v>259</v>
      </c>
      <c r="F17" t="s">
        <v>260</v>
      </c>
      <c r="G17" t="s">
        <v>225</v>
      </c>
      <c r="H17" t="s">
        <v>226</v>
      </c>
      <c r="I17" t="str">
        <f>HYPERLINK("https://www.oreas.com/crm/OREAS-120/")</f>
        <v>https://www.oreas.com/crm/OREAS-120/</v>
      </c>
      <c r="M17">
        <v>46300</v>
      </c>
      <c r="N17">
        <v>4.63</v>
      </c>
      <c r="O17" t="s">
        <v>227</v>
      </c>
      <c r="Y17">
        <v>983</v>
      </c>
      <c r="Z17">
        <v>9.8299999999999998E-2</v>
      </c>
      <c r="AA17" t="s">
        <v>227</v>
      </c>
      <c r="AB17">
        <v>1.5</v>
      </c>
      <c r="AC17">
        <v>1.4999999999999999E-4</v>
      </c>
      <c r="AD17" t="s">
        <v>227</v>
      </c>
      <c r="AH17">
        <v>620</v>
      </c>
      <c r="AI17">
        <v>6.2E-2</v>
      </c>
      <c r="AJ17" t="s">
        <v>227</v>
      </c>
      <c r="AN17">
        <v>44.5</v>
      </c>
      <c r="AO17">
        <v>4.45E-3</v>
      </c>
      <c r="AP17" t="s">
        <v>227</v>
      </c>
      <c r="AT17">
        <v>4.22</v>
      </c>
      <c r="AU17">
        <v>4.2200000000000001E-4</v>
      </c>
      <c r="AV17" t="s">
        <v>227</v>
      </c>
      <c r="AW17">
        <v>32.700000000000003</v>
      </c>
      <c r="AX17">
        <v>3.2699999999999999E-3</v>
      </c>
      <c r="AY17" t="s">
        <v>227</v>
      </c>
      <c r="AZ17">
        <v>0.74</v>
      </c>
      <c r="BA17">
        <v>7.3999999999999996E-5</v>
      </c>
      <c r="BB17" t="s">
        <v>227</v>
      </c>
      <c r="BF17">
        <v>2.29</v>
      </c>
      <c r="BG17">
        <v>2.2900000000000001E-4</v>
      </c>
      <c r="BH17" t="s">
        <v>227</v>
      </c>
      <c r="BL17">
        <v>1.1100000000000001</v>
      </c>
      <c r="BM17">
        <v>1.11E-4</v>
      </c>
      <c r="BN17" t="s">
        <v>227</v>
      </c>
      <c r="BO17">
        <v>15700</v>
      </c>
      <c r="BP17">
        <v>1.57</v>
      </c>
      <c r="BQ17" t="s">
        <v>227</v>
      </c>
      <c r="BR17">
        <v>11</v>
      </c>
      <c r="BS17">
        <v>1.1000000000000001E-3</v>
      </c>
      <c r="BT17" t="s">
        <v>227</v>
      </c>
      <c r="BU17">
        <v>3.04</v>
      </c>
      <c r="BV17">
        <v>3.0400000000000002E-4</v>
      </c>
      <c r="BW17" t="s">
        <v>228</v>
      </c>
      <c r="CA17">
        <v>1.5</v>
      </c>
      <c r="CB17">
        <v>1.4999999999999999E-4</v>
      </c>
      <c r="CC17" t="s">
        <v>227</v>
      </c>
      <c r="CG17">
        <v>0.48</v>
      </c>
      <c r="CH17">
        <v>4.8000000000000001E-5</v>
      </c>
      <c r="CI17" t="s">
        <v>228</v>
      </c>
      <c r="CJ17">
        <v>1.4E-2</v>
      </c>
      <c r="CK17">
        <v>1.3999999999999999E-6</v>
      </c>
      <c r="CL17" t="s">
        <v>227</v>
      </c>
      <c r="CP17">
        <v>25900</v>
      </c>
      <c r="CQ17">
        <v>2.59</v>
      </c>
      <c r="CR17" t="s">
        <v>227</v>
      </c>
      <c r="CS17">
        <v>20.3</v>
      </c>
      <c r="CT17">
        <v>2.0300000000000001E-3</v>
      </c>
      <c r="CU17" t="s">
        <v>227</v>
      </c>
      <c r="CV17">
        <v>4.82</v>
      </c>
      <c r="CW17">
        <v>4.8200000000000001E-4</v>
      </c>
      <c r="CX17" t="s">
        <v>227</v>
      </c>
      <c r="CY17">
        <v>0.21</v>
      </c>
      <c r="CZ17">
        <v>2.0999999999999999E-5</v>
      </c>
      <c r="DA17" t="s">
        <v>228</v>
      </c>
      <c r="DB17">
        <v>2310</v>
      </c>
      <c r="DC17">
        <v>0.23100000000000001</v>
      </c>
      <c r="DD17" t="s">
        <v>227</v>
      </c>
      <c r="DE17">
        <v>780</v>
      </c>
      <c r="DF17">
        <v>7.8E-2</v>
      </c>
      <c r="DG17" t="s">
        <v>227</v>
      </c>
      <c r="DH17">
        <v>6.97</v>
      </c>
      <c r="DI17">
        <v>6.9700000000000003E-4</v>
      </c>
      <c r="DJ17" t="s">
        <v>227</v>
      </c>
      <c r="DK17">
        <v>2340</v>
      </c>
      <c r="DL17">
        <v>0.23400000000000001</v>
      </c>
      <c r="DM17" t="s">
        <v>227</v>
      </c>
      <c r="DN17">
        <v>7.7</v>
      </c>
      <c r="DO17">
        <v>7.6999999999999996E-4</v>
      </c>
      <c r="DP17" t="s">
        <v>227</v>
      </c>
      <c r="DQ17">
        <v>19.100000000000001</v>
      </c>
      <c r="DR17">
        <v>1.91E-3</v>
      </c>
      <c r="DS17" t="s">
        <v>228</v>
      </c>
      <c r="DW17">
        <v>120</v>
      </c>
      <c r="DX17">
        <v>1.2E-2</v>
      </c>
      <c r="DY17" t="s">
        <v>227</v>
      </c>
      <c r="DZ17">
        <v>17.5</v>
      </c>
      <c r="EA17">
        <v>1.75E-3</v>
      </c>
      <c r="EB17" t="s">
        <v>227</v>
      </c>
      <c r="EF17">
        <v>5.01</v>
      </c>
      <c r="EG17">
        <v>5.0100000000000003E-4</v>
      </c>
      <c r="EH17" t="s">
        <v>228</v>
      </c>
      <c r="EL17">
        <v>87</v>
      </c>
      <c r="EM17">
        <v>8.6999999999999994E-3</v>
      </c>
      <c r="EN17" t="s">
        <v>228</v>
      </c>
      <c r="FD17">
        <v>2.73</v>
      </c>
      <c r="FE17">
        <v>2.7300000000000002E-4</v>
      </c>
      <c r="FF17" t="s">
        <v>227</v>
      </c>
      <c r="FJ17">
        <v>382642.22600000002</v>
      </c>
      <c r="FK17">
        <v>38.264222599999997</v>
      </c>
      <c r="FL17" t="s">
        <v>261</v>
      </c>
      <c r="FM17">
        <v>3.74</v>
      </c>
      <c r="FN17">
        <v>3.7399999999999998E-4</v>
      </c>
      <c r="FO17" t="s">
        <v>228</v>
      </c>
      <c r="FP17">
        <v>0.67</v>
      </c>
      <c r="FQ17">
        <v>6.7000000000000002E-5</v>
      </c>
      <c r="FR17" t="s">
        <v>227</v>
      </c>
      <c r="FS17">
        <v>124</v>
      </c>
      <c r="FT17">
        <v>1.24E-2</v>
      </c>
      <c r="FU17" t="s">
        <v>227</v>
      </c>
      <c r="FV17">
        <v>0.55000000000000004</v>
      </c>
      <c r="FW17">
        <v>5.5000000000000002E-5</v>
      </c>
      <c r="FX17" t="s">
        <v>227</v>
      </c>
      <c r="FY17">
        <v>0.43</v>
      </c>
      <c r="FZ17">
        <v>4.3000000000000002E-5</v>
      </c>
      <c r="GA17" t="s">
        <v>227</v>
      </c>
      <c r="GE17">
        <v>5.57</v>
      </c>
      <c r="GF17">
        <v>5.5699999999999999E-4</v>
      </c>
      <c r="GG17" t="s">
        <v>227</v>
      </c>
      <c r="GH17">
        <v>2380</v>
      </c>
      <c r="GI17">
        <v>0.23799999999999999</v>
      </c>
      <c r="GJ17" t="s">
        <v>227</v>
      </c>
      <c r="GK17">
        <v>0.43</v>
      </c>
      <c r="GL17">
        <v>4.3000000000000002E-5</v>
      </c>
      <c r="GM17" t="s">
        <v>227</v>
      </c>
      <c r="GN17">
        <v>0.2</v>
      </c>
      <c r="GO17">
        <v>2.0000000000000002E-5</v>
      </c>
      <c r="GP17" t="s">
        <v>228</v>
      </c>
      <c r="GQ17">
        <v>39.6</v>
      </c>
      <c r="GR17">
        <v>3.96E-3</v>
      </c>
      <c r="GS17" t="s">
        <v>227</v>
      </c>
      <c r="GZ17">
        <v>10.1</v>
      </c>
      <c r="HA17">
        <v>1.01E-3</v>
      </c>
      <c r="HB17" t="s">
        <v>227</v>
      </c>
      <c r="HC17">
        <v>1.03</v>
      </c>
      <c r="HD17">
        <v>1.03E-4</v>
      </c>
      <c r="HE17" t="s">
        <v>227</v>
      </c>
      <c r="HF17">
        <v>13.1</v>
      </c>
      <c r="HG17">
        <v>1.31E-3</v>
      </c>
      <c r="HH17" t="s">
        <v>227</v>
      </c>
      <c r="HI17">
        <v>255</v>
      </c>
      <c r="HJ17">
        <v>2.5499999999999998E-2</v>
      </c>
      <c r="HK17" t="s">
        <v>228</v>
      </c>
    </row>
    <row r="18" spans="1:219" x14ac:dyDescent="0.25">
      <c r="A18" t="s">
        <v>262</v>
      </c>
      <c r="B18" t="s">
        <v>220</v>
      </c>
      <c r="C18" t="s">
        <v>257</v>
      </c>
      <c r="D18" t="s">
        <v>258</v>
      </c>
      <c r="E18" t="s">
        <v>259</v>
      </c>
      <c r="F18" t="s">
        <v>260</v>
      </c>
      <c r="G18" t="s">
        <v>225</v>
      </c>
      <c r="H18" t="s">
        <v>226</v>
      </c>
      <c r="I18" t="str">
        <f>HYPERLINK("https://www.oreas.com/crm/OREAS-121/")</f>
        <v>https://www.oreas.com/crm/OREAS-121/</v>
      </c>
      <c r="M18">
        <v>45900</v>
      </c>
      <c r="N18">
        <v>4.59</v>
      </c>
      <c r="O18" t="s">
        <v>227</v>
      </c>
      <c r="Y18">
        <v>1009</v>
      </c>
      <c r="Z18">
        <v>0.1009</v>
      </c>
      <c r="AA18" t="s">
        <v>227</v>
      </c>
      <c r="AB18">
        <v>1.55</v>
      </c>
      <c r="AC18">
        <v>1.55E-4</v>
      </c>
      <c r="AD18" t="s">
        <v>227</v>
      </c>
      <c r="AH18">
        <v>770</v>
      </c>
      <c r="AI18">
        <v>7.6999999999999999E-2</v>
      </c>
      <c r="AJ18" t="s">
        <v>227</v>
      </c>
      <c r="AN18">
        <v>44.7</v>
      </c>
      <c r="AO18">
        <v>4.47E-3</v>
      </c>
      <c r="AP18" t="s">
        <v>227</v>
      </c>
      <c r="AT18">
        <v>4.3600000000000003</v>
      </c>
      <c r="AU18">
        <v>4.3600000000000003E-4</v>
      </c>
      <c r="AV18" t="s">
        <v>227</v>
      </c>
      <c r="AW18">
        <v>34.700000000000003</v>
      </c>
      <c r="AX18">
        <v>3.47E-3</v>
      </c>
      <c r="AY18" t="s">
        <v>227</v>
      </c>
      <c r="AZ18">
        <v>0.75</v>
      </c>
      <c r="BA18">
        <v>7.4999999999999993E-5</v>
      </c>
      <c r="BB18" t="s">
        <v>227</v>
      </c>
      <c r="BF18">
        <v>2.3199999999999998</v>
      </c>
      <c r="BG18">
        <v>2.32E-4</v>
      </c>
      <c r="BH18" t="s">
        <v>227</v>
      </c>
      <c r="BI18">
        <v>1.37</v>
      </c>
      <c r="BJ18">
        <v>1.37E-4</v>
      </c>
      <c r="BK18" t="s">
        <v>228</v>
      </c>
      <c r="BL18">
        <v>1.1100000000000001</v>
      </c>
      <c r="BM18">
        <v>1.11E-4</v>
      </c>
      <c r="BN18" t="s">
        <v>227</v>
      </c>
      <c r="BO18">
        <v>15900</v>
      </c>
      <c r="BP18">
        <v>1.59</v>
      </c>
      <c r="BQ18" t="s">
        <v>227</v>
      </c>
      <c r="BR18">
        <v>11.1</v>
      </c>
      <c r="BS18">
        <v>1.1100000000000001E-3</v>
      </c>
      <c r="BT18" t="s">
        <v>227</v>
      </c>
      <c r="BU18">
        <v>3.07</v>
      </c>
      <c r="BV18">
        <v>3.0699999999999998E-4</v>
      </c>
      <c r="BW18" t="s">
        <v>228</v>
      </c>
      <c r="CA18">
        <v>1.52</v>
      </c>
      <c r="CB18">
        <v>1.5200000000000001E-4</v>
      </c>
      <c r="CC18" t="s">
        <v>227</v>
      </c>
      <c r="CG18">
        <v>0.49</v>
      </c>
      <c r="CH18">
        <v>4.8999999999999998E-5</v>
      </c>
      <c r="CI18" t="s">
        <v>228</v>
      </c>
      <c r="CP18">
        <v>25700</v>
      </c>
      <c r="CQ18">
        <v>2.57</v>
      </c>
      <c r="CR18" t="s">
        <v>227</v>
      </c>
      <c r="CS18">
        <v>20.6</v>
      </c>
      <c r="CT18">
        <v>2.0600000000000002E-3</v>
      </c>
      <c r="CU18" t="s">
        <v>227</v>
      </c>
      <c r="CV18">
        <v>4.79</v>
      </c>
      <c r="CW18">
        <v>4.7899999999999999E-4</v>
      </c>
      <c r="CX18" t="s">
        <v>227</v>
      </c>
      <c r="CY18">
        <v>0.21</v>
      </c>
      <c r="CZ18">
        <v>2.0999999999999999E-5</v>
      </c>
      <c r="DA18" t="s">
        <v>228</v>
      </c>
      <c r="DB18">
        <v>2400</v>
      </c>
      <c r="DC18">
        <v>0.24</v>
      </c>
      <c r="DD18" t="s">
        <v>227</v>
      </c>
      <c r="DE18">
        <v>780</v>
      </c>
      <c r="DF18">
        <v>7.8E-2</v>
      </c>
      <c r="DG18" t="s">
        <v>227</v>
      </c>
      <c r="DH18">
        <v>7.43</v>
      </c>
      <c r="DI18">
        <v>7.4299999999999995E-4</v>
      </c>
      <c r="DJ18" t="s">
        <v>227</v>
      </c>
      <c r="DK18">
        <v>2390</v>
      </c>
      <c r="DL18">
        <v>0.23899999999999999</v>
      </c>
      <c r="DM18" t="s">
        <v>227</v>
      </c>
      <c r="DN18">
        <v>7.77</v>
      </c>
      <c r="DO18">
        <v>7.7700000000000002E-4</v>
      </c>
      <c r="DP18" t="s">
        <v>227</v>
      </c>
      <c r="DQ18">
        <v>19.100000000000001</v>
      </c>
      <c r="DR18">
        <v>1.91E-3</v>
      </c>
      <c r="DS18" t="s">
        <v>228</v>
      </c>
      <c r="DW18">
        <v>140</v>
      </c>
      <c r="DX18">
        <v>1.4E-2</v>
      </c>
      <c r="DY18" t="s">
        <v>227</v>
      </c>
      <c r="DZ18">
        <v>17.399999999999999</v>
      </c>
      <c r="EA18">
        <v>1.74E-3</v>
      </c>
      <c r="EB18" t="s">
        <v>227</v>
      </c>
      <c r="EL18">
        <v>86</v>
      </c>
      <c r="EM18">
        <v>8.6E-3</v>
      </c>
      <c r="EN18" t="s">
        <v>228</v>
      </c>
      <c r="FA18">
        <v>6.8000000000000005E-2</v>
      </c>
      <c r="FB18">
        <v>6.8000000000000001E-6</v>
      </c>
      <c r="FC18" t="s">
        <v>227</v>
      </c>
      <c r="FD18">
        <v>2.92</v>
      </c>
      <c r="FE18">
        <v>2.92E-4</v>
      </c>
      <c r="FF18" t="s">
        <v>227</v>
      </c>
      <c r="FJ18">
        <v>380772.48599999998</v>
      </c>
      <c r="FK18">
        <v>38.077248599999997</v>
      </c>
      <c r="FL18" t="s">
        <v>261</v>
      </c>
      <c r="FM18">
        <v>3.68</v>
      </c>
      <c r="FN18">
        <v>3.68E-4</v>
      </c>
      <c r="FO18" t="s">
        <v>228</v>
      </c>
      <c r="FP18">
        <v>0.67</v>
      </c>
      <c r="FQ18">
        <v>6.7000000000000002E-5</v>
      </c>
      <c r="FR18" t="s">
        <v>227</v>
      </c>
      <c r="FS18">
        <v>130</v>
      </c>
      <c r="FT18">
        <v>1.2999999999999999E-2</v>
      </c>
      <c r="FU18" t="s">
        <v>227</v>
      </c>
      <c r="FV18">
        <v>0.53</v>
      </c>
      <c r="FW18">
        <v>5.3000000000000001E-5</v>
      </c>
      <c r="FX18" t="s">
        <v>227</v>
      </c>
      <c r="FY18">
        <v>0.41</v>
      </c>
      <c r="FZ18">
        <v>4.1E-5</v>
      </c>
      <c r="GA18" t="s">
        <v>227</v>
      </c>
      <c r="GE18">
        <v>5.57</v>
      </c>
      <c r="GF18">
        <v>5.5699999999999999E-4</v>
      </c>
      <c r="GG18" t="s">
        <v>227</v>
      </c>
      <c r="GH18">
        <v>2430</v>
      </c>
      <c r="GI18">
        <v>0.24299999999999999</v>
      </c>
      <c r="GJ18" t="s">
        <v>227</v>
      </c>
      <c r="GK18">
        <v>0.43</v>
      </c>
      <c r="GL18">
        <v>4.3000000000000002E-5</v>
      </c>
      <c r="GM18" t="s">
        <v>227</v>
      </c>
      <c r="GN18">
        <v>0.2</v>
      </c>
      <c r="GO18">
        <v>2.0000000000000002E-5</v>
      </c>
      <c r="GP18" t="s">
        <v>228</v>
      </c>
      <c r="GQ18">
        <v>206</v>
      </c>
      <c r="GR18">
        <v>2.06E-2</v>
      </c>
      <c r="GS18" t="s">
        <v>227</v>
      </c>
      <c r="GW18">
        <v>0.39</v>
      </c>
      <c r="GX18">
        <v>3.8999999999999999E-5</v>
      </c>
      <c r="GY18" t="s">
        <v>227</v>
      </c>
      <c r="GZ18">
        <v>10.5</v>
      </c>
      <c r="HA18">
        <v>1.0499999999999999E-3</v>
      </c>
      <c r="HB18" t="s">
        <v>227</v>
      </c>
      <c r="HC18">
        <v>1.07</v>
      </c>
      <c r="HD18">
        <v>1.07E-4</v>
      </c>
      <c r="HE18" t="s">
        <v>227</v>
      </c>
      <c r="HF18">
        <v>13.1</v>
      </c>
      <c r="HG18">
        <v>1.31E-3</v>
      </c>
      <c r="HH18" t="s">
        <v>227</v>
      </c>
      <c r="HI18">
        <v>261</v>
      </c>
      <c r="HJ18">
        <v>2.6100000000000002E-2</v>
      </c>
      <c r="HK18" t="s">
        <v>228</v>
      </c>
    </row>
    <row r="19" spans="1:219" x14ac:dyDescent="0.25">
      <c r="A19" t="s">
        <v>263</v>
      </c>
      <c r="B19" t="s">
        <v>220</v>
      </c>
      <c r="C19" t="s">
        <v>257</v>
      </c>
      <c r="D19" t="s">
        <v>258</v>
      </c>
      <c r="E19" t="s">
        <v>259</v>
      </c>
      <c r="F19" t="s">
        <v>260</v>
      </c>
      <c r="G19" t="s">
        <v>225</v>
      </c>
      <c r="H19" t="s">
        <v>226</v>
      </c>
      <c r="I19" t="str">
        <f>HYPERLINK("https://www.oreas.com/crm/OREAS-122/")</f>
        <v>https://www.oreas.com/crm/OREAS-122/</v>
      </c>
      <c r="M19">
        <v>46300</v>
      </c>
      <c r="N19">
        <v>4.63</v>
      </c>
      <c r="O19" t="s">
        <v>227</v>
      </c>
      <c r="Y19">
        <v>1000</v>
      </c>
      <c r="Z19">
        <v>0.1</v>
      </c>
      <c r="AA19" t="s">
        <v>227</v>
      </c>
      <c r="AB19">
        <v>1.63</v>
      </c>
      <c r="AC19">
        <v>1.63E-4</v>
      </c>
      <c r="AD19" t="s">
        <v>227</v>
      </c>
      <c r="AH19">
        <v>920</v>
      </c>
      <c r="AI19">
        <v>9.1999999999999998E-2</v>
      </c>
      <c r="AJ19" t="s">
        <v>227</v>
      </c>
      <c r="AN19">
        <v>45.3</v>
      </c>
      <c r="AO19">
        <v>4.5300000000000002E-3</v>
      </c>
      <c r="AP19" t="s">
        <v>227</v>
      </c>
      <c r="AT19">
        <v>4.3600000000000003</v>
      </c>
      <c r="AU19">
        <v>4.3600000000000003E-4</v>
      </c>
      <c r="AV19" t="s">
        <v>227</v>
      </c>
      <c r="AZ19">
        <v>0.75</v>
      </c>
      <c r="BA19">
        <v>7.4999999999999993E-5</v>
      </c>
      <c r="BB19" t="s">
        <v>227</v>
      </c>
      <c r="BC19">
        <v>3.38</v>
      </c>
      <c r="BD19">
        <v>3.3799999999999998E-4</v>
      </c>
      <c r="BE19" t="s">
        <v>227</v>
      </c>
      <c r="BF19">
        <v>2.44</v>
      </c>
      <c r="BG19">
        <v>2.4399999999999999E-4</v>
      </c>
      <c r="BH19" t="s">
        <v>227</v>
      </c>
      <c r="BI19">
        <v>1.39</v>
      </c>
      <c r="BJ19">
        <v>1.3899999999999999E-4</v>
      </c>
      <c r="BK19" t="s">
        <v>228</v>
      </c>
      <c r="BL19">
        <v>1.1299999999999999</v>
      </c>
      <c r="BM19">
        <v>1.13E-4</v>
      </c>
      <c r="BN19" t="s">
        <v>227</v>
      </c>
      <c r="BO19">
        <v>16100</v>
      </c>
      <c r="BP19">
        <v>1.61</v>
      </c>
      <c r="BQ19" t="s">
        <v>227</v>
      </c>
      <c r="BR19">
        <v>10.8</v>
      </c>
      <c r="BS19">
        <v>1.08E-3</v>
      </c>
      <c r="BT19" t="s">
        <v>227</v>
      </c>
      <c r="BU19">
        <v>3.1</v>
      </c>
      <c r="BV19">
        <v>3.1E-4</v>
      </c>
      <c r="BW19" t="s">
        <v>228</v>
      </c>
      <c r="CA19">
        <v>1.46</v>
      </c>
      <c r="CB19">
        <v>1.46E-4</v>
      </c>
      <c r="CC19" t="s">
        <v>227</v>
      </c>
      <c r="CG19">
        <v>0.5</v>
      </c>
      <c r="CH19">
        <v>5.0000000000000002E-5</v>
      </c>
      <c r="CI19" t="s">
        <v>228</v>
      </c>
      <c r="CJ19">
        <v>1.4E-2</v>
      </c>
      <c r="CK19">
        <v>1.3999999999999999E-6</v>
      </c>
      <c r="CL19" t="s">
        <v>227</v>
      </c>
      <c r="CP19">
        <v>26000</v>
      </c>
      <c r="CQ19">
        <v>2.6</v>
      </c>
      <c r="CR19" t="s">
        <v>227</v>
      </c>
      <c r="CS19">
        <v>20.399999999999999</v>
      </c>
      <c r="CT19">
        <v>2.0400000000000001E-3</v>
      </c>
      <c r="CU19" t="s">
        <v>227</v>
      </c>
      <c r="CV19">
        <v>4.79</v>
      </c>
      <c r="CW19">
        <v>4.7899999999999999E-4</v>
      </c>
      <c r="CX19" t="s">
        <v>227</v>
      </c>
      <c r="CY19">
        <v>0.23</v>
      </c>
      <c r="CZ19">
        <v>2.3E-5</v>
      </c>
      <c r="DA19" t="s">
        <v>228</v>
      </c>
      <c r="DB19">
        <v>2470</v>
      </c>
      <c r="DC19">
        <v>0.247</v>
      </c>
      <c r="DD19" t="s">
        <v>227</v>
      </c>
      <c r="DE19">
        <v>770</v>
      </c>
      <c r="DF19">
        <v>7.6999999999999999E-2</v>
      </c>
      <c r="DG19" t="s">
        <v>228</v>
      </c>
      <c r="DH19">
        <v>7.45</v>
      </c>
      <c r="DI19">
        <v>7.45E-4</v>
      </c>
      <c r="DJ19" t="s">
        <v>227</v>
      </c>
      <c r="DK19">
        <v>2440</v>
      </c>
      <c r="DL19">
        <v>0.24399999999999999</v>
      </c>
      <c r="DM19" t="s">
        <v>227</v>
      </c>
      <c r="DN19">
        <v>7.76</v>
      </c>
      <c r="DO19">
        <v>7.76E-4</v>
      </c>
      <c r="DP19" t="s">
        <v>227</v>
      </c>
      <c r="DQ19">
        <v>19.3</v>
      </c>
      <c r="DR19">
        <v>1.9300000000000001E-3</v>
      </c>
      <c r="DS19" t="s">
        <v>228</v>
      </c>
      <c r="DW19">
        <v>170</v>
      </c>
      <c r="DX19">
        <v>1.7000000000000001E-2</v>
      </c>
      <c r="DY19" t="s">
        <v>227</v>
      </c>
      <c r="DZ19">
        <v>17.600000000000001</v>
      </c>
      <c r="EA19">
        <v>1.7600000000000001E-3</v>
      </c>
      <c r="EB19" t="s">
        <v>227</v>
      </c>
      <c r="EF19">
        <v>5.0599999999999996</v>
      </c>
      <c r="EG19">
        <v>5.0600000000000005E-4</v>
      </c>
      <c r="EH19" t="s">
        <v>228</v>
      </c>
      <c r="EL19">
        <v>87</v>
      </c>
      <c r="EM19">
        <v>8.6999999999999994E-3</v>
      </c>
      <c r="EN19" t="s">
        <v>228</v>
      </c>
      <c r="FD19">
        <v>2.96</v>
      </c>
      <c r="FE19">
        <v>2.9599999999999998E-4</v>
      </c>
      <c r="FF19" t="s">
        <v>227</v>
      </c>
      <c r="FJ19">
        <v>381987.81699999998</v>
      </c>
      <c r="FK19">
        <v>38.198781699999998</v>
      </c>
      <c r="FL19" t="s">
        <v>261</v>
      </c>
      <c r="FM19">
        <v>3.74</v>
      </c>
      <c r="FN19">
        <v>3.7399999999999998E-4</v>
      </c>
      <c r="FO19" t="s">
        <v>228</v>
      </c>
      <c r="FP19">
        <v>0.68</v>
      </c>
      <c r="FQ19">
        <v>6.7999999999999999E-5</v>
      </c>
      <c r="FR19" t="s">
        <v>227</v>
      </c>
      <c r="FS19">
        <v>139</v>
      </c>
      <c r="FT19">
        <v>1.3899999999999999E-2</v>
      </c>
      <c r="FU19" t="s">
        <v>227</v>
      </c>
      <c r="FV19">
        <v>0.53</v>
      </c>
      <c r="FW19">
        <v>5.3000000000000001E-5</v>
      </c>
      <c r="FX19" t="s">
        <v>227</v>
      </c>
      <c r="FY19">
        <v>0.42</v>
      </c>
      <c r="FZ19">
        <v>4.1999999999999998E-5</v>
      </c>
      <c r="GA19" t="s">
        <v>227</v>
      </c>
      <c r="GE19">
        <v>5.5</v>
      </c>
      <c r="GF19">
        <v>5.5000000000000003E-4</v>
      </c>
      <c r="GG19" t="s">
        <v>227</v>
      </c>
      <c r="GH19">
        <v>2470</v>
      </c>
      <c r="GI19">
        <v>0.247</v>
      </c>
      <c r="GJ19" t="s">
        <v>227</v>
      </c>
      <c r="GK19">
        <v>0.41</v>
      </c>
      <c r="GL19">
        <v>4.1E-5</v>
      </c>
      <c r="GM19" t="s">
        <v>227</v>
      </c>
      <c r="GN19">
        <v>0.2</v>
      </c>
      <c r="GO19">
        <v>2.0000000000000002E-5</v>
      </c>
      <c r="GP19" t="s">
        <v>228</v>
      </c>
      <c r="GQ19">
        <v>407</v>
      </c>
      <c r="GR19">
        <v>4.07E-2</v>
      </c>
      <c r="GS19" t="s">
        <v>227</v>
      </c>
      <c r="GT19">
        <v>23.9</v>
      </c>
      <c r="GU19">
        <v>2.3900000000000002E-3</v>
      </c>
      <c r="GV19" t="s">
        <v>228</v>
      </c>
      <c r="GZ19">
        <v>10.5</v>
      </c>
      <c r="HA19">
        <v>1.0499999999999999E-3</v>
      </c>
      <c r="HB19" t="s">
        <v>227</v>
      </c>
      <c r="HC19">
        <v>1.19</v>
      </c>
      <c r="HD19">
        <v>1.1900000000000001E-4</v>
      </c>
      <c r="HE19" t="s">
        <v>227</v>
      </c>
      <c r="HF19">
        <v>13.5</v>
      </c>
      <c r="HG19">
        <v>1.3500000000000001E-3</v>
      </c>
      <c r="HH19" t="s">
        <v>227</v>
      </c>
      <c r="HI19">
        <v>46.1</v>
      </c>
      <c r="HJ19">
        <v>4.6100000000000004E-3</v>
      </c>
      <c r="HK19" t="s">
        <v>227</v>
      </c>
    </row>
    <row r="20" spans="1:219" x14ac:dyDescent="0.25">
      <c r="A20" t="s">
        <v>264</v>
      </c>
      <c r="B20" t="s">
        <v>220</v>
      </c>
      <c r="C20" t="s">
        <v>257</v>
      </c>
      <c r="D20" t="s">
        <v>258</v>
      </c>
      <c r="E20" t="s">
        <v>259</v>
      </c>
      <c r="F20" t="s">
        <v>260</v>
      </c>
      <c r="G20" t="s">
        <v>225</v>
      </c>
      <c r="H20" t="s">
        <v>226</v>
      </c>
      <c r="I20" t="str">
        <f>HYPERLINK("https://www.oreas.com/crm/OREAS-123/")</f>
        <v>https://www.oreas.com/crm/OREAS-123/</v>
      </c>
      <c r="M20">
        <v>45700</v>
      </c>
      <c r="N20">
        <v>4.57</v>
      </c>
      <c r="O20" t="s">
        <v>227</v>
      </c>
      <c r="P20">
        <v>5.19</v>
      </c>
      <c r="Q20">
        <v>5.1900000000000004E-4</v>
      </c>
      <c r="R20" t="s">
        <v>227</v>
      </c>
      <c r="Y20">
        <v>1015</v>
      </c>
      <c r="Z20">
        <v>0.10150000000000001</v>
      </c>
      <c r="AA20" t="s">
        <v>227</v>
      </c>
      <c r="AB20">
        <v>1.74</v>
      </c>
      <c r="AC20">
        <v>1.74E-4</v>
      </c>
      <c r="AD20" t="s">
        <v>227</v>
      </c>
      <c r="AH20">
        <v>1010</v>
      </c>
      <c r="AI20">
        <v>0.10100000000000001</v>
      </c>
      <c r="AJ20" t="s">
        <v>227</v>
      </c>
      <c r="AN20">
        <v>46</v>
      </c>
      <c r="AO20">
        <v>4.5999999999999999E-3</v>
      </c>
      <c r="AP20" t="s">
        <v>227</v>
      </c>
      <c r="AT20">
        <v>4.49</v>
      </c>
      <c r="AU20">
        <v>4.4900000000000002E-4</v>
      </c>
      <c r="AV20" t="s">
        <v>227</v>
      </c>
      <c r="AW20">
        <v>37.200000000000003</v>
      </c>
      <c r="AX20">
        <v>3.7200000000000002E-3</v>
      </c>
      <c r="AY20" t="s">
        <v>227</v>
      </c>
      <c r="AZ20">
        <v>0.76</v>
      </c>
      <c r="BA20">
        <v>7.6000000000000004E-5</v>
      </c>
      <c r="BB20" t="s">
        <v>227</v>
      </c>
      <c r="BF20">
        <v>2.4500000000000002</v>
      </c>
      <c r="BG20">
        <v>2.4499999999999999E-4</v>
      </c>
      <c r="BH20" t="s">
        <v>227</v>
      </c>
      <c r="BI20">
        <v>1.45</v>
      </c>
      <c r="BJ20">
        <v>1.45E-4</v>
      </c>
      <c r="BK20" t="s">
        <v>228</v>
      </c>
      <c r="BL20">
        <v>1.0900000000000001</v>
      </c>
      <c r="BM20">
        <v>1.0900000000000001E-4</v>
      </c>
      <c r="BN20" t="s">
        <v>228</v>
      </c>
      <c r="BO20">
        <v>16000</v>
      </c>
      <c r="BP20">
        <v>1.6</v>
      </c>
      <c r="BQ20" t="s">
        <v>227</v>
      </c>
      <c r="BR20">
        <v>10.9</v>
      </c>
      <c r="BS20">
        <v>1.09E-3</v>
      </c>
      <c r="BT20" t="s">
        <v>227</v>
      </c>
      <c r="BU20">
        <v>3.13</v>
      </c>
      <c r="BV20">
        <v>3.1300000000000002E-4</v>
      </c>
      <c r="BW20" t="s">
        <v>228</v>
      </c>
      <c r="CA20">
        <v>1.53</v>
      </c>
      <c r="CB20">
        <v>1.5300000000000001E-4</v>
      </c>
      <c r="CC20" t="s">
        <v>227</v>
      </c>
      <c r="CG20">
        <v>0.51</v>
      </c>
      <c r="CH20">
        <v>5.1E-5</v>
      </c>
      <c r="CI20" t="s">
        <v>228</v>
      </c>
      <c r="CJ20">
        <v>1.4E-2</v>
      </c>
      <c r="CK20">
        <v>1.3999999999999999E-6</v>
      </c>
      <c r="CL20" t="s">
        <v>227</v>
      </c>
      <c r="CP20">
        <v>25800</v>
      </c>
      <c r="CQ20">
        <v>2.58</v>
      </c>
      <c r="CR20" t="s">
        <v>227</v>
      </c>
      <c r="CS20">
        <v>20.7</v>
      </c>
      <c r="CT20">
        <v>2.0699999999999998E-3</v>
      </c>
      <c r="CU20" t="s">
        <v>227</v>
      </c>
      <c r="CV20">
        <v>4.66</v>
      </c>
      <c r="CW20">
        <v>4.66E-4</v>
      </c>
      <c r="CX20" t="s">
        <v>227</v>
      </c>
      <c r="CY20">
        <v>0.24</v>
      </c>
      <c r="CZ20">
        <v>2.4000000000000001E-5</v>
      </c>
      <c r="DA20" t="s">
        <v>228</v>
      </c>
      <c r="DB20">
        <v>2440</v>
      </c>
      <c r="DC20">
        <v>0.24399999999999999</v>
      </c>
      <c r="DD20" t="s">
        <v>227</v>
      </c>
      <c r="DE20">
        <v>750</v>
      </c>
      <c r="DF20">
        <v>7.4999999999999997E-2</v>
      </c>
      <c r="DG20" t="s">
        <v>227</v>
      </c>
      <c r="DH20">
        <v>7.44</v>
      </c>
      <c r="DI20">
        <v>7.4399999999999998E-4</v>
      </c>
      <c r="DJ20" t="s">
        <v>227</v>
      </c>
      <c r="DK20">
        <v>2450</v>
      </c>
      <c r="DL20">
        <v>0.245</v>
      </c>
      <c r="DM20" t="s">
        <v>227</v>
      </c>
      <c r="DN20">
        <v>7.67</v>
      </c>
      <c r="DO20">
        <v>7.67E-4</v>
      </c>
      <c r="DP20" t="s">
        <v>227</v>
      </c>
      <c r="DQ20">
        <v>19.5</v>
      </c>
      <c r="DR20">
        <v>1.9499999999999999E-3</v>
      </c>
      <c r="DS20" t="s">
        <v>228</v>
      </c>
      <c r="DW20">
        <v>220</v>
      </c>
      <c r="DX20">
        <v>2.1999999999999999E-2</v>
      </c>
      <c r="DY20" t="s">
        <v>227</v>
      </c>
      <c r="DZ20">
        <v>18.3</v>
      </c>
      <c r="EA20">
        <v>1.83E-3</v>
      </c>
      <c r="EB20" t="s">
        <v>227</v>
      </c>
      <c r="EF20">
        <v>5.15</v>
      </c>
      <c r="EG20">
        <v>5.1500000000000005E-4</v>
      </c>
      <c r="EH20" t="s">
        <v>228</v>
      </c>
      <c r="EL20">
        <v>87</v>
      </c>
      <c r="EM20">
        <v>8.6999999999999994E-3</v>
      </c>
      <c r="EN20" t="s">
        <v>228</v>
      </c>
      <c r="FA20">
        <v>8.5000000000000006E-2</v>
      </c>
      <c r="FB20">
        <v>8.4999999999999999E-6</v>
      </c>
      <c r="FC20" t="s">
        <v>227</v>
      </c>
      <c r="FD20">
        <v>2.98</v>
      </c>
      <c r="FE20">
        <v>2.9799999999999998E-4</v>
      </c>
      <c r="FF20" t="s">
        <v>227</v>
      </c>
      <c r="FJ20">
        <v>382315.022</v>
      </c>
      <c r="FK20">
        <v>38.231502200000001</v>
      </c>
      <c r="FL20" t="s">
        <v>261</v>
      </c>
      <c r="FM20">
        <v>3.87</v>
      </c>
      <c r="FN20">
        <v>3.8699999999999997E-4</v>
      </c>
      <c r="FO20" t="s">
        <v>228</v>
      </c>
      <c r="FP20">
        <v>0.7</v>
      </c>
      <c r="FQ20">
        <v>6.9999999999999994E-5</v>
      </c>
      <c r="FR20" t="s">
        <v>227</v>
      </c>
      <c r="FS20">
        <v>154</v>
      </c>
      <c r="FT20">
        <v>1.54E-2</v>
      </c>
      <c r="FU20" t="s">
        <v>227</v>
      </c>
      <c r="FV20">
        <v>0.55000000000000004</v>
      </c>
      <c r="FW20">
        <v>5.5000000000000002E-5</v>
      </c>
      <c r="FX20" t="s">
        <v>227</v>
      </c>
      <c r="FY20">
        <v>0.46</v>
      </c>
      <c r="FZ20">
        <v>4.6E-5</v>
      </c>
      <c r="GA20" t="s">
        <v>227</v>
      </c>
      <c r="GE20">
        <v>5.56</v>
      </c>
      <c r="GF20">
        <v>5.5599999999999996E-4</v>
      </c>
      <c r="GG20" t="s">
        <v>227</v>
      </c>
      <c r="GH20">
        <v>2470</v>
      </c>
      <c r="GI20">
        <v>0.247</v>
      </c>
      <c r="GJ20" t="s">
        <v>227</v>
      </c>
      <c r="GK20">
        <v>0.42</v>
      </c>
      <c r="GL20">
        <v>4.1999999999999998E-5</v>
      </c>
      <c r="GM20" t="s">
        <v>227</v>
      </c>
      <c r="GN20">
        <v>0.21</v>
      </c>
      <c r="GO20">
        <v>2.0999999999999999E-5</v>
      </c>
      <c r="GP20" t="s">
        <v>228</v>
      </c>
      <c r="GQ20">
        <v>825</v>
      </c>
      <c r="GR20">
        <v>8.2500000000000004E-2</v>
      </c>
      <c r="GS20" t="s">
        <v>227</v>
      </c>
      <c r="GT20">
        <v>24.2</v>
      </c>
      <c r="GU20">
        <v>2.4199999999999998E-3</v>
      </c>
      <c r="GV20" t="s">
        <v>228</v>
      </c>
      <c r="GW20">
        <v>0.52</v>
      </c>
      <c r="GX20">
        <v>5.1999999999999997E-5</v>
      </c>
      <c r="GY20" t="s">
        <v>227</v>
      </c>
      <c r="GZ20">
        <v>11</v>
      </c>
      <c r="HA20">
        <v>1.1000000000000001E-3</v>
      </c>
      <c r="HB20" t="s">
        <v>227</v>
      </c>
      <c r="HC20">
        <v>1.17</v>
      </c>
      <c r="HD20">
        <v>1.17E-4</v>
      </c>
      <c r="HE20" t="s">
        <v>227</v>
      </c>
      <c r="HF20">
        <v>13.8</v>
      </c>
      <c r="HG20">
        <v>1.3799999999999999E-3</v>
      </c>
      <c r="HH20" t="s">
        <v>227</v>
      </c>
      <c r="HI20">
        <v>47.5</v>
      </c>
      <c r="HJ20">
        <v>4.7499999999999999E-3</v>
      </c>
      <c r="HK20" t="s">
        <v>227</v>
      </c>
    </row>
    <row r="21" spans="1:219" x14ac:dyDescent="0.25">
      <c r="A21" t="s">
        <v>265</v>
      </c>
      <c r="B21" t="s">
        <v>220</v>
      </c>
      <c r="C21" t="s">
        <v>257</v>
      </c>
      <c r="D21" t="s">
        <v>258</v>
      </c>
      <c r="E21" t="s">
        <v>259</v>
      </c>
      <c r="F21" t="s">
        <v>260</v>
      </c>
      <c r="G21" t="s">
        <v>225</v>
      </c>
      <c r="H21" t="s">
        <v>226</v>
      </c>
      <c r="I21" t="str">
        <f>HYPERLINK("https://www.oreas.com/crm/OREAS-124/")</f>
        <v>https://www.oreas.com/crm/OREAS-124/</v>
      </c>
      <c r="M21">
        <v>46100</v>
      </c>
      <c r="N21">
        <v>4.6100000000000003</v>
      </c>
      <c r="O21" t="s">
        <v>227</v>
      </c>
      <c r="Y21">
        <v>1046</v>
      </c>
      <c r="Z21">
        <v>0.1046</v>
      </c>
      <c r="AA21" t="s">
        <v>227</v>
      </c>
      <c r="AB21">
        <v>1.94</v>
      </c>
      <c r="AC21">
        <v>1.94E-4</v>
      </c>
      <c r="AD21" t="s">
        <v>227</v>
      </c>
      <c r="AH21">
        <v>890</v>
      </c>
      <c r="AI21">
        <v>8.8999999999999996E-2</v>
      </c>
      <c r="AJ21" t="s">
        <v>227</v>
      </c>
      <c r="AN21">
        <v>48.9</v>
      </c>
      <c r="AO21">
        <v>4.8900000000000002E-3</v>
      </c>
      <c r="AP21" t="s">
        <v>227</v>
      </c>
      <c r="AT21">
        <v>4.26</v>
      </c>
      <c r="AU21">
        <v>4.26E-4</v>
      </c>
      <c r="AV21" t="s">
        <v>227</v>
      </c>
      <c r="AW21">
        <v>37.5</v>
      </c>
      <c r="AX21">
        <v>3.7499999999999999E-3</v>
      </c>
      <c r="AY21" t="s">
        <v>227</v>
      </c>
      <c r="AZ21">
        <v>0.78</v>
      </c>
      <c r="BA21">
        <v>7.7999999999999999E-5</v>
      </c>
      <c r="BB21" t="s">
        <v>227</v>
      </c>
      <c r="BF21">
        <v>2.71</v>
      </c>
      <c r="BG21">
        <v>2.7099999999999997E-4</v>
      </c>
      <c r="BH21" t="s">
        <v>227</v>
      </c>
      <c r="BI21">
        <v>1.6</v>
      </c>
      <c r="BJ21">
        <v>1.6000000000000001E-4</v>
      </c>
      <c r="BK21" t="s">
        <v>228</v>
      </c>
      <c r="BL21">
        <v>1.23</v>
      </c>
      <c r="BM21">
        <v>1.2300000000000001E-4</v>
      </c>
      <c r="BN21" t="s">
        <v>227</v>
      </c>
      <c r="BO21">
        <v>15700</v>
      </c>
      <c r="BP21">
        <v>1.57</v>
      </c>
      <c r="BQ21" t="s">
        <v>227</v>
      </c>
      <c r="BR21">
        <v>11.2</v>
      </c>
      <c r="BS21">
        <v>1.1199999999999999E-3</v>
      </c>
      <c r="BT21" t="s">
        <v>227</v>
      </c>
      <c r="BU21">
        <v>3.47</v>
      </c>
      <c r="BV21">
        <v>3.4699999999999998E-4</v>
      </c>
      <c r="BW21" t="s">
        <v>228</v>
      </c>
      <c r="CA21">
        <v>1.56</v>
      </c>
      <c r="CB21">
        <v>1.56E-4</v>
      </c>
      <c r="CC21" t="s">
        <v>227</v>
      </c>
      <c r="CG21">
        <v>0.57999999999999996</v>
      </c>
      <c r="CH21">
        <v>5.8E-5</v>
      </c>
      <c r="CI21" t="s">
        <v>228</v>
      </c>
      <c r="CJ21">
        <v>1.4E-2</v>
      </c>
      <c r="CK21">
        <v>1.3999999999999999E-6</v>
      </c>
      <c r="CL21" t="s">
        <v>227</v>
      </c>
      <c r="CP21">
        <v>25600</v>
      </c>
      <c r="CQ21">
        <v>2.56</v>
      </c>
      <c r="CR21" t="s">
        <v>227</v>
      </c>
      <c r="CS21">
        <v>21.4</v>
      </c>
      <c r="CT21">
        <v>2.14E-3</v>
      </c>
      <c r="CU21" t="s">
        <v>227</v>
      </c>
      <c r="CV21">
        <v>4.6100000000000003</v>
      </c>
      <c r="CW21">
        <v>4.6099999999999998E-4</v>
      </c>
      <c r="CX21" t="s">
        <v>227</v>
      </c>
      <c r="CY21">
        <v>0.26</v>
      </c>
      <c r="CZ21">
        <v>2.5999999999999998E-5</v>
      </c>
      <c r="DA21" t="s">
        <v>228</v>
      </c>
      <c r="DB21">
        <v>2210</v>
      </c>
      <c r="DC21">
        <v>0.221</v>
      </c>
      <c r="DD21" t="s">
        <v>227</v>
      </c>
      <c r="DE21">
        <v>690</v>
      </c>
      <c r="DF21">
        <v>6.9000000000000006E-2</v>
      </c>
      <c r="DG21" t="s">
        <v>227</v>
      </c>
      <c r="DH21">
        <v>7.36</v>
      </c>
      <c r="DI21">
        <v>7.36E-4</v>
      </c>
      <c r="DJ21" t="s">
        <v>227</v>
      </c>
      <c r="DK21">
        <v>2320</v>
      </c>
      <c r="DL21">
        <v>0.23200000000000001</v>
      </c>
      <c r="DM21" t="s">
        <v>227</v>
      </c>
      <c r="DN21">
        <v>7.84</v>
      </c>
      <c r="DO21">
        <v>7.8399999999999997E-4</v>
      </c>
      <c r="DP21" t="s">
        <v>227</v>
      </c>
      <c r="DQ21">
        <v>20.8</v>
      </c>
      <c r="DR21">
        <v>2.0799999999999998E-3</v>
      </c>
      <c r="DS21" t="s">
        <v>228</v>
      </c>
      <c r="DW21">
        <v>320</v>
      </c>
      <c r="DX21">
        <v>3.2000000000000001E-2</v>
      </c>
      <c r="DY21" t="s">
        <v>227</v>
      </c>
      <c r="DZ21">
        <v>20.2</v>
      </c>
      <c r="EA21">
        <v>2.0200000000000001E-3</v>
      </c>
      <c r="EB21" t="s">
        <v>227</v>
      </c>
      <c r="EF21">
        <v>5.39</v>
      </c>
      <c r="EG21">
        <v>5.3899999999999998E-4</v>
      </c>
      <c r="EH21" t="s">
        <v>228</v>
      </c>
      <c r="EL21">
        <v>86</v>
      </c>
      <c r="EM21">
        <v>8.6E-3</v>
      </c>
      <c r="EN21" t="s">
        <v>228</v>
      </c>
      <c r="FA21">
        <v>8.3000000000000004E-2</v>
      </c>
      <c r="FB21">
        <v>8.3000000000000002E-6</v>
      </c>
      <c r="FC21" t="s">
        <v>227</v>
      </c>
      <c r="FD21">
        <v>3.01</v>
      </c>
      <c r="FE21">
        <v>3.01E-4</v>
      </c>
      <c r="FF21" t="s">
        <v>227</v>
      </c>
      <c r="FJ21">
        <v>381052.94699999999</v>
      </c>
      <c r="FK21">
        <v>38.105294700000002</v>
      </c>
      <c r="FL21" t="s">
        <v>261</v>
      </c>
      <c r="FM21">
        <v>4.21</v>
      </c>
      <c r="FN21">
        <v>4.2099999999999999E-4</v>
      </c>
      <c r="FO21" t="s">
        <v>228</v>
      </c>
      <c r="FP21">
        <v>0.71</v>
      </c>
      <c r="FQ21">
        <v>7.1000000000000005E-5</v>
      </c>
      <c r="FR21" t="s">
        <v>227</v>
      </c>
      <c r="FS21">
        <v>188</v>
      </c>
      <c r="FT21">
        <v>1.8800000000000001E-2</v>
      </c>
      <c r="FU21" t="s">
        <v>227</v>
      </c>
      <c r="FV21">
        <v>0.56000000000000005</v>
      </c>
      <c r="FW21">
        <v>5.5999999999999999E-5</v>
      </c>
      <c r="FX21" t="s">
        <v>227</v>
      </c>
      <c r="FY21">
        <v>0.5</v>
      </c>
      <c r="FZ21">
        <v>5.0000000000000002E-5</v>
      </c>
      <c r="GA21" t="s">
        <v>227</v>
      </c>
      <c r="GE21">
        <v>5.79</v>
      </c>
      <c r="GF21">
        <v>5.7899999999999998E-4</v>
      </c>
      <c r="GG21" t="s">
        <v>227</v>
      </c>
      <c r="GH21">
        <v>2520</v>
      </c>
      <c r="GI21">
        <v>0.252</v>
      </c>
      <c r="GJ21" t="s">
        <v>227</v>
      </c>
      <c r="GK21">
        <v>0.41</v>
      </c>
      <c r="GL21">
        <v>4.1E-5</v>
      </c>
      <c r="GM21" t="s">
        <v>227</v>
      </c>
      <c r="GN21">
        <v>0.22</v>
      </c>
      <c r="GO21">
        <v>2.1999999999999999E-5</v>
      </c>
      <c r="GP21" t="s">
        <v>228</v>
      </c>
      <c r="GQ21">
        <v>1779</v>
      </c>
      <c r="GR21">
        <v>0.1779</v>
      </c>
      <c r="GS21" t="s">
        <v>227</v>
      </c>
      <c r="GT21">
        <v>23.3</v>
      </c>
      <c r="GU21">
        <v>2.33E-3</v>
      </c>
      <c r="GV21" t="s">
        <v>228</v>
      </c>
      <c r="GW21">
        <v>0.71</v>
      </c>
      <c r="GX21">
        <v>7.1000000000000005E-5</v>
      </c>
      <c r="GY21" t="s">
        <v>227</v>
      </c>
      <c r="GZ21">
        <v>12.1</v>
      </c>
      <c r="HA21">
        <v>1.2099999999999999E-3</v>
      </c>
      <c r="HB21" t="s">
        <v>227</v>
      </c>
      <c r="HC21">
        <v>1.63</v>
      </c>
      <c r="HD21">
        <v>1.63E-4</v>
      </c>
      <c r="HE21" t="s">
        <v>228</v>
      </c>
      <c r="HF21">
        <v>14.3</v>
      </c>
      <c r="HG21">
        <v>1.4300000000000001E-3</v>
      </c>
      <c r="HH21" t="s">
        <v>227</v>
      </c>
      <c r="HI21">
        <v>49.8</v>
      </c>
      <c r="HJ21">
        <v>4.9800000000000001E-3</v>
      </c>
      <c r="HK21" t="s">
        <v>227</v>
      </c>
    </row>
    <row r="22" spans="1:219" x14ac:dyDescent="0.25">
      <c r="A22" t="s">
        <v>266</v>
      </c>
      <c r="B22" t="s">
        <v>240</v>
      </c>
      <c r="C22" t="s">
        <v>221</v>
      </c>
      <c r="D22" t="s">
        <v>241</v>
      </c>
      <c r="E22" t="s">
        <v>242</v>
      </c>
      <c r="F22" t="s">
        <v>224</v>
      </c>
      <c r="G22" t="s">
        <v>235</v>
      </c>
      <c r="H22" t="s">
        <v>226</v>
      </c>
      <c r="I22" t="str">
        <f>HYPERLINK("https://www.oreas.com/crm/OREAS-12a/")</f>
        <v>https://www.oreas.com/crm/OREAS-12a/</v>
      </c>
      <c r="S22">
        <v>11.79</v>
      </c>
      <c r="T22">
        <v>1.1789999999999999E-3</v>
      </c>
      <c r="U22" t="s">
        <v>243</v>
      </c>
    </row>
    <row r="23" spans="1:219" x14ac:dyDescent="0.25">
      <c r="A23" t="s">
        <v>267</v>
      </c>
      <c r="B23" t="s">
        <v>268</v>
      </c>
      <c r="C23" t="s">
        <v>221</v>
      </c>
      <c r="D23" t="s">
        <v>269</v>
      </c>
      <c r="E23" t="s">
        <v>270</v>
      </c>
      <c r="F23" t="s">
        <v>260</v>
      </c>
      <c r="G23" t="s">
        <v>225</v>
      </c>
      <c r="H23" t="s">
        <v>226</v>
      </c>
      <c r="I23" t="str">
        <f>HYPERLINK("https://www.oreas.com/crm/OREAS-130/")</f>
        <v>https://www.oreas.com/crm/OREAS-130/</v>
      </c>
      <c r="J23">
        <v>6.27</v>
      </c>
      <c r="K23">
        <v>6.2699999999999995E-4</v>
      </c>
      <c r="L23" t="s">
        <v>271</v>
      </c>
      <c r="M23">
        <v>54200</v>
      </c>
      <c r="N23">
        <v>5.42</v>
      </c>
      <c r="O23" t="s">
        <v>227</v>
      </c>
      <c r="P23">
        <v>206</v>
      </c>
      <c r="Q23">
        <v>2.06E-2</v>
      </c>
      <c r="R23" t="s">
        <v>227</v>
      </c>
      <c r="Y23">
        <v>4130</v>
      </c>
      <c r="Z23">
        <v>0.41299999999999998</v>
      </c>
      <c r="AA23" t="s">
        <v>251</v>
      </c>
      <c r="AB23">
        <v>2.8</v>
      </c>
      <c r="AC23">
        <v>2.7999999999999998E-4</v>
      </c>
      <c r="AD23" t="s">
        <v>227</v>
      </c>
      <c r="AE23">
        <v>3.11</v>
      </c>
      <c r="AF23">
        <v>3.1100000000000002E-4</v>
      </c>
      <c r="AG23" t="s">
        <v>227</v>
      </c>
      <c r="AH23">
        <v>18400</v>
      </c>
      <c r="AI23">
        <v>1.84</v>
      </c>
      <c r="AJ23" t="s">
        <v>227</v>
      </c>
      <c r="AK23">
        <v>29.6</v>
      </c>
      <c r="AL23">
        <v>2.96E-3</v>
      </c>
      <c r="AM23" t="s">
        <v>227</v>
      </c>
      <c r="AN23">
        <v>58</v>
      </c>
      <c r="AO23">
        <v>5.7999999999999996E-3</v>
      </c>
      <c r="AP23" t="s">
        <v>227</v>
      </c>
      <c r="AT23">
        <v>28.6</v>
      </c>
      <c r="AU23">
        <v>2.8600000000000001E-3</v>
      </c>
      <c r="AV23" t="s">
        <v>227</v>
      </c>
      <c r="AW23">
        <v>47.6</v>
      </c>
      <c r="AX23">
        <v>4.7600000000000003E-3</v>
      </c>
      <c r="AY23" t="s">
        <v>227</v>
      </c>
      <c r="AZ23">
        <v>6.46</v>
      </c>
      <c r="BA23">
        <v>6.4599999999999998E-4</v>
      </c>
      <c r="BB23" t="s">
        <v>227</v>
      </c>
      <c r="BC23">
        <v>227</v>
      </c>
      <c r="BD23">
        <v>2.2700000000000001E-2</v>
      </c>
      <c r="BE23" t="s">
        <v>227</v>
      </c>
      <c r="BF23">
        <v>3.63</v>
      </c>
      <c r="BG23">
        <v>3.6299999999999999E-4</v>
      </c>
      <c r="BH23" t="s">
        <v>227</v>
      </c>
      <c r="BI23">
        <v>2.14</v>
      </c>
      <c r="BJ23">
        <v>2.14E-4</v>
      </c>
      <c r="BK23" t="s">
        <v>227</v>
      </c>
      <c r="BL23">
        <v>0.89</v>
      </c>
      <c r="BM23">
        <v>8.8999999999999995E-5</v>
      </c>
      <c r="BN23" t="s">
        <v>227</v>
      </c>
      <c r="BO23">
        <v>73900</v>
      </c>
      <c r="BP23">
        <v>7.39</v>
      </c>
      <c r="BQ23" t="s">
        <v>227</v>
      </c>
      <c r="BR23">
        <v>14</v>
      </c>
      <c r="BS23">
        <v>1.4E-3</v>
      </c>
      <c r="BT23" t="s">
        <v>227</v>
      </c>
      <c r="BU23">
        <v>4.4400000000000004</v>
      </c>
      <c r="BV23">
        <v>4.44E-4</v>
      </c>
      <c r="BW23" t="s">
        <v>227</v>
      </c>
      <c r="CA23">
        <v>3.29</v>
      </c>
      <c r="CB23">
        <v>3.2899999999999997E-4</v>
      </c>
      <c r="CC23" t="s">
        <v>227</v>
      </c>
      <c r="CD23">
        <v>0.67</v>
      </c>
      <c r="CE23">
        <v>6.7000000000000002E-5</v>
      </c>
      <c r="CF23" t="s">
        <v>271</v>
      </c>
      <c r="CG23">
        <v>0.74</v>
      </c>
      <c r="CH23">
        <v>7.3999999999999996E-5</v>
      </c>
      <c r="CI23" t="s">
        <v>227</v>
      </c>
      <c r="CJ23">
        <v>0.21</v>
      </c>
      <c r="CK23">
        <v>2.0999999999999999E-5</v>
      </c>
      <c r="CL23" t="s">
        <v>227</v>
      </c>
      <c r="CP23">
        <v>49600</v>
      </c>
      <c r="CQ23">
        <v>4.96</v>
      </c>
      <c r="CR23" t="s">
        <v>251</v>
      </c>
      <c r="CS23">
        <v>26.9</v>
      </c>
      <c r="CT23">
        <v>2.6900000000000001E-3</v>
      </c>
      <c r="CU23" t="s">
        <v>227</v>
      </c>
      <c r="CV23">
        <v>50</v>
      </c>
      <c r="CW23">
        <v>5.0000000000000001E-3</v>
      </c>
      <c r="CX23" t="s">
        <v>227</v>
      </c>
      <c r="CY23">
        <v>0.31</v>
      </c>
      <c r="CZ23">
        <v>3.1000000000000001E-5</v>
      </c>
      <c r="DA23" t="s">
        <v>227</v>
      </c>
      <c r="DB23">
        <v>10900</v>
      </c>
      <c r="DC23">
        <v>1.0900000000000001</v>
      </c>
      <c r="DD23" t="s">
        <v>227</v>
      </c>
      <c r="DE23">
        <v>1880</v>
      </c>
      <c r="DF23">
        <v>0.188</v>
      </c>
      <c r="DG23" t="s">
        <v>227</v>
      </c>
      <c r="DH23">
        <v>8.65</v>
      </c>
      <c r="DI23">
        <v>8.6499999999999999E-4</v>
      </c>
      <c r="DJ23" t="s">
        <v>227</v>
      </c>
      <c r="DK23">
        <v>1930</v>
      </c>
      <c r="DL23">
        <v>0.193</v>
      </c>
      <c r="DM23" t="s">
        <v>227</v>
      </c>
      <c r="DN23">
        <v>6.81</v>
      </c>
      <c r="DO23">
        <v>6.8099999999999996E-4</v>
      </c>
      <c r="DP23" t="s">
        <v>227</v>
      </c>
      <c r="DQ23">
        <v>27.6</v>
      </c>
      <c r="DR23">
        <v>2.7599999999999999E-3</v>
      </c>
      <c r="DS23" t="s">
        <v>227</v>
      </c>
      <c r="DT23">
        <v>35.200000000000003</v>
      </c>
      <c r="DU23">
        <v>3.5200000000000001E-3</v>
      </c>
      <c r="DV23" t="s">
        <v>271</v>
      </c>
      <c r="DW23">
        <v>870</v>
      </c>
      <c r="DX23">
        <v>8.6999999999999994E-2</v>
      </c>
      <c r="DY23" t="s">
        <v>227</v>
      </c>
      <c r="DZ23">
        <v>1300</v>
      </c>
      <c r="EA23">
        <v>0.13</v>
      </c>
      <c r="EB23" t="s">
        <v>227</v>
      </c>
      <c r="EF23">
        <v>7.18</v>
      </c>
      <c r="EG23">
        <v>7.18E-4</v>
      </c>
      <c r="EH23" t="s">
        <v>227</v>
      </c>
      <c r="EL23">
        <v>240</v>
      </c>
      <c r="EM23">
        <v>2.4E-2</v>
      </c>
      <c r="EN23" t="s">
        <v>251</v>
      </c>
      <c r="EX23">
        <v>59400</v>
      </c>
      <c r="EY23">
        <v>5.94</v>
      </c>
      <c r="EZ23" t="s">
        <v>227</v>
      </c>
      <c r="FA23">
        <v>5.81</v>
      </c>
      <c r="FB23">
        <v>5.8100000000000003E-4</v>
      </c>
      <c r="FC23" t="s">
        <v>227</v>
      </c>
      <c r="FD23">
        <v>8.64</v>
      </c>
      <c r="FE23">
        <v>8.6399999999999997E-4</v>
      </c>
      <c r="FF23" t="s">
        <v>227</v>
      </c>
      <c r="FJ23">
        <v>260600</v>
      </c>
      <c r="FK23">
        <v>26.06</v>
      </c>
      <c r="FL23" t="s">
        <v>251</v>
      </c>
      <c r="FM23">
        <v>5.0599999999999996</v>
      </c>
      <c r="FN23">
        <v>5.0600000000000005E-4</v>
      </c>
      <c r="FO23" t="s">
        <v>251</v>
      </c>
      <c r="FP23">
        <v>1.42</v>
      </c>
      <c r="FQ23">
        <v>1.4200000000000001E-4</v>
      </c>
      <c r="FR23" t="s">
        <v>227</v>
      </c>
      <c r="FS23">
        <v>158</v>
      </c>
      <c r="FT23">
        <v>1.5800000000000002E-2</v>
      </c>
      <c r="FU23" t="s">
        <v>227</v>
      </c>
      <c r="FY23">
        <v>0.63</v>
      </c>
      <c r="FZ23">
        <v>6.3E-5</v>
      </c>
      <c r="GA23" t="s">
        <v>227</v>
      </c>
      <c r="GB23">
        <v>0.17</v>
      </c>
      <c r="GC23">
        <v>1.7E-5</v>
      </c>
      <c r="GD23" t="s">
        <v>271</v>
      </c>
      <c r="GE23">
        <v>10.1</v>
      </c>
      <c r="GF23">
        <v>1.01E-3</v>
      </c>
      <c r="GG23" t="s">
        <v>227</v>
      </c>
      <c r="GH23">
        <v>1770</v>
      </c>
      <c r="GI23">
        <v>0.17699999999999999</v>
      </c>
      <c r="GJ23" t="s">
        <v>227</v>
      </c>
      <c r="GK23">
        <v>35.4</v>
      </c>
      <c r="GL23">
        <v>3.5400000000000002E-3</v>
      </c>
      <c r="GM23" t="s">
        <v>227</v>
      </c>
      <c r="GN23">
        <v>0.3</v>
      </c>
      <c r="GO23">
        <v>3.0000000000000001E-5</v>
      </c>
      <c r="GP23" t="s">
        <v>227</v>
      </c>
      <c r="GQ23">
        <v>9.98</v>
      </c>
      <c r="GR23">
        <v>9.9799999999999997E-4</v>
      </c>
      <c r="GS23" t="s">
        <v>227</v>
      </c>
      <c r="GT23">
        <v>33.1</v>
      </c>
      <c r="GU23">
        <v>3.31E-3</v>
      </c>
      <c r="GV23" t="s">
        <v>271</v>
      </c>
      <c r="GW23">
        <v>2.81</v>
      </c>
      <c r="GX23">
        <v>2.81E-4</v>
      </c>
      <c r="GY23" t="s">
        <v>227</v>
      </c>
      <c r="GZ23">
        <v>19.600000000000001</v>
      </c>
      <c r="HA23">
        <v>1.9599999999999999E-3</v>
      </c>
      <c r="HB23" t="s">
        <v>227</v>
      </c>
      <c r="HC23">
        <v>2.04</v>
      </c>
      <c r="HD23">
        <v>2.04E-4</v>
      </c>
      <c r="HE23" t="s">
        <v>227</v>
      </c>
      <c r="HF23">
        <v>17100</v>
      </c>
      <c r="HG23">
        <v>1.71</v>
      </c>
      <c r="HH23" t="s">
        <v>227</v>
      </c>
    </row>
    <row r="24" spans="1:219" x14ac:dyDescent="0.25">
      <c r="A24" t="s">
        <v>272</v>
      </c>
      <c r="B24" t="s">
        <v>268</v>
      </c>
      <c r="C24" t="s">
        <v>221</v>
      </c>
      <c r="D24" t="s">
        <v>273</v>
      </c>
      <c r="E24" t="s">
        <v>270</v>
      </c>
      <c r="F24" t="s">
        <v>224</v>
      </c>
      <c r="G24" t="s">
        <v>235</v>
      </c>
      <c r="H24" t="s">
        <v>226</v>
      </c>
      <c r="I24" t="str">
        <f>HYPERLINK("https://www.oreas.com/crm/OREAS-131a/")</f>
        <v>https://www.oreas.com/crm/OREAS-131a/</v>
      </c>
      <c r="J24">
        <v>29.5</v>
      </c>
      <c r="K24">
        <v>2.9499999999999999E-3</v>
      </c>
      <c r="L24" t="s">
        <v>271</v>
      </c>
      <c r="M24">
        <v>46309.436000000002</v>
      </c>
      <c r="N24">
        <v>4.6309436000000002</v>
      </c>
      <c r="O24" t="s">
        <v>227</v>
      </c>
      <c r="P24">
        <v>82</v>
      </c>
      <c r="Q24">
        <v>8.2000000000000007E-3</v>
      </c>
      <c r="R24" t="s">
        <v>227</v>
      </c>
      <c r="Y24">
        <v>728</v>
      </c>
      <c r="Z24">
        <v>7.2800000000000004E-2</v>
      </c>
      <c r="AA24" t="s">
        <v>227</v>
      </c>
      <c r="AH24">
        <v>54102.091</v>
      </c>
      <c r="AI24">
        <v>5.4102091000000003</v>
      </c>
      <c r="AJ24" t="s">
        <v>227</v>
      </c>
      <c r="AK24">
        <v>81</v>
      </c>
      <c r="AL24">
        <v>8.0999999999999996E-3</v>
      </c>
      <c r="AM24" t="s">
        <v>227</v>
      </c>
      <c r="AT24">
        <v>23.1</v>
      </c>
      <c r="AU24">
        <v>2.31E-3</v>
      </c>
      <c r="AV24" t="s">
        <v>227</v>
      </c>
      <c r="BC24">
        <v>322</v>
      </c>
      <c r="BD24">
        <v>3.2199999999999999E-2</v>
      </c>
      <c r="BE24" t="s">
        <v>227</v>
      </c>
      <c r="BO24">
        <v>58800</v>
      </c>
      <c r="BP24">
        <v>5.88</v>
      </c>
      <c r="BQ24" t="s">
        <v>227</v>
      </c>
      <c r="DB24">
        <v>31176.955999999998</v>
      </c>
      <c r="DC24">
        <v>3.1176955999999998</v>
      </c>
      <c r="DD24" t="s">
        <v>227</v>
      </c>
      <c r="DZ24">
        <v>17200</v>
      </c>
      <c r="EA24">
        <v>1.72</v>
      </c>
      <c r="EB24" t="s">
        <v>227</v>
      </c>
      <c r="EX24">
        <v>48000</v>
      </c>
      <c r="EY24">
        <v>4.8</v>
      </c>
      <c r="EZ24" t="s">
        <v>227</v>
      </c>
      <c r="FA24">
        <v>47</v>
      </c>
      <c r="FB24">
        <v>4.7000000000000002E-3</v>
      </c>
      <c r="FC24" t="s">
        <v>227</v>
      </c>
      <c r="FJ24">
        <v>208522.71799999999</v>
      </c>
      <c r="FK24">
        <v>20.8522718</v>
      </c>
      <c r="FL24" t="s">
        <v>228</v>
      </c>
      <c r="HF24">
        <v>28300</v>
      </c>
      <c r="HG24">
        <v>2.83</v>
      </c>
      <c r="HH24" t="s">
        <v>227</v>
      </c>
    </row>
    <row r="25" spans="1:219" x14ac:dyDescent="0.25">
      <c r="A25" t="s">
        <v>274</v>
      </c>
      <c r="B25" t="s">
        <v>268</v>
      </c>
      <c r="C25" t="s">
        <v>221</v>
      </c>
      <c r="D25" t="s">
        <v>273</v>
      </c>
      <c r="E25" t="s">
        <v>270</v>
      </c>
      <c r="F25" t="s">
        <v>224</v>
      </c>
      <c r="G25" t="s">
        <v>235</v>
      </c>
      <c r="H25" t="s">
        <v>226</v>
      </c>
      <c r="I25" t="str">
        <f>HYPERLINK("https://www.oreas.com/crm/OREAS-131b/")</f>
        <v>https://www.oreas.com/crm/OREAS-131b/</v>
      </c>
      <c r="J25">
        <v>32.1</v>
      </c>
      <c r="K25">
        <v>3.2100000000000002E-3</v>
      </c>
      <c r="L25" t="s">
        <v>271</v>
      </c>
      <c r="M25">
        <v>46256.510999999999</v>
      </c>
      <c r="N25">
        <v>4.6256510999999998</v>
      </c>
      <c r="O25" t="s">
        <v>227</v>
      </c>
      <c r="P25">
        <v>82</v>
      </c>
      <c r="Q25">
        <v>8.2000000000000007E-3</v>
      </c>
      <c r="R25" t="s">
        <v>227</v>
      </c>
      <c r="Y25">
        <v>795</v>
      </c>
      <c r="Z25">
        <v>7.9500000000000001E-2</v>
      </c>
      <c r="AA25" t="s">
        <v>228</v>
      </c>
      <c r="AH25">
        <v>53673.277000000002</v>
      </c>
      <c r="AI25">
        <v>5.3673276999999997</v>
      </c>
      <c r="AJ25" t="s">
        <v>227</v>
      </c>
      <c r="AK25">
        <v>89</v>
      </c>
      <c r="AL25">
        <v>8.8999999999999999E-3</v>
      </c>
      <c r="AM25" t="s">
        <v>227</v>
      </c>
      <c r="AT25">
        <v>18.8</v>
      </c>
      <c r="AU25">
        <v>1.8799999999999999E-3</v>
      </c>
      <c r="AV25" t="s">
        <v>227</v>
      </c>
      <c r="BC25">
        <v>216</v>
      </c>
      <c r="BD25">
        <v>2.1600000000000001E-2</v>
      </c>
      <c r="BE25" t="s">
        <v>227</v>
      </c>
      <c r="BO25">
        <v>57100</v>
      </c>
      <c r="BP25">
        <v>5.71</v>
      </c>
      <c r="BQ25" t="s">
        <v>227</v>
      </c>
      <c r="DB25">
        <v>31056.348999999998</v>
      </c>
      <c r="DC25">
        <v>3.1056349000000001</v>
      </c>
      <c r="DD25" t="s">
        <v>227</v>
      </c>
      <c r="DZ25">
        <v>18800</v>
      </c>
      <c r="EA25">
        <v>1.88</v>
      </c>
      <c r="EB25" t="s">
        <v>227</v>
      </c>
      <c r="EX25">
        <v>49200</v>
      </c>
      <c r="EY25">
        <v>4.92</v>
      </c>
      <c r="EZ25" t="s">
        <v>227</v>
      </c>
      <c r="FA25">
        <v>50</v>
      </c>
      <c r="FB25">
        <v>5.0000000000000001E-3</v>
      </c>
      <c r="FC25" t="s">
        <v>227</v>
      </c>
      <c r="FJ25">
        <v>206652.978</v>
      </c>
      <c r="FK25">
        <v>20.665297800000001</v>
      </c>
      <c r="FL25" t="s">
        <v>228</v>
      </c>
      <c r="HF25">
        <v>30400</v>
      </c>
      <c r="HG25">
        <v>3.04</v>
      </c>
      <c r="HH25" t="s">
        <v>227</v>
      </c>
    </row>
    <row r="26" spans="1:219" x14ac:dyDescent="0.25">
      <c r="A26" t="s">
        <v>275</v>
      </c>
      <c r="B26" t="s">
        <v>268</v>
      </c>
      <c r="C26" t="s">
        <v>221</v>
      </c>
      <c r="D26" t="s">
        <v>273</v>
      </c>
      <c r="E26" t="s">
        <v>270</v>
      </c>
      <c r="F26" t="s">
        <v>224</v>
      </c>
      <c r="G26" t="s">
        <v>235</v>
      </c>
      <c r="H26" t="s">
        <v>226</v>
      </c>
      <c r="I26" t="str">
        <f>HYPERLINK("https://www.oreas.com/crm/OREAS-132a/")</f>
        <v>https://www.oreas.com/crm/OREAS-132a/</v>
      </c>
      <c r="J26">
        <v>55.6</v>
      </c>
      <c r="K26">
        <v>5.5599999999999998E-3</v>
      </c>
      <c r="L26" t="s">
        <v>271</v>
      </c>
      <c r="M26">
        <v>41387.404999999999</v>
      </c>
      <c r="N26">
        <v>4.1387404999999999</v>
      </c>
      <c r="O26" t="s">
        <v>227</v>
      </c>
      <c r="P26">
        <v>146</v>
      </c>
      <c r="Q26">
        <v>1.46E-2</v>
      </c>
      <c r="R26" t="s">
        <v>227</v>
      </c>
      <c r="Y26">
        <v>882</v>
      </c>
      <c r="Z26">
        <v>8.8200000000000001E-2</v>
      </c>
      <c r="AA26" t="s">
        <v>228</v>
      </c>
      <c r="AH26">
        <v>49242.194000000003</v>
      </c>
      <c r="AI26">
        <v>4.9242194000000001</v>
      </c>
      <c r="AJ26" t="s">
        <v>227</v>
      </c>
      <c r="AK26">
        <v>155</v>
      </c>
      <c r="AL26">
        <v>1.55E-2</v>
      </c>
      <c r="AM26" t="s">
        <v>227</v>
      </c>
      <c r="AT26">
        <v>42.6</v>
      </c>
      <c r="AU26">
        <v>4.2599999999999999E-3</v>
      </c>
      <c r="AV26" t="s">
        <v>227</v>
      </c>
      <c r="BC26">
        <v>461</v>
      </c>
      <c r="BD26">
        <v>4.6100000000000002E-2</v>
      </c>
      <c r="BE26" t="s">
        <v>227</v>
      </c>
      <c r="BO26">
        <v>77300</v>
      </c>
      <c r="BP26">
        <v>7.73</v>
      </c>
      <c r="BQ26" t="s">
        <v>227</v>
      </c>
      <c r="DB26">
        <v>28704.508999999998</v>
      </c>
      <c r="DC26">
        <v>2.8704508999999998</v>
      </c>
      <c r="DD26" t="s">
        <v>227</v>
      </c>
      <c r="DZ26">
        <v>36400</v>
      </c>
      <c r="EA26">
        <v>3.64</v>
      </c>
      <c r="EB26" t="s">
        <v>227</v>
      </c>
      <c r="EX26">
        <v>79300</v>
      </c>
      <c r="EY26">
        <v>7.93</v>
      </c>
      <c r="EZ26" t="s">
        <v>227</v>
      </c>
      <c r="FA26">
        <v>40.6</v>
      </c>
      <c r="FB26">
        <v>4.0600000000000002E-3</v>
      </c>
      <c r="FC26" t="s">
        <v>271</v>
      </c>
      <c r="FJ26">
        <v>179261.29199999999</v>
      </c>
      <c r="FK26">
        <v>17.926129199999998</v>
      </c>
      <c r="FL26" t="s">
        <v>228</v>
      </c>
      <c r="HF26">
        <v>49800</v>
      </c>
      <c r="HG26">
        <v>4.9800000000000004</v>
      </c>
      <c r="HH26" t="s">
        <v>227</v>
      </c>
    </row>
    <row r="27" spans="1:219" x14ac:dyDescent="0.25">
      <c r="A27" t="s">
        <v>276</v>
      </c>
      <c r="B27" t="s">
        <v>268</v>
      </c>
      <c r="C27" t="s">
        <v>221</v>
      </c>
      <c r="D27" t="s">
        <v>273</v>
      </c>
      <c r="E27" t="s">
        <v>270</v>
      </c>
      <c r="F27" t="s">
        <v>224</v>
      </c>
      <c r="G27" t="s">
        <v>235</v>
      </c>
      <c r="H27" t="s">
        <v>226</v>
      </c>
      <c r="I27" t="str">
        <f>HYPERLINK("https://www.oreas.com/crm/OREAS-132b/")</f>
        <v>https://www.oreas.com/crm/OREAS-132b/</v>
      </c>
      <c r="J27">
        <v>60.3</v>
      </c>
      <c r="K27">
        <v>6.0299999999999998E-3</v>
      </c>
      <c r="L27" t="s">
        <v>271</v>
      </c>
      <c r="M27">
        <v>40434.752999999997</v>
      </c>
      <c r="N27">
        <v>4.0434752999999999</v>
      </c>
      <c r="O27" t="s">
        <v>227</v>
      </c>
      <c r="P27">
        <v>149</v>
      </c>
      <c r="Q27">
        <v>1.49E-2</v>
      </c>
      <c r="R27" t="s">
        <v>227</v>
      </c>
      <c r="Y27">
        <v>890</v>
      </c>
      <c r="Z27">
        <v>8.8999999999999996E-2</v>
      </c>
      <c r="AA27" t="s">
        <v>228</v>
      </c>
      <c r="AH27">
        <v>49313.663</v>
      </c>
      <c r="AI27">
        <v>4.9313662999999996</v>
      </c>
      <c r="AJ27" t="s">
        <v>227</v>
      </c>
      <c r="AK27">
        <v>165</v>
      </c>
      <c r="AL27">
        <v>1.6500000000000001E-2</v>
      </c>
      <c r="AM27" t="s">
        <v>227</v>
      </c>
      <c r="AT27">
        <v>44.1</v>
      </c>
      <c r="AU27">
        <v>4.4099999999999999E-3</v>
      </c>
      <c r="AV27" t="s">
        <v>227</v>
      </c>
      <c r="BC27">
        <v>477</v>
      </c>
      <c r="BD27">
        <v>4.7699999999999999E-2</v>
      </c>
      <c r="BE27" t="s">
        <v>227</v>
      </c>
      <c r="BO27">
        <v>77100</v>
      </c>
      <c r="BP27">
        <v>7.71</v>
      </c>
      <c r="BQ27" t="s">
        <v>227</v>
      </c>
      <c r="DB27">
        <v>28704.508999999998</v>
      </c>
      <c r="DC27">
        <v>2.8704508999999998</v>
      </c>
      <c r="DD27" t="s">
        <v>227</v>
      </c>
      <c r="DZ27">
        <v>38600</v>
      </c>
      <c r="EA27">
        <v>3.86</v>
      </c>
      <c r="EB27" t="s">
        <v>227</v>
      </c>
      <c r="EX27">
        <v>83400</v>
      </c>
      <c r="EY27">
        <v>8.34</v>
      </c>
      <c r="EZ27" t="s">
        <v>227</v>
      </c>
      <c r="FA27">
        <v>53</v>
      </c>
      <c r="FB27">
        <v>5.3E-3</v>
      </c>
      <c r="FC27" t="s">
        <v>227</v>
      </c>
      <c r="FJ27">
        <v>178139.448</v>
      </c>
      <c r="FK27">
        <v>17.813944800000002</v>
      </c>
      <c r="FL27" t="s">
        <v>228</v>
      </c>
      <c r="HF27">
        <v>52500</v>
      </c>
      <c r="HG27">
        <v>5.25</v>
      </c>
      <c r="HH27" t="s">
        <v>227</v>
      </c>
    </row>
    <row r="28" spans="1:219" x14ac:dyDescent="0.25">
      <c r="A28" t="s">
        <v>277</v>
      </c>
      <c r="B28" t="s">
        <v>268</v>
      </c>
      <c r="C28" t="s">
        <v>221</v>
      </c>
      <c r="D28" t="s">
        <v>273</v>
      </c>
      <c r="E28" t="s">
        <v>270</v>
      </c>
      <c r="F28" t="s">
        <v>224</v>
      </c>
      <c r="G28" t="s">
        <v>235</v>
      </c>
      <c r="H28" t="s">
        <v>226</v>
      </c>
      <c r="I28" t="str">
        <f>HYPERLINK("https://www.oreas.com/crm/OREAS-133a/")</f>
        <v>https://www.oreas.com/crm/OREAS-133a/</v>
      </c>
      <c r="J28">
        <v>96.9</v>
      </c>
      <c r="K28">
        <v>9.6900000000000007E-3</v>
      </c>
      <c r="L28" t="s">
        <v>271</v>
      </c>
      <c r="M28">
        <v>37629.724999999999</v>
      </c>
      <c r="N28">
        <v>3.7629725000000001</v>
      </c>
      <c r="O28" t="s">
        <v>227</v>
      </c>
      <c r="P28">
        <v>139</v>
      </c>
      <c r="Q28">
        <v>1.3899999999999999E-2</v>
      </c>
      <c r="R28" t="s">
        <v>227</v>
      </c>
      <c r="Y28">
        <v>785</v>
      </c>
      <c r="Z28">
        <v>7.85E-2</v>
      </c>
      <c r="AA28" t="s">
        <v>228</v>
      </c>
      <c r="AH28">
        <v>39307.991999999998</v>
      </c>
      <c r="AI28">
        <v>3.9307992</v>
      </c>
      <c r="AJ28" t="s">
        <v>227</v>
      </c>
      <c r="AK28">
        <v>296</v>
      </c>
      <c r="AL28">
        <v>2.9600000000000001E-2</v>
      </c>
      <c r="AM28" t="s">
        <v>227</v>
      </c>
      <c r="AT28">
        <v>23.9</v>
      </c>
      <c r="AU28">
        <v>2.3900000000000002E-3</v>
      </c>
      <c r="AV28" t="s">
        <v>227</v>
      </c>
      <c r="BC28">
        <v>323</v>
      </c>
      <c r="BD28">
        <v>3.2300000000000002E-2</v>
      </c>
      <c r="BE28" t="s">
        <v>227</v>
      </c>
      <c r="BO28">
        <v>81000</v>
      </c>
      <c r="BP28">
        <v>8.1</v>
      </c>
      <c r="BQ28" t="s">
        <v>227</v>
      </c>
      <c r="DB28">
        <v>22915.364000000001</v>
      </c>
      <c r="DC28">
        <v>2.2915364</v>
      </c>
      <c r="DD28" t="s">
        <v>227</v>
      </c>
      <c r="DZ28">
        <v>49000</v>
      </c>
      <c r="EA28">
        <v>4.9000000000000004</v>
      </c>
      <c r="EB28" t="s">
        <v>227</v>
      </c>
      <c r="EX28">
        <v>111300</v>
      </c>
      <c r="EY28">
        <v>11.13</v>
      </c>
      <c r="EZ28" t="s">
        <v>227</v>
      </c>
      <c r="FA28">
        <v>171</v>
      </c>
      <c r="FB28">
        <v>1.7100000000000001E-2</v>
      </c>
      <c r="FC28" t="s">
        <v>227</v>
      </c>
      <c r="FJ28">
        <v>160610.639</v>
      </c>
      <c r="FK28">
        <v>16.061063900000001</v>
      </c>
      <c r="FL28" t="s">
        <v>228</v>
      </c>
      <c r="HF28">
        <v>108700</v>
      </c>
      <c r="HG28">
        <v>10.87</v>
      </c>
      <c r="HH28" t="s">
        <v>227</v>
      </c>
    </row>
    <row r="29" spans="1:219" x14ac:dyDescent="0.25">
      <c r="A29" t="s">
        <v>278</v>
      </c>
      <c r="B29" t="s">
        <v>268</v>
      </c>
      <c r="C29" t="s">
        <v>221</v>
      </c>
      <c r="D29" t="s">
        <v>273</v>
      </c>
      <c r="E29" t="s">
        <v>270</v>
      </c>
      <c r="F29" t="s">
        <v>224</v>
      </c>
      <c r="G29" t="s">
        <v>235</v>
      </c>
      <c r="H29" t="s">
        <v>226</v>
      </c>
      <c r="I29" t="str">
        <f>HYPERLINK("https://www.oreas.com/crm/OREAS-133b/")</f>
        <v>https://www.oreas.com/crm/OREAS-133b/</v>
      </c>
      <c r="J29">
        <v>100</v>
      </c>
      <c r="K29">
        <v>0.01</v>
      </c>
      <c r="L29" t="s">
        <v>271</v>
      </c>
      <c r="M29">
        <v>36571.222999999998</v>
      </c>
      <c r="N29">
        <v>3.6571223000000002</v>
      </c>
      <c r="O29" t="s">
        <v>227</v>
      </c>
      <c r="P29">
        <v>144</v>
      </c>
      <c r="Q29">
        <v>1.44E-2</v>
      </c>
      <c r="R29" t="s">
        <v>227</v>
      </c>
      <c r="Y29">
        <v>799</v>
      </c>
      <c r="Z29">
        <v>7.9899999999999999E-2</v>
      </c>
      <c r="AA29" t="s">
        <v>228</v>
      </c>
      <c r="AH29">
        <v>38593.300999999999</v>
      </c>
      <c r="AI29">
        <v>3.8593301000000002</v>
      </c>
      <c r="AJ29" t="s">
        <v>227</v>
      </c>
      <c r="AK29">
        <v>311</v>
      </c>
      <c r="AL29">
        <v>3.1099999999999999E-2</v>
      </c>
      <c r="AM29" t="s">
        <v>227</v>
      </c>
      <c r="AT29">
        <v>22.4</v>
      </c>
      <c r="AU29">
        <v>2.2399999999999998E-3</v>
      </c>
      <c r="AV29" t="s">
        <v>227</v>
      </c>
      <c r="BC29">
        <v>320</v>
      </c>
      <c r="BD29">
        <v>3.2000000000000001E-2</v>
      </c>
      <c r="BE29" t="s">
        <v>227</v>
      </c>
      <c r="BO29">
        <v>81600</v>
      </c>
      <c r="BP29">
        <v>8.16</v>
      </c>
      <c r="BQ29" t="s">
        <v>227</v>
      </c>
      <c r="DB29">
        <v>22493.239000000001</v>
      </c>
      <c r="DC29">
        <v>2.2493238999999998</v>
      </c>
      <c r="DD29" t="s">
        <v>227</v>
      </c>
      <c r="DZ29">
        <v>50600</v>
      </c>
      <c r="EA29">
        <v>5.0599999999999996</v>
      </c>
      <c r="EB29" t="s">
        <v>227</v>
      </c>
      <c r="EX29">
        <v>115400</v>
      </c>
      <c r="EY29">
        <v>11.54</v>
      </c>
      <c r="EZ29" t="s">
        <v>227</v>
      </c>
      <c r="FA29">
        <v>181</v>
      </c>
      <c r="FB29">
        <v>1.8100000000000002E-2</v>
      </c>
      <c r="FC29" t="s">
        <v>227</v>
      </c>
      <c r="FJ29">
        <v>159488.79500000001</v>
      </c>
      <c r="FK29">
        <v>15.9488795</v>
      </c>
      <c r="FL29" t="s">
        <v>228</v>
      </c>
      <c r="HF29">
        <v>113500</v>
      </c>
      <c r="HG29">
        <v>11.35</v>
      </c>
      <c r="HH29" t="s">
        <v>227</v>
      </c>
    </row>
    <row r="30" spans="1:219" x14ac:dyDescent="0.25">
      <c r="A30" t="s">
        <v>279</v>
      </c>
      <c r="B30" t="s">
        <v>268</v>
      </c>
      <c r="C30" t="s">
        <v>221</v>
      </c>
      <c r="D30" t="s">
        <v>273</v>
      </c>
      <c r="E30" t="s">
        <v>270</v>
      </c>
      <c r="F30" t="s">
        <v>224</v>
      </c>
      <c r="G30" t="s">
        <v>235</v>
      </c>
      <c r="H30" t="s">
        <v>226</v>
      </c>
      <c r="I30" t="str">
        <f>HYPERLINK("https://www.oreas.com/crm/OREAS-134a/")</f>
        <v>https://www.oreas.com/crm/OREAS-134a/</v>
      </c>
      <c r="J30">
        <v>194</v>
      </c>
      <c r="K30">
        <v>1.9400000000000001E-2</v>
      </c>
      <c r="L30" t="s">
        <v>271</v>
      </c>
      <c r="M30">
        <v>13390.043</v>
      </c>
      <c r="N30">
        <v>1.3390043</v>
      </c>
      <c r="O30" t="s">
        <v>227</v>
      </c>
      <c r="P30">
        <v>228</v>
      </c>
      <c r="Q30">
        <v>2.2800000000000001E-2</v>
      </c>
      <c r="R30" t="s">
        <v>227</v>
      </c>
      <c r="Y30">
        <v>1500</v>
      </c>
      <c r="Z30">
        <v>0.15</v>
      </c>
      <c r="AA30" t="s">
        <v>228</v>
      </c>
      <c r="AH30">
        <v>43167.322</v>
      </c>
      <c r="AI30">
        <v>4.3167321999999997</v>
      </c>
      <c r="AJ30" t="s">
        <v>227</v>
      </c>
      <c r="AK30">
        <v>536</v>
      </c>
      <c r="AL30">
        <v>5.3600000000000002E-2</v>
      </c>
      <c r="AM30" t="s">
        <v>227</v>
      </c>
      <c r="AT30">
        <v>105</v>
      </c>
      <c r="AU30">
        <v>1.0500000000000001E-2</v>
      </c>
      <c r="AV30" t="s">
        <v>227</v>
      </c>
      <c r="BC30">
        <v>1291</v>
      </c>
      <c r="BD30">
        <v>0.12909999999999999</v>
      </c>
      <c r="BE30" t="s">
        <v>227</v>
      </c>
      <c r="BO30">
        <v>120400</v>
      </c>
      <c r="BP30">
        <v>12.04</v>
      </c>
      <c r="BQ30" t="s">
        <v>227</v>
      </c>
      <c r="DB30">
        <v>21045.953000000001</v>
      </c>
      <c r="DC30">
        <v>2.1045953000000002</v>
      </c>
      <c r="DD30" t="s">
        <v>227</v>
      </c>
      <c r="DZ30">
        <v>127900</v>
      </c>
      <c r="EA30">
        <v>12.79</v>
      </c>
      <c r="EB30" t="s">
        <v>227</v>
      </c>
      <c r="EX30">
        <v>192700</v>
      </c>
      <c r="EY30">
        <v>19.27</v>
      </c>
      <c r="EZ30" t="s">
        <v>227</v>
      </c>
      <c r="FA30">
        <v>115</v>
      </c>
      <c r="FB30">
        <v>1.15E-2</v>
      </c>
      <c r="FC30" t="s">
        <v>227</v>
      </c>
      <c r="FJ30">
        <v>69227.111999999994</v>
      </c>
      <c r="FK30">
        <v>6.9227112000000002</v>
      </c>
      <c r="FL30" t="s">
        <v>228</v>
      </c>
      <c r="HF30">
        <v>172700</v>
      </c>
      <c r="HG30">
        <v>17.27</v>
      </c>
      <c r="HH30" t="s">
        <v>227</v>
      </c>
    </row>
    <row r="31" spans="1:219" x14ac:dyDescent="0.25">
      <c r="A31" t="s">
        <v>280</v>
      </c>
      <c r="B31" t="s">
        <v>268</v>
      </c>
      <c r="C31" t="s">
        <v>221</v>
      </c>
      <c r="D31" t="s">
        <v>273</v>
      </c>
      <c r="E31" t="s">
        <v>270</v>
      </c>
      <c r="F31" t="s">
        <v>224</v>
      </c>
      <c r="G31" t="s">
        <v>235</v>
      </c>
      <c r="H31" t="s">
        <v>226</v>
      </c>
      <c r="I31" t="str">
        <f>HYPERLINK("https://www.oreas.com/crm/OREAS-134b/")</f>
        <v>https://www.oreas.com/crm/OREAS-134b/</v>
      </c>
      <c r="J31">
        <v>204</v>
      </c>
      <c r="K31">
        <v>2.0400000000000001E-2</v>
      </c>
      <c r="L31" t="s">
        <v>271</v>
      </c>
      <c r="M31">
        <v>11696.44</v>
      </c>
      <c r="N31">
        <v>1.1696439999999999</v>
      </c>
      <c r="O31" t="s">
        <v>227</v>
      </c>
      <c r="P31">
        <v>228</v>
      </c>
      <c r="Q31">
        <v>2.2800000000000001E-2</v>
      </c>
      <c r="R31" t="s">
        <v>227</v>
      </c>
      <c r="Y31">
        <v>1490</v>
      </c>
      <c r="Z31">
        <v>0.14899999999999999</v>
      </c>
      <c r="AA31" t="s">
        <v>228</v>
      </c>
      <c r="AH31">
        <v>42738.508000000002</v>
      </c>
      <c r="AI31">
        <v>4.2738507999999999</v>
      </c>
      <c r="AJ31" t="s">
        <v>227</v>
      </c>
      <c r="AK31">
        <v>561</v>
      </c>
      <c r="AL31">
        <v>5.6099999999999997E-2</v>
      </c>
      <c r="AM31" t="s">
        <v>227</v>
      </c>
      <c r="AT31">
        <v>107</v>
      </c>
      <c r="AU31">
        <v>1.0699999999999999E-2</v>
      </c>
      <c r="AV31" t="s">
        <v>227</v>
      </c>
      <c r="BC31">
        <v>1348</v>
      </c>
      <c r="BD31">
        <v>0.1348</v>
      </c>
      <c r="BE31" t="s">
        <v>227</v>
      </c>
      <c r="BO31">
        <v>123700</v>
      </c>
      <c r="BP31">
        <v>12.37</v>
      </c>
      <c r="BQ31" t="s">
        <v>227</v>
      </c>
      <c r="DB31">
        <v>20081.095000000001</v>
      </c>
      <c r="DC31">
        <v>2.0081095000000002</v>
      </c>
      <c r="DD31" t="s">
        <v>227</v>
      </c>
      <c r="DZ31">
        <v>133600</v>
      </c>
      <c r="EA31">
        <v>13.36</v>
      </c>
      <c r="EB31" t="s">
        <v>227</v>
      </c>
      <c r="EX31">
        <v>196800</v>
      </c>
      <c r="EY31">
        <v>19.68</v>
      </c>
      <c r="EZ31" t="s">
        <v>227</v>
      </c>
      <c r="FA31">
        <v>124</v>
      </c>
      <c r="FB31">
        <v>1.24E-2</v>
      </c>
      <c r="FC31" t="s">
        <v>227</v>
      </c>
      <c r="FJ31">
        <v>60673.053</v>
      </c>
      <c r="FK31">
        <v>6.0673053000000001</v>
      </c>
      <c r="FL31" t="s">
        <v>228</v>
      </c>
      <c r="HF31">
        <v>180300</v>
      </c>
      <c r="HG31">
        <v>18.03</v>
      </c>
      <c r="HH31" t="s">
        <v>227</v>
      </c>
    </row>
    <row r="32" spans="1:219" x14ac:dyDescent="0.25">
      <c r="A32" t="s">
        <v>281</v>
      </c>
      <c r="B32" t="s">
        <v>268</v>
      </c>
      <c r="C32" t="s">
        <v>221</v>
      </c>
      <c r="D32" t="s">
        <v>269</v>
      </c>
      <c r="E32" t="s">
        <v>270</v>
      </c>
      <c r="F32" t="s">
        <v>260</v>
      </c>
      <c r="G32" t="s">
        <v>225</v>
      </c>
      <c r="H32" t="s">
        <v>226</v>
      </c>
      <c r="I32" t="str">
        <f>HYPERLINK("https://www.oreas.com/crm/OREAS-135/")</f>
        <v>https://www.oreas.com/crm/OREAS-135/</v>
      </c>
      <c r="J32">
        <v>55.2</v>
      </c>
      <c r="K32">
        <v>5.5199999999999997E-3</v>
      </c>
      <c r="L32" t="s">
        <v>271</v>
      </c>
      <c r="M32">
        <v>49400</v>
      </c>
      <c r="N32">
        <v>4.9400000000000004</v>
      </c>
      <c r="O32" t="s">
        <v>227</v>
      </c>
      <c r="P32">
        <v>888</v>
      </c>
      <c r="Q32">
        <v>8.8800000000000004E-2</v>
      </c>
      <c r="R32" t="s">
        <v>227</v>
      </c>
      <c r="Y32">
        <v>4435</v>
      </c>
      <c r="Z32">
        <v>0.44350000000000001</v>
      </c>
      <c r="AA32" t="s">
        <v>251</v>
      </c>
      <c r="AB32">
        <v>2.7</v>
      </c>
      <c r="AC32">
        <v>2.7E-4</v>
      </c>
      <c r="AD32" t="s">
        <v>227</v>
      </c>
      <c r="AE32">
        <v>4.4400000000000004</v>
      </c>
      <c r="AF32">
        <v>4.44E-4</v>
      </c>
      <c r="AG32" t="s">
        <v>227</v>
      </c>
      <c r="AH32">
        <v>19000</v>
      </c>
      <c r="AI32">
        <v>1.9</v>
      </c>
      <c r="AJ32" t="s">
        <v>227</v>
      </c>
      <c r="AK32">
        <v>61</v>
      </c>
      <c r="AL32">
        <v>6.1000000000000004E-3</v>
      </c>
      <c r="AM32" t="s">
        <v>227</v>
      </c>
      <c r="AN32">
        <v>70</v>
      </c>
      <c r="AO32">
        <v>7.0000000000000001E-3</v>
      </c>
      <c r="AP32" t="s">
        <v>227</v>
      </c>
      <c r="AT32">
        <v>29.9</v>
      </c>
      <c r="AU32">
        <v>2.99E-3</v>
      </c>
      <c r="AV32" t="s">
        <v>227</v>
      </c>
      <c r="AW32">
        <v>42.4</v>
      </c>
      <c r="AX32">
        <v>4.2399999999999998E-3</v>
      </c>
      <c r="AY32" t="s">
        <v>227</v>
      </c>
      <c r="AZ32">
        <v>5.57</v>
      </c>
      <c r="BA32">
        <v>5.5699999999999999E-4</v>
      </c>
      <c r="BB32" t="s">
        <v>227</v>
      </c>
      <c r="BC32">
        <v>278</v>
      </c>
      <c r="BD32">
        <v>2.7799999999999998E-2</v>
      </c>
      <c r="BE32" t="s">
        <v>227</v>
      </c>
      <c r="BF32">
        <v>4.38</v>
      </c>
      <c r="BG32">
        <v>4.3800000000000002E-4</v>
      </c>
      <c r="BH32" t="s">
        <v>227</v>
      </c>
      <c r="BI32">
        <v>2.33</v>
      </c>
      <c r="BJ32">
        <v>2.33E-4</v>
      </c>
      <c r="BK32" t="s">
        <v>227</v>
      </c>
      <c r="BL32">
        <v>1.94</v>
      </c>
      <c r="BM32">
        <v>1.94E-4</v>
      </c>
      <c r="BN32" t="s">
        <v>227</v>
      </c>
      <c r="BO32">
        <v>91300</v>
      </c>
      <c r="BP32">
        <v>9.1300000000000008</v>
      </c>
      <c r="BQ32" t="s">
        <v>227</v>
      </c>
      <c r="BR32">
        <v>13.1</v>
      </c>
      <c r="BS32">
        <v>1.31E-3</v>
      </c>
      <c r="BT32" t="s">
        <v>227</v>
      </c>
      <c r="BU32">
        <v>5.59</v>
      </c>
      <c r="BV32">
        <v>5.5900000000000004E-4</v>
      </c>
      <c r="BW32" t="s">
        <v>227</v>
      </c>
      <c r="CA32">
        <v>2.98</v>
      </c>
      <c r="CB32">
        <v>2.9799999999999998E-4</v>
      </c>
      <c r="CC32" t="s">
        <v>227</v>
      </c>
      <c r="CD32">
        <v>1.21</v>
      </c>
      <c r="CE32">
        <v>1.21E-4</v>
      </c>
      <c r="CF32" t="s">
        <v>271</v>
      </c>
      <c r="CG32">
        <v>0.84</v>
      </c>
      <c r="CH32">
        <v>8.3999999999999995E-5</v>
      </c>
      <c r="CI32" t="s">
        <v>227</v>
      </c>
      <c r="CJ32">
        <v>0.9</v>
      </c>
      <c r="CK32">
        <v>9.0000000000000006E-5</v>
      </c>
      <c r="CL32" t="s">
        <v>227</v>
      </c>
      <c r="CP32">
        <v>43600</v>
      </c>
      <c r="CQ32">
        <v>4.3600000000000003</v>
      </c>
      <c r="CR32" t="s">
        <v>227</v>
      </c>
      <c r="CS32">
        <v>33.700000000000003</v>
      </c>
      <c r="CT32">
        <v>3.3700000000000002E-3</v>
      </c>
      <c r="CU32" t="s">
        <v>227</v>
      </c>
      <c r="CV32">
        <v>45.7</v>
      </c>
      <c r="CW32">
        <v>4.5700000000000003E-3</v>
      </c>
      <c r="CX32" t="s">
        <v>227</v>
      </c>
      <c r="CY32">
        <v>0.31</v>
      </c>
      <c r="CZ32">
        <v>3.1000000000000001E-5</v>
      </c>
      <c r="DA32" t="s">
        <v>227</v>
      </c>
      <c r="DB32">
        <v>9880</v>
      </c>
      <c r="DC32">
        <v>0.98799999999999999</v>
      </c>
      <c r="DD32" t="s">
        <v>227</v>
      </c>
      <c r="DE32">
        <v>4490</v>
      </c>
      <c r="DF32">
        <v>0.44900000000000001</v>
      </c>
      <c r="DG32" t="s">
        <v>227</v>
      </c>
      <c r="DH32">
        <v>8.17</v>
      </c>
      <c r="DI32">
        <v>8.1700000000000002E-4</v>
      </c>
      <c r="DJ32" t="s">
        <v>227</v>
      </c>
      <c r="DN32">
        <v>0.46</v>
      </c>
      <c r="DO32">
        <v>4.6E-5</v>
      </c>
      <c r="DP32" t="s">
        <v>271</v>
      </c>
      <c r="DQ32">
        <v>32</v>
      </c>
      <c r="DR32">
        <v>3.2000000000000002E-3</v>
      </c>
      <c r="DS32" t="s">
        <v>227</v>
      </c>
      <c r="DT32">
        <v>33.700000000000003</v>
      </c>
      <c r="DU32">
        <v>3.3700000000000002E-3</v>
      </c>
      <c r="DV32" t="s">
        <v>271</v>
      </c>
      <c r="DW32">
        <v>880</v>
      </c>
      <c r="DX32">
        <v>8.7999999999999995E-2</v>
      </c>
      <c r="DY32" t="s">
        <v>227</v>
      </c>
      <c r="DZ32">
        <v>17000</v>
      </c>
      <c r="EA32">
        <v>1.7</v>
      </c>
      <c r="EB32" t="s">
        <v>227</v>
      </c>
      <c r="EF32">
        <v>8.7100000000000009</v>
      </c>
      <c r="EG32">
        <v>8.7100000000000003E-4</v>
      </c>
      <c r="EH32" t="s">
        <v>227</v>
      </c>
      <c r="EL32">
        <v>216</v>
      </c>
      <c r="EM32">
        <v>2.1600000000000001E-2</v>
      </c>
      <c r="EN32" t="s">
        <v>251</v>
      </c>
      <c r="EX32">
        <v>70000</v>
      </c>
      <c r="EY32">
        <v>7</v>
      </c>
      <c r="EZ32" t="s">
        <v>227</v>
      </c>
      <c r="FA32">
        <v>37.200000000000003</v>
      </c>
      <c r="FB32">
        <v>3.7200000000000002E-3</v>
      </c>
      <c r="FC32" t="s">
        <v>227</v>
      </c>
      <c r="FD32">
        <v>7.65</v>
      </c>
      <c r="FE32">
        <v>7.6499999999999995E-4</v>
      </c>
      <c r="FF32" t="s">
        <v>227</v>
      </c>
      <c r="FJ32">
        <v>237400</v>
      </c>
      <c r="FK32">
        <v>23.74</v>
      </c>
      <c r="FL32" t="s">
        <v>251</v>
      </c>
      <c r="FP32">
        <v>2.4500000000000002</v>
      </c>
      <c r="FQ32">
        <v>2.4499999999999999E-4</v>
      </c>
      <c r="FR32" t="s">
        <v>227</v>
      </c>
      <c r="FS32">
        <v>163</v>
      </c>
      <c r="FT32">
        <v>1.6299999999999999E-2</v>
      </c>
      <c r="FU32" t="s">
        <v>227</v>
      </c>
      <c r="FY32">
        <v>0.77</v>
      </c>
      <c r="FZ32">
        <v>7.7000000000000001E-5</v>
      </c>
      <c r="GA32" t="s">
        <v>227</v>
      </c>
      <c r="GB32">
        <v>0.19</v>
      </c>
      <c r="GC32">
        <v>1.9000000000000001E-5</v>
      </c>
      <c r="GD32" t="s">
        <v>271</v>
      </c>
      <c r="GE32">
        <v>9.34</v>
      </c>
      <c r="GF32">
        <v>9.3400000000000004E-4</v>
      </c>
      <c r="GG32" t="s">
        <v>227</v>
      </c>
      <c r="GH32">
        <v>1630</v>
      </c>
      <c r="GI32">
        <v>0.16300000000000001</v>
      </c>
      <c r="GJ32" t="s">
        <v>227</v>
      </c>
      <c r="GK32">
        <v>33.799999999999997</v>
      </c>
      <c r="GL32">
        <v>3.3800000000000002E-3</v>
      </c>
      <c r="GM32" t="s">
        <v>227</v>
      </c>
      <c r="GN32">
        <v>0.3</v>
      </c>
      <c r="GO32">
        <v>3.0000000000000001E-5</v>
      </c>
      <c r="GP32" t="s">
        <v>227</v>
      </c>
      <c r="GQ32">
        <v>9.86</v>
      </c>
      <c r="GR32">
        <v>9.859999999999999E-4</v>
      </c>
      <c r="GS32" t="s">
        <v>227</v>
      </c>
      <c r="GT32">
        <v>81</v>
      </c>
      <c r="GU32">
        <v>8.0999999999999996E-3</v>
      </c>
      <c r="GV32" t="s">
        <v>251</v>
      </c>
      <c r="GW32">
        <v>4.03</v>
      </c>
      <c r="GX32">
        <v>4.0299999999999998E-4</v>
      </c>
      <c r="GY32" t="s">
        <v>227</v>
      </c>
      <c r="GZ32">
        <v>23.5</v>
      </c>
      <c r="HA32">
        <v>2.3500000000000001E-3</v>
      </c>
      <c r="HB32" t="s">
        <v>227</v>
      </c>
      <c r="HC32">
        <v>2.09</v>
      </c>
      <c r="HD32">
        <v>2.0900000000000001E-4</v>
      </c>
      <c r="HE32" t="s">
        <v>227</v>
      </c>
      <c r="HF32">
        <v>28000</v>
      </c>
      <c r="HG32">
        <v>2.8</v>
      </c>
      <c r="HH32" t="s">
        <v>227</v>
      </c>
      <c r="HI32">
        <v>102</v>
      </c>
      <c r="HJ32">
        <v>1.0200000000000001E-2</v>
      </c>
      <c r="HK32" t="s">
        <v>227</v>
      </c>
    </row>
    <row r="33" spans="1:219" x14ac:dyDescent="0.25">
      <c r="A33" t="s">
        <v>282</v>
      </c>
      <c r="B33" t="s">
        <v>268</v>
      </c>
      <c r="C33" t="s">
        <v>221</v>
      </c>
      <c r="D33" t="s">
        <v>269</v>
      </c>
      <c r="E33" t="s">
        <v>270</v>
      </c>
      <c r="F33" t="s">
        <v>260</v>
      </c>
      <c r="G33" t="s">
        <v>225</v>
      </c>
      <c r="H33" t="s">
        <v>226</v>
      </c>
      <c r="I33" t="str">
        <f>HYPERLINK("https://www.oreas.com/crm/OREAS-135b/")</f>
        <v>https://www.oreas.com/crm/OREAS-135b/</v>
      </c>
      <c r="J33">
        <v>53.5</v>
      </c>
      <c r="K33">
        <v>5.3499999999999997E-3</v>
      </c>
      <c r="L33" t="s">
        <v>271</v>
      </c>
      <c r="M33">
        <v>58100</v>
      </c>
      <c r="N33">
        <v>5.81</v>
      </c>
      <c r="O33" t="s">
        <v>227</v>
      </c>
      <c r="P33">
        <v>707</v>
      </c>
      <c r="Q33">
        <v>7.0699999999999999E-2</v>
      </c>
      <c r="R33" t="s">
        <v>227</v>
      </c>
      <c r="V33">
        <v>106</v>
      </c>
      <c r="W33">
        <v>1.06E-2</v>
      </c>
      <c r="X33" t="s">
        <v>228</v>
      </c>
      <c r="Y33">
        <v>3519.91</v>
      </c>
      <c r="Z33">
        <v>0.351991</v>
      </c>
      <c r="AA33" t="s">
        <v>261</v>
      </c>
      <c r="AB33">
        <v>2.4500000000000002</v>
      </c>
      <c r="AC33">
        <v>2.4499999999999999E-4</v>
      </c>
      <c r="AD33" t="s">
        <v>227</v>
      </c>
      <c r="AE33">
        <v>2.66</v>
      </c>
      <c r="AF33">
        <v>2.6600000000000001E-4</v>
      </c>
      <c r="AG33" t="s">
        <v>227</v>
      </c>
      <c r="AH33">
        <v>4810</v>
      </c>
      <c r="AI33">
        <v>0.48099999999999998</v>
      </c>
      <c r="AJ33" t="s">
        <v>227</v>
      </c>
      <c r="AK33">
        <v>69</v>
      </c>
      <c r="AL33">
        <v>6.8999999999999999E-3</v>
      </c>
      <c r="AM33" t="s">
        <v>227</v>
      </c>
      <c r="AN33">
        <v>86</v>
      </c>
      <c r="AO33">
        <v>8.6E-3</v>
      </c>
      <c r="AP33" t="s">
        <v>227</v>
      </c>
      <c r="AT33">
        <v>6.26</v>
      </c>
      <c r="AU33">
        <v>6.2600000000000004E-4</v>
      </c>
      <c r="AV33" t="s">
        <v>227</v>
      </c>
      <c r="AW33">
        <v>76</v>
      </c>
      <c r="AX33">
        <v>7.6E-3</v>
      </c>
      <c r="AY33" t="s">
        <v>227</v>
      </c>
      <c r="AZ33">
        <v>3.76</v>
      </c>
      <c r="BA33">
        <v>3.7599999999999998E-4</v>
      </c>
      <c r="BB33" t="s">
        <v>227</v>
      </c>
      <c r="BC33">
        <v>114</v>
      </c>
      <c r="BD33">
        <v>1.14E-2</v>
      </c>
      <c r="BE33" t="s">
        <v>227</v>
      </c>
      <c r="BF33">
        <v>4.3499999999999996</v>
      </c>
      <c r="BG33">
        <v>4.35E-4</v>
      </c>
      <c r="BH33" t="s">
        <v>227</v>
      </c>
      <c r="BI33">
        <v>2.04</v>
      </c>
      <c r="BJ33">
        <v>2.04E-4</v>
      </c>
      <c r="BK33" t="s">
        <v>227</v>
      </c>
      <c r="BL33">
        <v>2.06</v>
      </c>
      <c r="BM33">
        <v>2.0599999999999999E-4</v>
      </c>
      <c r="BN33" t="s">
        <v>227</v>
      </c>
      <c r="BO33">
        <v>53600</v>
      </c>
      <c r="BP33">
        <v>5.36</v>
      </c>
      <c r="BQ33" t="s">
        <v>227</v>
      </c>
      <c r="BR33">
        <v>18.3</v>
      </c>
      <c r="BS33">
        <v>1.83E-3</v>
      </c>
      <c r="BT33" t="s">
        <v>227</v>
      </c>
      <c r="BU33">
        <v>5.87</v>
      </c>
      <c r="BV33">
        <v>5.8699999999999996E-4</v>
      </c>
      <c r="BW33" t="s">
        <v>227</v>
      </c>
      <c r="BX33">
        <v>3.26</v>
      </c>
      <c r="BY33">
        <v>3.2600000000000001E-4</v>
      </c>
      <c r="BZ33" t="s">
        <v>228</v>
      </c>
      <c r="CA33">
        <v>2.12</v>
      </c>
      <c r="CB33">
        <v>2.12E-4</v>
      </c>
      <c r="CC33" t="s">
        <v>227</v>
      </c>
      <c r="CD33">
        <v>0.91</v>
      </c>
      <c r="CE33">
        <v>9.1000000000000003E-5</v>
      </c>
      <c r="CF33" t="s">
        <v>271</v>
      </c>
      <c r="CG33">
        <v>0.77</v>
      </c>
      <c r="CH33">
        <v>7.7000000000000001E-5</v>
      </c>
      <c r="CI33" t="s">
        <v>227</v>
      </c>
      <c r="CJ33">
        <v>0.69</v>
      </c>
      <c r="CK33">
        <v>6.8999999999999997E-5</v>
      </c>
      <c r="CL33" t="s">
        <v>227</v>
      </c>
      <c r="CP33">
        <v>25200</v>
      </c>
      <c r="CQ33">
        <v>2.52</v>
      </c>
      <c r="CR33" t="s">
        <v>227</v>
      </c>
      <c r="CS33">
        <v>41</v>
      </c>
      <c r="CT33">
        <v>4.1000000000000003E-3</v>
      </c>
      <c r="CU33" t="s">
        <v>227</v>
      </c>
      <c r="CV33">
        <v>21</v>
      </c>
      <c r="CW33">
        <v>2.0999999999999999E-3</v>
      </c>
      <c r="CX33" t="s">
        <v>227</v>
      </c>
      <c r="CY33">
        <v>0.28999999999999998</v>
      </c>
      <c r="CZ33">
        <v>2.9E-5</v>
      </c>
      <c r="DA33" t="s">
        <v>227</v>
      </c>
      <c r="DB33">
        <v>3570</v>
      </c>
      <c r="DC33">
        <v>0.35699999999999998</v>
      </c>
      <c r="DD33" t="s">
        <v>227</v>
      </c>
      <c r="DE33">
        <v>3260</v>
      </c>
      <c r="DF33">
        <v>0.32600000000000001</v>
      </c>
      <c r="DG33" t="s">
        <v>227</v>
      </c>
      <c r="DH33">
        <v>4.1399999999999997</v>
      </c>
      <c r="DI33">
        <v>4.1399999999999998E-4</v>
      </c>
      <c r="DJ33" t="s">
        <v>227</v>
      </c>
      <c r="DK33">
        <v>950</v>
      </c>
      <c r="DL33">
        <v>9.5000000000000001E-2</v>
      </c>
      <c r="DM33" t="s">
        <v>227</v>
      </c>
      <c r="DN33">
        <v>10.3</v>
      </c>
      <c r="DO33">
        <v>1.0300000000000001E-3</v>
      </c>
      <c r="DP33" t="s">
        <v>228</v>
      </c>
      <c r="DQ33">
        <v>36.299999999999997</v>
      </c>
      <c r="DR33">
        <v>3.63E-3</v>
      </c>
      <c r="DS33" t="s">
        <v>227</v>
      </c>
      <c r="DT33">
        <v>21.3</v>
      </c>
      <c r="DU33">
        <v>2.1299999999999999E-3</v>
      </c>
      <c r="DV33" t="s">
        <v>228</v>
      </c>
      <c r="DW33">
        <v>440</v>
      </c>
      <c r="DX33">
        <v>4.3999999999999997E-2</v>
      </c>
      <c r="DY33" t="s">
        <v>227</v>
      </c>
      <c r="DZ33">
        <v>17100</v>
      </c>
      <c r="EA33">
        <v>1.71</v>
      </c>
      <c r="EB33" t="s">
        <v>227</v>
      </c>
      <c r="EF33">
        <v>9.6300000000000008</v>
      </c>
      <c r="EG33">
        <v>9.6299999999999999E-4</v>
      </c>
      <c r="EH33" t="s">
        <v>227</v>
      </c>
      <c r="EL33">
        <v>140</v>
      </c>
      <c r="EM33">
        <v>1.4E-2</v>
      </c>
      <c r="EN33" t="s">
        <v>228</v>
      </c>
      <c r="EX33">
        <v>30300</v>
      </c>
      <c r="EY33">
        <v>3.03</v>
      </c>
      <c r="EZ33" t="s">
        <v>227</v>
      </c>
      <c r="FA33">
        <v>37.6</v>
      </c>
      <c r="FB33">
        <v>3.7599999999999999E-3</v>
      </c>
      <c r="FC33" t="s">
        <v>227</v>
      </c>
      <c r="FD33">
        <v>10.3</v>
      </c>
      <c r="FE33">
        <v>1.0300000000000001E-3</v>
      </c>
      <c r="FF33" t="s">
        <v>227</v>
      </c>
      <c r="FG33">
        <v>2.79</v>
      </c>
      <c r="FH33">
        <v>2.7900000000000001E-4</v>
      </c>
      <c r="FI33" t="s">
        <v>227</v>
      </c>
      <c r="FJ33">
        <v>299205.09299999999</v>
      </c>
      <c r="FK33">
        <v>29.920509299999999</v>
      </c>
      <c r="FL33" t="s">
        <v>261</v>
      </c>
      <c r="FM33">
        <v>7.25</v>
      </c>
      <c r="FN33">
        <v>7.2499999999999995E-4</v>
      </c>
      <c r="FO33" t="s">
        <v>228</v>
      </c>
      <c r="FP33">
        <v>4.0199999999999996</v>
      </c>
      <c r="FQ33">
        <v>4.0200000000000001E-4</v>
      </c>
      <c r="FR33" t="s">
        <v>227</v>
      </c>
      <c r="FS33">
        <v>114</v>
      </c>
      <c r="FT33">
        <v>1.14E-2</v>
      </c>
      <c r="FU33" t="s">
        <v>227</v>
      </c>
      <c r="FV33">
        <v>0.92</v>
      </c>
      <c r="FW33">
        <v>9.2E-5</v>
      </c>
      <c r="FX33" t="s">
        <v>228</v>
      </c>
      <c r="FY33">
        <v>0.8</v>
      </c>
      <c r="FZ33">
        <v>8.0000000000000007E-5</v>
      </c>
      <c r="GA33" t="s">
        <v>227</v>
      </c>
      <c r="GB33">
        <v>0.15</v>
      </c>
      <c r="GC33">
        <v>1.5E-5</v>
      </c>
      <c r="GD33" t="s">
        <v>271</v>
      </c>
      <c r="GE33">
        <v>12.3</v>
      </c>
      <c r="GF33">
        <v>1.23E-3</v>
      </c>
      <c r="GG33" t="s">
        <v>227</v>
      </c>
      <c r="GH33">
        <v>1890</v>
      </c>
      <c r="GI33">
        <v>0.189</v>
      </c>
      <c r="GJ33" t="s">
        <v>227</v>
      </c>
      <c r="GK33">
        <v>5.65</v>
      </c>
      <c r="GL33">
        <v>5.6499999999999996E-4</v>
      </c>
      <c r="GM33" t="s">
        <v>227</v>
      </c>
      <c r="GN33">
        <v>0.28999999999999998</v>
      </c>
      <c r="GO33">
        <v>2.9E-5</v>
      </c>
      <c r="GP33" t="s">
        <v>227</v>
      </c>
      <c r="GQ33">
        <v>5.0599999999999996</v>
      </c>
      <c r="GR33">
        <v>5.0600000000000005E-4</v>
      </c>
      <c r="GS33" t="s">
        <v>227</v>
      </c>
      <c r="GT33">
        <v>147</v>
      </c>
      <c r="GU33">
        <v>1.47E-2</v>
      </c>
      <c r="GV33" t="s">
        <v>228</v>
      </c>
      <c r="GW33">
        <v>3.17</v>
      </c>
      <c r="GX33">
        <v>3.1700000000000001E-4</v>
      </c>
      <c r="GY33" t="s">
        <v>227</v>
      </c>
      <c r="GZ33">
        <v>21.1</v>
      </c>
      <c r="HA33">
        <v>2.1099999999999999E-3</v>
      </c>
      <c r="HB33" t="s">
        <v>227</v>
      </c>
      <c r="HC33">
        <v>1.9</v>
      </c>
      <c r="HD33">
        <v>1.9000000000000001E-4</v>
      </c>
      <c r="HE33" t="s">
        <v>227</v>
      </c>
      <c r="HF33">
        <v>27300</v>
      </c>
      <c r="HG33">
        <v>2.73</v>
      </c>
      <c r="HH33" t="s">
        <v>227</v>
      </c>
      <c r="HI33">
        <v>67</v>
      </c>
      <c r="HJ33">
        <v>6.7000000000000002E-3</v>
      </c>
      <c r="HK33" t="s">
        <v>227</v>
      </c>
    </row>
    <row r="34" spans="1:219" x14ac:dyDescent="0.25">
      <c r="A34" t="s">
        <v>283</v>
      </c>
      <c r="B34" t="s">
        <v>268</v>
      </c>
      <c r="C34" t="s">
        <v>221</v>
      </c>
      <c r="D34" t="s">
        <v>269</v>
      </c>
      <c r="E34" t="s">
        <v>270</v>
      </c>
      <c r="F34" t="s">
        <v>260</v>
      </c>
      <c r="G34" t="s">
        <v>225</v>
      </c>
      <c r="H34" t="s">
        <v>226</v>
      </c>
      <c r="I34" t="str">
        <f>HYPERLINK("https://www.oreas.com/crm/OREAS-136/")</f>
        <v>https://www.oreas.com/crm/OREAS-136/</v>
      </c>
      <c r="J34">
        <v>149</v>
      </c>
      <c r="K34">
        <v>1.49E-2</v>
      </c>
      <c r="L34" t="s">
        <v>271</v>
      </c>
      <c r="M34">
        <v>40900</v>
      </c>
      <c r="N34">
        <v>4.09</v>
      </c>
      <c r="O34" t="s">
        <v>227</v>
      </c>
      <c r="P34">
        <v>2145</v>
      </c>
      <c r="Q34">
        <v>0.2145</v>
      </c>
      <c r="R34" t="s">
        <v>227</v>
      </c>
      <c r="Y34">
        <v>4109</v>
      </c>
      <c r="Z34">
        <v>0.41089999999999999</v>
      </c>
      <c r="AA34" t="s">
        <v>251</v>
      </c>
      <c r="AB34">
        <v>2.37</v>
      </c>
      <c r="AC34">
        <v>2.3699999999999999E-4</v>
      </c>
      <c r="AD34" t="s">
        <v>227</v>
      </c>
      <c r="AE34">
        <v>6.37</v>
      </c>
      <c r="AF34">
        <v>6.3699999999999998E-4</v>
      </c>
      <c r="AG34" t="s">
        <v>227</v>
      </c>
      <c r="AH34">
        <v>22500</v>
      </c>
      <c r="AI34">
        <v>2.25</v>
      </c>
      <c r="AJ34" t="s">
        <v>227</v>
      </c>
      <c r="AK34">
        <v>102</v>
      </c>
      <c r="AL34">
        <v>1.0200000000000001E-2</v>
      </c>
      <c r="AM34" t="s">
        <v>227</v>
      </c>
      <c r="AN34">
        <v>92</v>
      </c>
      <c r="AO34">
        <v>9.1999999999999998E-3</v>
      </c>
      <c r="AP34" t="s">
        <v>227</v>
      </c>
      <c r="AT34">
        <v>28.7</v>
      </c>
      <c r="AU34">
        <v>2.8700000000000002E-3</v>
      </c>
      <c r="AV34" t="s">
        <v>227</v>
      </c>
      <c r="AW34">
        <v>35.700000000000003</v>
      </c>
      <c r="AX34">
        <v>3.5699999999999998E-3</v>
      </c>
      <c r="AY34" t="s">
        <v>227</v>
      </c>
      <c r="AZ34">
        <v>4.5599999999999996</v>
      </c>
      <c r="BA34">
        <v>4.5600000000000003E-4</v>
      </c>
      <c r="BB34" t="s">
        <v>227</v>
      </c>
      <c r="BC34">
        <v>306</v>
      </c>
      <c r="BD34">
        <v>3.0599999999999999E-2</v>
      </c>
      <c r="BE34" t="s">
        <v>227</v>
      </c>
      <c r="BF34">
        <v>5.88</v>
      </c>
      <c r="BG34">
        <v>5.8799999999999998E-4</v>
      </c>
      <c r="BH34" t="s">
        <v>227</v>
      </c>
      <c r="BI34">
        <v>2.75</v>
      </c>
      <c r="BJ34">
        <v>2.7500000000000002E-4</v>
      </c>
      <c r="BK34" t="s">
        <v>227</v>
      </c>
      <c r="BL34">
        <v>3.97</v>
      </c>
      <c r="BM34">
        <v>3.97E-4</v>
      </c>
      <c r="BN34" t="s">
        <v>227</v>
      </c>
      <c r="BO34">
        <v>115000</v>
      </c>
      <c r="BP34">
        <v>11.5</v>
      </c>
      <c r="BQ34" t="s">
        <v>227</v>
      </c>
      <c r="BR34">
        <v>12.2</v>
      </c>
      <c r="BS34">
        <v>1.2199999999999999E-3</v>
      </c>
      <c r="BT34" t="s">
        <v>227</v>
      </c>
      <c r="BU34">
        <v>7.97</v>
      </c>
      <c r="BV34">
        <v>7.9699999999999997E-4</v>
      </c>
      <c r="BW34" t="s">
        <v>227</v>
      </c>
      <c r="CA34">
        <v>2.5</v>
      </c>
      <c r="CB34">
        <v>2.5000000000000001E-4</v>
      </c>
      <c r="CC34" t="s">
        <v>227</v>
      </c>
      <c r="CD34">
        <v>1.7</v>
      </c>
      <c r="CE34">
        <v>1.7000000000000001E-4</v>
      </c>
      <c r="CF34" t="s">
        <v>271</v>
      </c>
      <c r="CG34">
        <v>1.02</v>
      </c>
      <c r="CH34">
        <v>1.02E-4</v>
      </c>
      <c r="CI34" t="s">
        <v>227</v>
      </c>
      <c r="CJ34">
        <v>2.12</v>
      </c>
      <c r="CK34">
        <v>2.12E-4</v>
      </c>
      <c r="CL34" t="s">
        <v>227</v>
      </c>
      <c r="CP34">
        <v>36100</v>
      </c>
      <c r="CQ34">
        <v>3.61</v>
      </c>
      <c r="CR34" t="s">
        <v>227</v>
      </c>
      <c r="CS34">
        <v>46.6</v>
      </c>
      <c r="CT34">
        <v>4.6600000000000001E-3</v>
      </c>
      <c r="CU34" t="s">
        <v>227</v>
      </c>
      <c r="CV34">
        <v>38.5</v>
      </c>
      <c r="CW34">
        <v>3.8500000000000001E-3</v>
      </c>
      <c r="CX34" t="s">
        <v>227</v>
      </c>
      <c r="CY34">
        <v>0.32</v>
      </c>
      <c r="CZ34">
        <v>3.1999999999999999E-5</v>
      </c>
      <c r="DA34" t="s">
        <v>227</v>
      </c>
      <c r="DB34">
        <v>8850</v>
      </c>
      <c r="DC34">
        <v>0.88500000000000001</v>
      </c>
      <c r="DD34" t="s">
        <v>227</v>
      </c>
      <c r="DE34">
        <v>9680</v>
      </c>
      <c r="DF34">
        <v>0.96799999999999997</v>
      </c>
      <c r="DG34" t="s">
        <v>227</v>
      </c>
      <c r="DH34">
        <v>8.1999999999999993</v>
      </c>
      <c r="DI34">
        <v>8.1999999999999998E-4</v>
      </c>
      <c r="DJ34" t="s">
        <v>251</v>
      </c>
      <c r="DK34">
        <v>1460</v>
      </c>
      <c r="DL34">
        <v>0.14599999999999999</v>
      </c>
      <c r="DM34" t="s">
        <v>227</v>
      </c>
      <c r="DQ34">
        <v>42.8</v>
      </c>
      <c r="DR34">
        <v>4.28E-3</v>
      </c>
      <c r="DS34" t="s">
        <v>227</v>
      </c>
      <c r="DT34">
        <v>28.4</v>
      </c>
      <c r="DU34">
        <v>2.8400000000000001E-3</v>
      </c>
      <c r="DV34" t="s">
        <v>271</v>
      </c>
      <c r="DW34">
        <v>900</v>
      </c>
      <c r="DX34">
        <v>0.09</v>
      </c>
      <c r="DY34" t="s">
        <v>227</v>
      </c>
      <c r="DZ34">
        <v>47600</v>
      </c>
      <c r="EA34">
        <v>4.76</v>
      </c>
      <c r="EB34" t="s">
        <v>227</v>
      </c>
      <c r="EF34">
        <v>11.4</v>
      </c>
      <c r="EG34">
        <v>1.14E-3</v>
      </c>
      <c r="EH34" t="s">
        <v>227</v>
      </c>
      <c r="EL34">
        <v>175</v>
      </c>
      <c r="EM34">
        <v>1.7500000000000002E-2</v>
      </c>
      <c r="EN34" t="s">
        <v>251</v>
      </c>
      <c r="EX34">
        <v>74700</v>
      </c>
      <c r="EY34">
        <v>7.47</v>
      </c>
      <c r="EZ34" t="s">
        <v>227</v>
      </c>
      <c r="FA34">
        <v>96</v>
      </c>
      <c r="FB34">
        <v>9.5999999999999992E-3</v>
      </c>
      <c r="FC34" t="s">
        <v>227</v>
      </c>
      <c r="FD34">
        <v>6.75</v>
      </c>
      <c r="FE34">
        <v>6.7500000000000004E-4</v>
      </c>
      <c r="FF34" t="s">
        <v>227</v>
      </c>
      <c r="FJ34">
        <v>213600</v>
      </c>
      <c r="FK34">
        <v>21.36</v>
      </c>
      <c r="FL34" t="s">
        <v>251</v>
      </c>
      <c r="FM34">
        <v>8.17</v>
      </c>
      <c r="FN34">
        <v>8.1700000000000002E-4</v>
      </c>
      <c r="FO34" t="s">
        <v>251</v>
      </c>
      <c r="FP34">
        <v>4.38</v>
      </c>
      <c r="FQ34">
        <v>4.3800000000000002E-4</v>
      </c>
      <c r="FR34" t="s">
        <v>227</v>
      </c>
      <c r="FS34">
        <v>151</v>
      </c>
      <c r="FT34">
        <v>1.5100000000000001E-2</v>
      </c>
      <c r="FU34" t="s">
        <v>227</v>
      </c>
      <c r="FY34">
        <v>1.03</v>
      </c>
      <c r="FZ34">
        <v>1.03E-4</v>
      </c>
      <c r="GA34" t="s">
        <v>227</v>
      </c>
      <c r="GB34">
        <v>0.18</v>
      </c>
      <c r="GC34">
        <v>1.8E-5</v>
      </c>
      <c r="GD34" t="s">
        <v>271</v>
      </c>
      <c r="GE34">
        <v>7.9</v>
      </c>
      <c r="GF34">
        <v>7.9000000000000001E-4</v>
      </c>
      <c r="GG34" t="s">
        <v>227</v>
      </c>
      <c r="GH34">
        <v>1280</v>
      </c>
      <c r="GI34">
        <v>0.128</v>
      </c>
      <c r="GJ34" t="s">
        <v>227</v>
      </c>
      <c r="GK34">
        <v>29.2</v>
      </c>
      <c r="GL34">
        <v>2.9199999999999999E-3</v>
      </c>
      <c r="GM34" t="s">
        <v>227</v>
      </c>
      <c r="GN34">
        <v>0.34</v>
      </c>
      <c r="GO34">
        <v>3.4E-5</v>
      </c>
      <c r="GP34" t="s">
        <v>227</v>
      </c>
      <c r="GQ34">
        <v>8.65</v>
      </c>
      <c r="GR34">
        <v>8.6499999999999999E-4</v>
      </c>
      <c r="GS34" t="s">
        <v>227</v>
      </c>
      <c r="GT34">
        <v>66</v>
      </c>
      <c r="GU34">
        <v>6.6E-3</v>
      </c>
      <c r="GV34" t="s">
        <v>251</v>
      </c>
      <c r="GW34">
        <v>6.7</v>
      </c>
      <c r="GX34">
        <v>6.7000000000000002E-4</v>
      </c>
      <c r="GY34" t="s">
        <v>227</v>
      </c>
      <c r="GZ34">
        <v>31.7</v>
      </c>
      <c r="HA34">
        <v>3.1700000000000001E-3</v>
      </c>
      <c r="HB34" t="s">
        <v>227</v>
      </c>
      <c r="HC34">
        <v>2.23</v>
      </c>
      <c r="HD34">
        <v>2.23E-4</v>
      </c>
      <c r="HE34" t="s">
        <v>227</v>
      </c>
      <c r="HF34">
        <v>36300</v>
      </c>
      <c r="HG34">
        <v>3.63</v>
      </c>
      <c r="HH34" t="s">
        <v>227</v>
      </c>
      <c r="HI34">
        <v>86</v>
      </c>
      <c r="HJ34">
        <v>8.6E-3</v>
      </c>
      <c r="HK34" t="s">
        <v>227</v>
      </c>
    </row>
    <row r="35" spans="1:219" x14ac:dyDescent="0.25">
      <c r="A35" t="s">
        <v>284</v>
      </c>
      <c r="B35" t="s">
        <v>268</v>
      </c>
      <c r="C35" t="s">
        <v>221</v>
      </c>
      <c r="D35" t="s">
        <v>269</v>
      </c>
      <c r="E35" t="s">
        <v>270</v>
      </c>
      <c r="F35" t="s">
        <v>260</v>
      </c>
      <c r="G35" t="s">
        <v>225</v>
      </c>
      <c r="H35" t="s">
        <v>226</v>
      </c>
      <c r="I35" t="str">
        <f>HYPERLINK("https://www.oreas.com/crm/OREAS-137/")</f>
        <v>https://www.oreas.com/crm/OREAS-137/</v>
      </c>
      <c r="J35">
        <v>25.8</v>
      </c>
      <c r="K35">
        <v>2.5799999999999998E-3</v>
      </c>
      <c r="L35" t="s">
        <v>271</v>
      </c>
      <c r="M35">
        <v>48200</v>
      </c>
      <c r="N35">
        <v>4.82</v>
      </c>
      <c r="O35" t="s">
        <v>227</v>
      </c>
      <c r="P35">
        <v>240</v>
      </c>
      <c r="Q35">
        <v>2.4E-2</v>
      </c>
      <c r="R35" t="s">
        <v>227</v>
      </c>
      <c r="Y35">
        <v>7775</v>
      </c>
      <c r="Z35">
        <v>0.77749999999999997</v>
      </c>
      <c r="AA35" t="s">
        <v>251</v>
      </c>
      <c r="AB35">
        <v>2.87</v>
      </c>
      <c r="AC35">
        <v>2.8699999999999998E-4</v>
      </c>
      <c r="AD35" t="s">
        <v>227</v>
      </c>
      <c r="AE35">
        <v>4.04</v>
      </c>
      <c r="AF35">
        <v>4.0400000000000001E-4</v>
      </c>
      <c r="AG35" t="s">
        <v>227</v>
      </c>
      <c r="AH35">
        <v>14700</v>
      </c>
      <c r="AI35">
        <v>1.47</v>
      </c>
      <c r="AJ35" t="s">
        <v>227</v>
      </c>
      <c r="AK35">
        <v>100</v>
      </c>
      <c r="AL35">
        <v>0.01</v>
      </c>
      <c r="AM35" t="s">
        <v>227</v>
      </c>
      <c r="AN35">
        <v>48.5</v>
      </c>
      <c r="AO35">
        <v>4.8500000000000001E-3</v>
      </c>
      <c r="AP35" t="s">
        <v>227</v>
      </c>
      <c r="AT35">
        <v>26.9</v>
      </c>
      <c r="AU35">
        <v>2.6900000000000001E-3</v>
      </c>
      <c r="AV35" t="s">
        <v>227</v>
      </c>
      <c r="AW35">
        <v>39.299999999999997</v>
      </c>
      <c r="AX35">
        <v>3.9300000000000003E-3</v>
      </c>
      <c r="AY35" t="s">
        <v>227</v>
      </c>
      <c r="AZ35">
        <v>5.12</v>
      </c>
      <c r="BA35">
        <v>5.1199999999999998E-4</v>
      </c>
      <c r="BB35" t="s">
        <v>227</v>
      </c>
      <c r="BC35">
        <v>246</v>
      </c>
      <c r="BD35">
        <v>2.46E-2</v>
      </c>
      <c r="BE35" t="s">
        <v>227</v>
      </c>
      <c r="BF35">
        <v>3.43</v>
      </c>
      <c r="BG35">
        <v>3.4299999999999999E-4</v>
      </c>
      <c r="BH35" t="s">
        <v>227</v>
      </c>
      <c r="BI35">
        <v>1.94</v>
      </c>
      <c r="BJ35">
        <v>1.94E-4</v>
      </c>
      <c r="BK35" t="s">
        <v>227</v>
      </c>
      <c r="BL35">
        <v>0.87</v>
      </c>
      <c r="BM35">
        <v>8.7000000000000001E-5</v>
      </c>
      <c r="BN35" t="s">
        <v>227</v>
      </c>
      <c r="BO35">
        <v>96900</v>
      </c>
      <c r="BP35">
        <v>9.69</v>
      </c>
      <c r="BQ35" t="s">
        <v>227</v>
      </c>
      <c r="BR35">
        <v>12.5</v>
      </c>
      <c r="BS35">
        <v>1.25E-3</v>
      </c>
      <c r="BT35" t="s">
        <v>227</v>
      </c>
      <c r="BU35">
        <v>4.41</v>
      </c>
      <c r="BV35">
        <v>4.4099999999999999E-4</v>
      </c>
      <c r="BW35" t="s">
        <v>227</v>
      </c>
      <c r="CA35">
        <v>3.09</v>
      </c>
      <c r="CB35">
        <v>3.0899999999999998E-4</v>
      </c>
      <c r="CC35" t="s">
        <v>227</v>
      </c>
      <c r="CD35">
        <v>1.56</v>
      </c>
      <c r="CE35">
        <v>1.56E-4</v>
      </c>
      <c r="CF35" t="s">
        <v>271</v>
      </c>
      <c r="CG35">
        <v>0.67</v>
      </c>
      <c r="CH35">
        <v>6.7000000000000002E-5</v>
      </c>
      <c r="CI35" t="s">
        <v>227</v>
      </c>
      <c r="CJ35">
        <v>0.37</v>
      </c>
      <c r="CK35">
        <v>3.6999999999999998E-5</v>
      </c>
      <c r="CL35" t="s">
        <v>227</v>
      </c>
      <c r="CP35">
        <v>44000</v>
      </c>
      <c r="CQ35">
        <v>4.4000000000000004</v>
      </c>
      <c r="CR35" t="s">
        <v>227</v>
      </c>
      <c r="CS35">
        <v>31.5</v>
      </c>
      <c r="CT35">
        <v>3.15E-3</v>
      </c>
      <c r="CU35" t="s">
        <v>251</v>
      </c>
      <c r="CV35">
        <v>47.2</v>
      </c>
      <c r="CW35">
        <v>4.7200000000000002E-3</v>
      </c>
      <c r="CX35" t="s">
        <v>227</v>
      </c>
      <c r="CY35">
        <v>0.28000000000000003</v>
      </c>
      <c r="CZ35">
        <v>2.8E-5</v>
      </c>
      <c r="DA35" t="s">
        <v>227</v>
      </c>
      <c r="DB35">
        <v>8190</v>
      </c>
      <c r="DC35">
        <v>0.81899999999999995</v>
      </c>
      <c r="DD35" t="s">
        <v>227</v>
      </c>
      <c r="DE35">
        <v>3250</v>
      </c>
      <c r="DF35">
        <v>0.32500000000000001</v>
      </c>
      <c r="DG35" t="s">
        <v>227</v>
      </c>
      <c r="DH35">
        <v>9.83</v>
      </c>
      <c r="DI35">
        <v>9.8299999999999993E-4</v>
      </c>
      <c r="DJ35" t="s">
        <v>227</v>
      </c>
      <c r="DK35">
        <v>1500</v>
      </c>
      <c r="DL35">
        <v>0.15</v>
      </c>
      <c r="DM35" t="s">
        <v>227</v>
      </c>
      <c r="DN35">
        <v>6.8</v>
      </c>
      <c r="DO35">
        <v>6.8000000000000005E-4</v>
      </c>
      <c r="DP35" t="s">
        <v>227</v>
      </c>
      <c r="DT35">
        <v>37.299999999999997</v>
      </c>
      <c r="DU35">
        <v>3.7299999999999998E-3</v>
      </c>
      <c r="DV35" t="s">
        <v>271</v>
      </c>
      <c r="DW35">
        <v>890</v>
      </c>
      <c r="DX35">
        <v>8.8999999999999996E-2</v>
      </c>
      <c r="DY35" t="s">
        <v>227</v>
      </c>
      <c r="DZ35">
        <v>6730</v>
      </c>
      <c r="EA35">
        <v>0.67300000000000004</v>
      </c>
      <c r="EB35" t="s">
        <v>227</v>
      </c>
      <c r="EF35">
        <v>6.43</v>
      </c>
      <c r="EG35">
        <v>6.4300000000000002E-4</v>
      </c>
      <c r="EH35" t="s">
        <v>227</v>
      </c>
      <c r="EL35">
        <v>211</v>
      </c>
      <c r="EM35">
        <v>2.1100000000000001E-2</v>
      </c>
      <c r="EN35" t="s">
        <v>251</v>
      </c>
      <c r="EX35">
        <v>93700</v>
      </c>
      <c r="EY35">
        <v>9.3699999999999992</v>
      </c>
      <c r="EZ35" t="s">
        <v>227</v>
      </c>
      <c r="FA35">
        <v>20.5</v>
      </c>
      <c r="FB35">
        <v>2.0500000000000002E-3</v>
      </c>
      <c r="FC35" t="s">
        <v>227</v>
      </c>
      <c r="FD35">
        <v>7.24</v>
      </c>
      <c r="FE35">
        <v>7.2400000000000003E-4</v>
      </c>
      <c r="FF35" t="s">
        <v>227</v>
      </c>
      <c r="FJ35">
        <v>225100</v>
      </c>
      <c r="FK35">
        <v>22.51</v>
      </c>
      <c r="FL35" t="s">
        <v>251</v>
      </c>
      <c r="FM35">
        <v>3.86</v>
      </c>
      <c r="FN35">
        <v>3.86E-4</v>
      </c>
      <c r="FO35" t="s">
        <v>271</v>
      </c>
      <c r="FP35">
        <v>1.63</v>
      </c>
      <c r="FQ35">
        <v>1.63E-4</v>
      </c>
      <c r="FR35" t="s">
        <v>227</v>
      </c>
      <c r="FS35">
        <v>262</v>
      </c>
      <c r="FT35">
        <v>2.6200000000000001E-2</v>
      </c>
      <c r="FU35" t="s">
        <v>227</v>
      </c>
      <c r="FY35">
        <v>0.64</v>
      </c>
      <c r="FZ35">
        <v>6.3999999999999997E-5</v>
      </c>
      <c r="GA35" t="s">
        <v>251</v>
      </c>
      <c r="GB35">
        <v>0.3</v>
      </c>
      <c r="GC35">
        <v>3.0000000000000001E-5</v>
      </c>
      <c r="GD35" t="s">
        <v>271</v>
      </c>
      <c r="GE35">
        <v>8.92</v>
      </c>
      <c r="GF35">
        <v>8.92E-4</v>
      </c>
      <c r="GG35" t="s">
        <v>227</v>
      </c>
      <c r="GH35">
        <v>1580</v>
      </c>
      <c r="GI35">
        <v>0.158</v>
      </c>
      <c r="GJ35" t="s">
        <v>227</v>
      </c>
      <c r="GK35">
        <v>39.4</v>
      </c>
      <c r="GL35">
        <v>3.9399999999999999E-3</v>
      </c>
      <c r="GM35" t="s">
        <v>227</v>
      </c>
      <c r="GN35">
        <v>0.28000000000000003</v>
      </c>
      <c r="GO35">
        <v>2.8E-5</v>
      </c>
      <c r="GP35" t="s">
        <v>227</v>
      </c>
      <c r="GQ35">
        <v>11.9</v>
      </c>
      <c r="GR35">
        <v>1.1900000000000001E-3</v>
      </c>
      <c r="GS35" t="s">
        <v>227</v>
      </c>
      <c r="GT35">
        <v>81</v>
      </c>
      <c r="GU35">
        <v>8.0999999999999996E-3</v>
      </c>
      <c r="GV35" t="s">
        <v>251</v>
      </c>
      <c r="GW35">
        <v>2.63</v>
      </c>
      <c r="GX35">
        <v>2.63E-4</v>
      </c>
      <c r="GY35" t="s">
        <v>227</v>
      </c>
      <c r="GZ35">
        <v>18.2</v>
      </c>
      <c r="HA35">
        <v>1.82E-3</v>
      </c>
      <c r="HB35" t="s">
        <v>227</v>
      </c>
      <c r="HC35">
        <v>1.91</v>
      </c>
      <c r="HD35">
        <v>1.9100000000000001E-4</v>
      </c>
      <c r="HE35" t="s">
        <v>227</v>
      </c>
      <c r="HF35">
        <v>49200</v>
      </c>
      <c r="HG35">
        <v>4.92</v>
      </c>
      <c r="HH35" t="s">
        <v>227</v>
      </c>
      <c r="HI35">
        <v>106</v>
      </c>
      <c r="HJ35">
        <v>1.06E-2</v>
      </c>
      <c r="HK35" t="s">
        <v>227</v>
      </c>
    </row>
    <row r="36" spans="1:219" x14ac:dyDescent="0.25">
      <c r="A36" t="s">
        <v>285</v>
      </c>
      <c r="B36" t="s">
        <v>268</v>
      </c>
      <c r="C36" t="s">
        <v>221</v>
      </c>
      <c r="D36" t="s">
        <v>269</v>
      </c>
      <c r="E36" t="s">
        <v>270</v>
      </c>
      <c r="F36" t="s">
        <v>260</v>
      </c>
      <c r="G36" t="s">
        <v>225</v>
      </c>
      <c r="H36" t="s">
        <v>226</v>
      </c>
      <c r="I36" t="str">
        <f>HYPERLINK("https://www.oreas.com/crm/OREAS-138/")</f>
        <v>https://www.oreas.com/crm/OREAS-138/</v>
      </c>
      <c r="J36">
        <v>45.1</v>
      </c>
      <c r="K36">
        <v>4.5100000000000001E-3</v>
      </c>
      <c r="L36" t="s">
        <v>271</v>
      </c>
      <c r="M36">
        <v>43200</v>
      </c>
      <c r="N36">
        <v>4.32</v>
      </c>
      <c r="O36" t="s">
        <v>227</v>
      </c>
      <c r="P36">
        <v>275</v>
      </c>
      <c r="Q36">
        <v>2.75E-2</v>
      </c>
      <c r="R36" t="s">
        <v>227</v>
      </c>
      <c r="AB36">
        <v>2.99</v>
      </c>
      <c r="AC36">
        <v>2.99E-4</v>
      </c>
      <c r="AD36" t="s">
        <v>227</v>
      </c>
      <c r="AE36">
        <v>4.92</v>
      </c>
      <c r="AF36">
        <v>4.9200000000000003E-4</v>
      </c>
      <c r="AG36" t="s">
        <v>271</v>
      </c>
      <c r="AH36">
        <v>12700</v>
      </c>
      <c r="AI36">
        <v>1.27</v>
      </c>
      <c r="AJ36" t="s">
        <v>227</v>
      </c>
      <c r="AK36">
        <v>168</v>
      </c>
      <c r="AL36">
        <v>1.6799999999999999E-2</v>
      </c>
      <c r="AM36" t="s">
        <v>227</v>
      </c>
      <c r="AN36">
        <v>56</v>
      </c>
      <c r="AO36">
        <v>5.5999999999999999E-3</v>
      </c>
      <c r="AP36" t="s">
        <v>251</v>
      </c>
      <c r="AT36">
        <v>26.7</v>
      </c>
      <c r="AU36">
        <v>2.6700000000000001E-3</v>
      </c>
      <c r="AV36" t="s">
        <v>227</v>
      </c>
      <c r="AW36">
        <v>36</v>
      </c>
      <c r="AX36">
        <v>3.5999999999999999E-3</v>
      </c>
      <c r="AY36" t="s">
        <v>227</v>
      </c>
      <c r="AZ36">
        <v>4.21</v>
      </c>
      <c r="BA36">
        <v>4.2099999999999999E-4</v>
      </c>
      <c r="BB36" t="s">
        <v>227</v>
      </c>
      <c r="BC36">
        <v>266</v>
      </c>
      <c r="BD36">
        <v>2.6599999999999999E-2</v>
      </c>
      <c r="BE36" t="s">
        <v>227</v>
      </c>
      <c r="BF36">
        <v>3.19</v>
      </c>
      <c r="BG36">
        <v>3.19E-4</v>
      </c>
      <c r="BH36" t="s">
        <v>227</v>
      </c>
      <c r="BI36">
        <v>1.78</v>
      </c>
      <c r="BJ36">
        <v>1.7799999999999999E-4</v>
      </c>
      <c r="BK36" t="s">
        <v>227</v>
      </c>
      <c r="BO36">
        <v>110200</v>
      </c>
      <c r="BP36">
        <v>11.02</v>
      </c>
      <c r="BQ36" t="s">
        <v>227</v>
      </c>
      <c r="BR36">
        <v>11.4</v>
      </c>
      <c r="BS36">
        <v>1.14E-3</v>
      </c>
      <c r="BT36" t="s">
        <v>227</v>
      </c>
      <c r="BU36">
        <v>3.94</v>
      </c>
      <c r="BV36">
        <v>3.9399999999999998E-4</v>
      </c>
      <c r="BW36" t="s">
        <v>227</v>
      </c>
      <c r="CA36">
        <v>2.8</v>
      </c>
      <c r="CB36">
        <v>2.7999999999999998E-4</v>
      </c>
      <c r="CC36" t="s">
        <v>227</v>
      </c>
      <c r="CD36">
        <v>2.4900000000000002</v>
      </c>
      <c r="CE36">
        <v>2.4899999999999998E-4</v>
      </c>
      <c r="CF36" t="s">
        <v>271</v>
      </c>
      <c r="CG36">
        <v>0.61</v>
      </c>
      <c r="CH36">
        <v>6.0999999999999999E-5</v>
      </c>
      <c r="CI36" t="s">
        <v>227</v>
      </c>
      <c r="CJ36">
        <v>0.5</v>
      </c>
      <c r="CK36">
        <v>5.0000000000000002E-5</v>
      </c>
      <c r="CL36" t="s">
        <v>227</v>
      </c>
      <c r="CP36">
        <v>39600</v>
      </c>
      <c r="CQ36">
        <v>3.96</v>
      </c>
      <c r="CR36" t="s">
        <v>227</v>
      </c>
      <c r="CS36">
        <v>27.5</v>
      </c>
      <c r="CT36">
        <v>2.7499999999999998E-3</v>
      </c>
      <c r="CU36" t="s">
        <v>251</v>
      </c>
      <c r="CV36">
        <v>43.8</v>
      </c>
      <c r="CW36">
        <v>4.3800000000000002E-3</v>
      </c>
      <c r="CX36" t="s">
        <v>227</v>
      </c>
      <c r="CY36">
        <v>0.26</v>
      </c>
      <c r="CZ36">
        <v>2.5999999999999998E-5</v>
      </c>
      <c r="DA36" t="s">
        <v>227</v>
      </c>
      <c r="DB36">
        <v>6440</v>
      </c>
      <c r="DC36">
        <v>0.64400000000000002</v>
      </c>
      <c r="DD36" t="s">
        <v>227</v>
      </c>
      <c r="DE36">
        <v>4590</v>
      </c>
      <c r="DF36">
        <v>0.45900000000000002</v>
      </c>
      <c r="DG36" t="s">
        <v>227</v>
      </c>
      <c r="DH36">
        <v>10.7</v>
      </c>
      <c r="DI36">
        <v>1.07E-3</v>
      </c>
      <c r="DJ36" t="s">
        <v>227</v>
      </c>
      <c r="DK36">
        <v>1310</v>
      </c>
      <c r="DL36">
        <v>0.13100000000000001</v>
      </c>
      <c r="DM36" t="s">
        <v>227</v>
      </c>
      <c r="DN36">
        <v>6.5</v>
      </c>
      <c r="DO36">
        <v>6.4999999999999997E-4</v>
      </c>
      <c r="DP36" t="s">
        <v>227</v>
      </c>
      <c r="DQ36">
        <v>22.4</v>
      </c>
      <c r="DR36">
        <v>2.2399999999999998E-3</v>
      </c>
      <c r="DS36" t="s">
        <v>227</v>
      </c>
      <c r="DT36">
        <v>37.299999999999997</v>
      </c>
      <c r="DU36">
        <v>3.7299999999999998E-3</v>
      </c>
      <c r="DV36" t="s">
        <v>271</v>
      </c>
      <c r="DW36">
        <v>900</v>
      </c>
      <c r="DX36">
        <v>0.09</v>
      </c>
      <c r="DY36" t="s">
        <v>227</v>
      </c>
      <c r="DZ36">
        <v>12300</v>
      </c>
      <c r="EA36">
        <v>1.23</v>
      </c>
      <c r="EB36" t="s">
        <v>227</v>
      </c>
      <c r="EF36">
        <v>5.75</v>
      </c>
      <c r="EG36">
        <v>5.7499999999999999E-4</v>
      </c>
      <c r="EH36" t="s">
        <v>227</v>
      </c>
      <c r="EL36">
        <v>185</v>
      </c>
      <c r="EM36">
        <v>1.8499999999999999E-2</v>
      </c>
      <c r="EN36" t="s">
        <v>251</v>
      </c>
      <c r="EX36">
        <v>123500</v>
      </c>
      <c r="EY36">
        <v>12.35</v>
      </c>
      <c r="EZ36" t="s">
        <v>227</v>
      </c>
      <c r="FA36">
        <v>34.9</v>
      </c>
      <c r="FB36">
        <v>3.49E-3</v>
      </c>
      <c r="FC36" t="s">
        <v>227</v>
      </c>
      <c r="FD36">
        <v>6.39</v>
      </c>
      <c r="FE36">
        <v>6.3900000000000003E-4</v>
      </c>
      <c r="FF36" t="s">
        <v>227</v>
      </c>
      <c r="FG36">
        <v>2.21</v>
      </c>
      <c r="FH36">
        <v>2.2100000000000001E-4</v>
      </c>
      <c r="FI36" t="s">
        <v>227</v>
      </c>
      <c r="FJ36">
        <v>198500</v>
      </c>
      <c r="FK36">
        <v>19.850000000000001</v>
      </c>
      <c r="FL36" t="s">
        <v>251</v>
      </c>
      <c r="FM36">
        <v>4.55</v>
      </c>
      <c r="FN36">
        <v>4.55E-4</v>
      </c>
      <c r="FO36" t="s">
        <v>251</v>
      </c>
      <c r="FP36">
        <v>1.82</v>
      </c>
      <c r="FQ36">
        <v>1.8200000000000001E-4</v>
      </c>
      <c r="FR36" t="s">
        <v>227</v>
      </c>
      <c r="FS36">
        <v>328</v>
      </c>
      <c r="FT36">
        <v>3.2800000000000003E-2</v>
      </c>
      <c r="FU36" t="s">
        <v>227</v>
      </c>
      <c r="FY36">
        <v>0.57999999999999996</v>
      </c>
      <c r="FZ36">
        <v>5.8E-5</v>
      </c>
      <c r="GA36" t="s">
        <v>251</v>
      </c>
      <c r="GB36">
        <v>0.39</v>
      </c>
      <c r="GC36">
        <v>3.8999999999999999E-5</v>
      </c>
      <c r="GD36" t="s">
        <v>271</v>
      </c>
      <c r="GE36">
        <v>8.94</v>
      </c>
      <c r="GF36">
        <v>8.9400000000000005E-4</v>
      </c>
      <c r="GG36" t="s">
        <v>251</v>
      </c>
      <c r="GH36">
        <v>1430</v>
      </c>
      <c r="GI36">
        <v>0.14299999999999999</v>
      </c>
      <c r="GJ36" t="s">
        <v>227</v>
      </c>
      <c r="GK36">
        <v>40.5</v>
      </c>
      <c r="GL36">
        <v>4.0499999999999998E-3</v>
      </c>
      <c r="GM36" t="s">
        <v>227</v>
      </c>
      <c r="GN36">
        <v>0.25</v>
      </c>
      <c r="GO36">
        <v>2.5000000000000001E-5</v>
      </c>
      <c r="GP36" t="s">
        <v>227</v>
      </c>
      <c r="GQ36">
        <v>12.8</v>
      </c>
      <c r="GR36">
        <v>1.2800000000000001E-3</v>
      </c>
      <c r="GS36" t="s">
        <v>227</v>
      </c>
      <c r="GT36">
        <v>81</v>
      </c>
      <c r="GU36">
        <v>8.0999999999999996E-3</v>
      </c>
      <c r="GV36" t="s">
        <v>251</v>
      </c>
      <c r="GW36">
        <v>2.5099999999999998</v>
      </c>
      <c r="GX36">
        <v>2.5099999999999998E-4</v>
      </c>
      <c r="GY36" t="s">
        <v>227</v>
      </c>
      <c r="GZ36">
        <v>17.2</v>
      </c>
      <c r="HA36">
        <v>1.72E-3</v>
      </c>
      <c r="HB36" t="s">
        <v>227</v>
      </c>
      <c r="HC36">
        <v>1.71</v>
      </c>
      <c r="HD36">
        <v>1.7100000000000001E-4</v>
      </c>
      <c r="HE36" t="s">
        <v>227</v>
      </c>
      <c r="HF36">
        <v>81900</v>
      </c>
      <c r="HG36">
        <v>8.19</v>
      </c>
      <c r="HH36" t="s">
        <v>227</v>
      </c>
      <c r="HI36">
        <v>98</v>
      </c>
      <c r="HJ36">
        <v>9.7999999999999997E-3</v>
      </c>
      <c r="HK36" t="s">
        <v>227</v>
      </c>
    </row>
    <row r="37" spans="1:219" x14ac:dyDescent="0.25">
      <c r="A37" t="s">
        <v>286</v>
      </c>
      <c r="B37" t="s">
        <v>268</v>
      </c>
      <c r="C37" t="s">
        <v>221</v>
      </c>
      <c r="D37" t="s">
        <v>269</v>
      </c>
      <c r="E37" t="s">
        <v>270</v>
      </c>
      <c r="F37" t="s">
        <v>260</v>
      </c>
      <c r="G37" t="s">
        <v>225</v>
      </c>
      <c r="H37" t="s">
        <v>226</v>
      </c>
      <c r="I37" t="str">
        <f>HYPERLINK("https://www.oreas.com/crm/OREAS-139/")</f>
        <v>https://www.oreas.com/crm/OREAS-139/</v>
      </c>
      <c r="J37">
        <v>78.099999999999994</v>
      </c>
      <c r="K37">
        <v>7.8100000000000001E-3</v>
      </c>
      <c r="L37" t="s">
        <v>271</v>
      </c>
      <c r="M37">
        <v>36200</v>
      </c>
      <c r="N37">
        <v>3.62</v>
      </c>
      <c r="O37" t="s">
        <v>227</v>
      </c>
      <c r="P37">
        <v>315</v>
      </c>
      <c r="Q37">
        <v>3.15E-2</v>
      </c>
      <c r="R37" t="s">
        <v>227</v>
      </c>
      <c r="AB37">
        <v>2.87</v>
      </c>
      <c r="AC37">
        <v>2.8699999999999998E-4</v>
      </c>
      <c r="AD37" t="s">
        <v>227</v>
      </c>
      <c r="AE37">
        <v>6.83</v>
      </c>
      <c r="AF37">
        <v>6.8300000000000001E-4</v>
      </c>
      <c r="AG37" t="s">
        <v>227</v>
      </c>
      <c r="AH37">
        <v>11500</v>
      </c>
      <c r="AI37">
        <v>1.1499999999999999</v>
      </c>
      <c r="AJ37" t="s">
        <v>227</v>
      </c>
      <c r="AK37">
        <v>278</v>
      </c>
      <c r="AL37">
        <v>2.7799999999999998E-2</v>
      </c>
      <c r="AM37" t="s">
        <v>227</v>
      </c>
      <c r="AN37">
        <v>33.799999999999997</v>
      </c>
      <c r="AO37">
        <v>3.3800000000000002E-3</v>
      </c>
      <c r="AP37" t="s">
        <v>227</v>
      </c>
      <c r="AT37">
        <v>25.6</v>
      </c>
      <c r="AU37">
        <v>2.5600000000000002E-3</v>
      </c>
      <c r="AV37" t="s">
        <v>227</v>
      </c>
      <c r="AW37">
        <v>29.4</v>
      </c>
      <c r="AX37">
        <v>2.9399999999999999E-3</v>
      </c>
      <c r="AY37" t="s">
        <v>227</v>
      </c>
      <c r="AZ37">
        <v>3.22</v>
      </c>
      <c r="BA37">
        <v>3.2200000000000002E-4</v>
      </c>
      <c r="BB37" t="s">
        <v>227</v>
      </c>
      <c r="BC37">
        <v>271</v>
      </c>
      <c r="BD37">
        <v>2.7099999999999999E-2</v>
      </c>
      <c r="BE37" t="s">
        <v>227</v>
      </c>
      <c r="BF37">
        <v>2.81</v>
      </c>
      <c r="BG37">
        <v>2.81E-4</v>
      </c>
      <c r="BH37" t="s">
        <v>227</v>
      </c>
      <c r="BI37">
        <v>1.51</v>
      </c>
      <c r="BJ37">
        <v>1.5100000000000001E-4</v>
      </c>
      <c r="BK37" t="s">
        <v>227</v>
      </c>
      <c r="BL37">
        <v>0.71</v>
      </c>
      <c r="BM37">
        <v>7.1000000000000005E-5</v>
      </c>
      <c r="BN37" t="s">
        <v>227</v>
      </c>
      <c r="BO37">
        <v>117900</v>
      </c>
      <c r="BP37">
        <v>11.79</v>
      </c>
      <c r="BQ37" t="s">
        <v>227</v>
      </c>
      <c r="BR37">
        <v>10.199999999999999</v>
      </c>
      <c r="BS37">
        <v>1.0200000000000001E-3</v>
      </c>
      <c r="BT37" t="s">
        <v>227</v>
      </c>
      <c r="BU37">
        <v>3.63</v>
      </c>
      <c r="BV37">
        <v>3.6299999999999999E-4</v>
      </c>
      <c r="BW37" t="s">
        <v>227</v>
      </c>
      <c r="CA37">
        <v>2.29</v>
      </c>
      <c r="CB37">
        <v>2.2900000000000001E-4</v>
      </c>
      <c r="CC37" t="s">
        <v>227</v>
      </c>
      <c r="CD37">
        <v>4.18</v>
      </c>
      <c r="CE37">
        <v>4.1800000000000002E-4</v>
      </c>
      <c r="CF37" t="s">
        <v>271</v>
      </c>
      <c r="CG37">
        <v>0.53</v>
      </c>
      <c r="CH37">
        <v>5.3000000000000001E-5</v>
      </c>
      <c r="CI37" t="s">
        <v>227</v>
      </c>
      <c r="CJ37">
        <v>0.73</v>
      </c>
      <c r="CK37">
        <v>7.2999999999999999E-5</v>
      </c>
      <c r="CL37" t="s">
        <v>227</v>
      </c>
      <c r="CP37">
        <v>31900</v>
      </c>
      <c r="CQ37">
        <v>3.19</v>
      </c>
      <c r="CR37" t="s">
        <v>227</v>
      </c>
      <c r="CS37">
        <v>13.7</v>
      </c>
      <c r="CT37">
        <v>1.3699999999999999E-3</v>
      </c>
      <c r="CU37" t="s">
        <v>227</v>
      </c>
      <c r="CV37">
        <v>38.9</v>
      </c>
      <c r="CW37">
        <v>3.8899999999999998E-3</v>
      </c>
      <c r="CX37" t="s">
        <v>227</v>
      </c>
      <c r="CY37">
        <v>0.22</v>
      </c>
      <c r="CZ37">
        <v>2.1999999999999999E-5</v>
      </c>
      <c r="DA37" t="s">
        <v>227</v>
      </c>
      <c r="DB37">
        <v>4910</v>
      </c>
      <c r="DC37">
        <v>0.49099999999999999</v>
      </c>
      <c r="DD37" t="s">
        <v>227</v>
      </c>
      <c r="DE37">
        <v>6630</v>
      </c>
      <c r="DF37">
        <v>0.66300000000000003</v>
      </c>
      <c r="DG37" t="s">
        <v>227</v>
      </c>
      <c r="DH37">
        <v>9.82</v>
      </c>
      <c r="DI37">
        <v>9.8200000000000002E-4</v>
      </c>
      <c r="DJ37" t="s">
        <v>227</v>
      </c>
      <c r="DK37">
        <v>1080</v>
      </c>
      <c r="DL37">
        <v>0.108</v>
      </c>
      <c r="DM37" t="s">
        <v>227</v>
      </c>
      <c r="DN37">
        <v>5.76</v>
      </c>
      <c r="DO37">
        <v>5.7600000000000001E-4</v>
      </c>
      <c r="DP37" t="s">
        <v>227</v>
      </c>
      <c r="DQ37">
        <v>17.8</v>
      </c>
      <c r="DR37">
        <v>1.7799999999999999E-3</v>
      </c>
      <c r="DS37" t="s">
        <v>227</v>
      </c>
      <c r="DT37">
        <v>34.9</v>
      </c>
      <c r="DU37">
        <v>3.49E-3</v>
      </c>
      <c r="DV37" t="s">
        <v>271</v>
      </c>
      <c r="DW37">
        <v>890</v>
      </c>
      <c r="DX37">
        <v>8.8999999999999996E-2</v>
      </c>
      <c r="DY37" t="s">
        <v>227</v>
      </c>
      <c r="DZ37">
        <v>22100</v>
      </c>
      <c r="EA37">
        <v>2.21</v>
      </c>
      <c r="EB37" t="s">
        <v>227</v>
      </c>
      <c r="EF37">
        <v>4.72</v>
      </c>
      <c r="EG37">
        <v>4.7199999999999998E-4</v>
      </c>
      <c r="EH37" t="s">
        <v>227</v>
      </c>
      <c r="EL37">
        <v>145</v>
      </c>
      <c r="EM37">
        <v>1.4500000000000001E-2</v>
      </c>
      <c r="EN37" t="s">
        <v>251</v>
      </c>
      <c r="EX37">
        <v>160200</v>
      </c>
      <c r="EY37">
        <v>16.02</v>
      </c>
      <c r="EZ37" t="s">
        <v>227</v>
      </c>
      <c r="FA37">
        <v>58</v>
      </c>
      <c r="FB37">
        <v>5.7999999999999996E-3</v>
      </c>
      <c r="FC37" t="s">
        <v>227</v>
      </c>
      <c r="FD37">
        <v>5.04</v>
      </c>
      <c r="FE37">
        <v>5.04E-4</v>
      </c>
      <c r="FF37" t="s">
        <v>227</v>
      </c>
      <c r="FG37">
        <v>2.78</v>
      </c>
      <c r="FH37">
        <v>2.7799999999999998E-4</v>
      </c>
      <c r="FI37" t="s">
        <v>227</v>
      </c>
      <c r="FJ37">
        <v>163400</v>
      </c>
      <c r="FK37">
        <v>16.34</v>
      </c>
      <c r="FL37" t="s">
        <v>251</v>
      </c>
      <c r="FP37">
        <v>2.27</v>
      </c>
      <c r="FQ37">
        <v>2.2699999999999999E-4</v>
      </c>
      <c r="FR37" t="s">
        <v>227</v>
      </c>
      <c r="FS37">
        <v>331</v>
      </c>
      <c r="FT37">
        <v>3.3099999999999997E-2</v>
      </c>
      <c r="FU37" t="s">
        <v>227</v>
      </c>
      <c r="FY37">
        <v>0.47</v>
      </c>
      <c r="FZ37">
        <v>4.6999999999999997E-5</v>
      </c>
      <c r="GA37" t="s">
        <v>227</v>
      </c>
      <c r="GB37">
        <v>0.56999999999999995</v>
      </c>
      <c r="GC37">
        <v>5.7000000000000003E-5</v>
      </c>
      <c r="GD37" t="s">
        <v>271</v>
      </c>
      <c r="GE37">
        <v>7.54</v>
      </c>
      <c r="GF37">
        <v>7.54E-4</v>
      </c>
      <c r="GG37" t="s">
        <v>251</v>
      </c>
      <c r="GH37">
        <v>1170</v>
      </c>
      <c r="GI37">
        <v>0.11700000000000001</v>
      </c>
      <c r="GJ37" t="s">
        <v>227</v>
      </c>
      <c r="GK37">
        <v>37.6</v>
      </c>
      <c r="GL37">
        <v>3.7599999999999999E-3</v>
      </c>
      <c r="GM37" t="s">
        <v>227</v>
      </c>
      <c r="GN37">
        <v>0.21</v>
      </c>
      <c r="GO37">
        <v>2.0999999999999999E-5</v>
      </c>
      <c r="GP37" t="s">
        <v>227</v>
      </c>
      <c r="GQ37">
        <v>12.2</v>
      </c>
      <c r="GR37">
        <v>1.2199999999999999E-3</v>
      </c>
      <c r="GS37" t="s">
        <v>227</v>
      </c>
      <c r="GT37">
        <v>36.200000000000003</v>
      </c>
      <c r="GU37">
        <v>3.62E-3</v>
      </c>
      <c r="GV37" t="s">
        <v>271</v>
      </c>
      <c r="GW37">
        <v>2.21</v>
      </c>
      <c r="GX37">
        <v>2.2100000000000001E-4</v>
      </c>
      <c r="GY37" t="s">
        <v>227</v>
      </c>
      <c r="GZ37">
        <v>15.4</v>
      </c>
      <c r="HA37">
        <v>1.5399999999999999E-3</v>
      </c>
      <c r="HB37" t="s">
        <v>227</v>
      </c>
      <c r="HC37">
        <v>1.46</v>
      </c>
      <c r="HD37">
        <v>1.46E-4</v>
      </c>
      <c r="HE37" t="s">
        <v>227</v>
      </c>
      <c r="HF37">
        <v>136300</v>
      </c>
      <c r="HG37">
        <v>13.63</v>
      </c>
      <c r="HH37" t="s">
        <v>227</v>
      </c>
      <c r="HI37">
        <v>80</v>
      </c>
      <c r="HJ37">
        <v>8.0000000000000002E-3</v>
      </c>
      <c r="HK37" t="s">
        <v>227</v>
      </c>
    </row>
    <row r="38" spans="1:219" x14ac:dyDescent="0.25">
      <c r="A38" t="s">
        <v>287</v>
      </c>
      <c r="B38" t="s">
        <v>288</v>
      </c>
      <c r="C38" t="s">
        <v>221</v>
      </c>
      <c r="D38" t="s">
        <v>289</v>
      </c>
      <c r="E38" t="s">
        <v>290</v>
      </c>
      <c r="F38" t="s">
        <v>224</v>
      </c>
      <c r="G38" t="s">
        <v>235</v>
      </c>
      <c r="H38" t="s">
        <v>226</v>
      </c>
      <c r="I38" t="str">
        <f>HYPERLINK("https://www.oreas.com/crm/OREAS-13b/")</f>
        <v>https://www.oreas.com/crm/OREAS-13b/</v>
      </c>
      <c r="J38">
        <v>0.86</v>
      </c>
      <c r="K38">
        <v>8.6000000000000003E-5</v>
      </c>
      <c r="L38" t="s">
        <v>227</v>
      </c>
      <c r="M38">
        <v>84100</v>
      </c>
      <c r="N38">
        <v>8.41</v>
      </c>
      <c r="O38" t="s">
        <v>228</v>
      </c>
      <c r="P38">
        <v>57</v>
      </c>
      <c r="Q38">
        <v>5.7000000000000002E-3</v>
      </c>
      <c r="R38" t="s">
        <v>227</v>
      </c>
      <c r="S38">
        <v>0.21099999999999999</v>
      </c>
      <c r="T38">
        <v>2.1100000000000001E-5</v>
      </c>
      <c r="U38" t="s">
        <v>243</v>
      </c>
      <c r="Y38">
        <v>694</v>
      </c>
      <c r="Z38">
        <v>6.9400000000000003E-2</v>
      </c>
      <c r="AA38" t="s">
        <v>228</v>
      </c>
      <c r="AH38">
        <v>55700</v>
      </c>
      <c r="AI38">
        <v>5.57</v>
      </c>
      <c r="AJ38" t="s">
        <v>228</v>
      </c>
      <c r="AT38">
        <v>75</v>
      </c>
      <c r="AU38">
        <v>7.4999999999999997E-3</v>
      </c>
      <c r="AV38" t="s">
        <v>227</v>
      </c>
      <c r="AW38">
        <v>8650</v>
      </c>
      <c r="AX38">
        <v>0.86499999999999999</v>
      </c>
      <c r="AY38" t="s">
        <v>227</v>
      </c>
      <c r="BC38">
        <v>2327</v>
      </c>
      <c r="BD38">
        <v>0.23269999999999999</v>
      </c>
      <c r="BE38" t="s">
        <v>227</v>
      </c>
      <c r="BO38">
        <v>84100</v>
      </c>
      <c r="BP38">
        <v>8.41</v>
      </c>
      <c r="BQ38" t="s">
        <v>228</v>
      </c>
      <c r="CM38">
        <v>1.7999999999999999E-2</v>
      </c>
      <c r="CN38">
        <v>1.7999999999999999E-6</v>
      </c>
      <c r="CO38" t="s">
        <v>291</v>
      </c>
      <c r="CP38">
        <v>23000</v>
      </c>
      <c r="CQ38">
        <v>2.2999999999999998</v>
      </c>
      <c r="CR38" t="s">
        <v>228</v>
      </c>
      <c r="DB38">
        <v>30100</v>
      </c>
      <c r="DC38">
        <v>3.01</v>
      </c>
      <c r="DD38" t="s">
        <v>228</v>
      </c>
      <c r="DE38">
        <v>1300</v>
      </c>
      <c r="DF38">
        <v>0.13</v>
      </c>
      <c r="DG38" t="s">
        <v>228</v>
      </c>
      <c r="DH38">
        <v>9</v>
      </c>
      <c r="DI38">
        <v>8.9999999999999998E-4</v>
      </c>
      <c r="DJ38" t="s">
        <v>227</v>
      </c>
      <c r="DK38">
        <v>16700</v>
      </c>
      <c r="DL38">
        <v>1.67</v>
      </c>
      <c r="DM38" t="s">
        <v>228</v>
      </c>
      <c r="DW38">
        <v>1890</v>
      </c>
      <c r="DX38">
        <v>0.189</v>
      </c>
      <c r="DY38" t="s">
        <v>228</v>
      </c>
      <c r="EC38">
        <v>0.13100000000000001</v>
      </c>
      <c r="ED38">
        <v>1.31E-5</v>
      </c>
      <c r="EE38" t="s">
        <v>243</v>
      </c>
      <c r="EI38">
        <v>0.19700000000000001</v>
      </c>
      <c r="EJ38">
        <v>1.9700000000000001E-5</v>
      </c>
      <c r="EK38" t="s">
        <v>243</v>
      </c>
      <c r="ER38">
        <v>4.2999999999999997E-2</v>
      </c>
      <c r="ES38">
        <v>4.3000000000000003E-6</v>
      </c>
      <c r="ET38" t="s">
        <v>291</v>
      </c>
      <c r="EU38">
        <v>7.8E-2</v>
      </c>
      <c r="EV38">
        <v>7.7999999999999999E-6</v>
      </c>
      <c r="EW38" t="s">
        <v>291</v>
      </c>
      <c r="EX38">
        <v>12000</v>
      </c>
      <c r="EY38">
        <v>1.2</v>
      </c>
      <c r="EZ38" t="s">
        <v>227</v>
      </c>
      <c r="FJ38">
        <v>229000</v>
      </c>
      <c r="FK38">
        <v>22.9</v>
      </c>
      <c r="FL38" t="s">
        <v>228</v>
      </c>
      <c r="FS38">
        <v>537</v>
      </c>
      <c r="FT38">
        <v>5.3699999999999998E-2</v>
      </c>
      <c r="FU38" t="s">
        <v>228</v>
      </c>
      <c r="GH38">
        <v>7110</v>
      </c>
      <c r="GI38">
        <v>0.71099999999999997</v>
      </c>
      <c r="GJ38" t="s">
        <v>228</v>
      </c>
      <c r="GT38">
        <v>330</v>
      </c>
      <c r="GU38">
        <v>3.3000000000000002E-2</v>
      </c>
      <c r="GV38" t="s">
        <v>228</v>
      </c>
      <c r="HF38">
        <v>133</v>
      </c>
      <c r="HG38">
        <v>1.3299999999999999E-2</v>
      </c>
      <c r="HH38" t="s">
        <v>227</v>
      </c>
      <c r="HI38">
        <v>108</v>
      </c>
      <c r="HJ38">
        <v>1.0800000000000001E-2</v>
      </c>
      <c r="HK38" t="s">
        <v>228</v>
      </c>
    </row>
    <row r="39" spans="1:219" x14ac:dyDescent="0.25">
      <c r="A39" t="s">
        <v>292</v>
      </c>
      <c r="B39" t="s">
        <v>288</v>
      </c>
      <c r="C39" t="s">
        <v>221</v>
      </c>
      <c r="D39" t="s">
        <v>289</v>
      </c>
      <c r="E39" t="s">
        <v>290</v>
      </c>
      <c r="F39" t="s">
        <v>224</v>
      </c>
      <c r="G39" t="s">
        <v>235</v>
      </c>
      <c r="H39" t="s">
        <v>226</v>
      </c>
      <c r="I39" t="str">
        <f>HYPERLINK("https://www.oreas.com/crm/OREAS-13P/")</f>
        <v>https://www.oreas.com/crm/OREAS-13P/</v>
      </c>
      <c r="M39">
        <v>101600</v>
      </c>
      <c r="N39">
        <v>10.16</v>
      </c>
      <c r="O39" t="s">
        <v>227</v>
      </c>
      <c r="P39">
        <v>1.2</v>
      </c>
      <c r="Q39">
        <v>1.2E-4</v>
      </c>
      <c r="R39" t="s">
        <v>227</v>
      </c>
      <c r="S39">
        <v>4.7E-2</v>
      </c>
      <c r="T39">
        <v>4.6999999999999999E-6</v>
      </c>
      <c r="U39" t="s">
        <v>243</v>
      </c>
      <c r="Y39">
        <v>247</v>
      </c>
      <c r="Z39">
        <v>2.47E-2</v>
      </c>
      <c r="AA39" t="s">
        <v>227</v>
      </c>
      <c r="AH39">
        <v>68700</v>
      </c>
      <c r="AI39">
        <v>6.87</v>
      </c>
      <c r="AJ39" t="s">
        <v>227</v>
      </c>
      <c r="AT39">
        <v>88</v>
      </c>
      <c r="AU39">
        <v>8.8000000000000005E-3</v>
      </c>
      <c r="AV39" t="s">
        <v>227</v>
      </c>
      <c r="AW39">
        <v>123</v>
      </c>
      <c r="AX39">
        <v>1.23E-2</v>
      </c>
      <c r="AY39" t="s">
        <v>227</v>
      </c>
      <c r="BC39">
        <v>2504</v>
      </c>
      <c r="BD39">
        <v>0.25040000000000001</v>
      </c>
      <c r="BE39" t="s">
        <v>227</v>
      </c>
      <c r="BO39">
        <v>75800</v>
      </c>
      <c r="BP39">
        <v>7.58</v>
      </c>
      <c r="BQ39" t="s">
        <v>227</v>
      </c>
      <c r="CM39">
        <v>2E-3</v>
      </c>
      <c r="CN39">
        <v>1.9999999999999999E-7</v>
      </c>
      <c r="CO39" t="s">
        <v>291</v>
      </c>
      <c r="CP39">
        <v>4600</v>
      </c>
      <c r="CQ39">
        <v>0.46</v>
      </c>
      <c r="CR39" t="s">
        <v>227</v>
      </c>
      <c r="DB39">
        <v>32800</v>
      </c>
      <c r="DC39">
        <v>3.28</v>
      </c>
      <c r="DD39" t="s">
        <v>227</v>
      </c>
      <c r="DE39">
        <v>1124</v>
      </c>
      <c r="DF39">
        <v>0.1124</v>
      </c>
      <c r="DG39" t="s">
        <v>227</v>
      </c>
      <c r="DK39">
        <v>18900</v>
      </c>
      <c r="DL39">
        <v>1.89</v>
      </c>
      <c r="DM39" t="s">
        <v>227</v>
      </c>
      <c r="DW39">
        <v>746</v>
      </c>
      <c r="DX39">
        <v>7.46E-2</v>
      </c>
      <c r="DY39" t="s">
        <v>227</v>
      </c>
      <c r="DZ39">
        <v>13</v>
      </c>
      <c r="EA39">
        <v>1.2999999999999999E-3</v>
      </c>
      <c r="EB39" t="s">
        <v>227</v>
      </c>
      <c r="EC39">
        <v>7.0000000000000007E-2</v>
      </c>
      <c r="ED39">
        <v>6.9999999999999999E-6</v>
      </c>
      <c r="EE39" t="s">
        <v>293</v>
      </c>
      <c r="EI39">
        <v>4.7E-2</v>
      </c>
      <c r="EJ39">
        <v>4.6999999999999999E-6</v>
      </c>
      <c r="EK39" t="s">
        <v>293</v>
      </c>
      <c r="ER39">
        <v>3.0000000000000001E-3</v>
      </c>
      <c r="ES39">
        <v>2.9999999999999999E-7</v>
      </c>
      <c r="ET39" t="s">
        <v>291</v>
      </c>
      <c r="EU39">
        <v>6.0000000000000001E-3</v>
      </c>
      <c r="EV39">
        <v>5.9999999999999997E-7</v>
      </c>
      <c r="EW39" t="s">
        <v>291</v>
      </c>
      <c r="EX39">
        <v>14700</v>
      </c>
      <c r="EY39">
        <v>1.47</v>
      </c>
      <c r="EZ39" t="s">
        <v>227</v>
      </c>
      <c r="FD39">
        <v>18.7</v>
      </c>
      <c r="FE39">
        <v>1.8699999999999999E-3</v>
      </c>
      <c r="FF39" t="s">
        <v>227</v>
      </c>
      <c r="FS39">
        <v>338</v>
      </c>
      <c r="FT39">
        <v>3.3799999999999997E-2</v>
      </c>
      <c r="FU39" t="s">
        <v>227</v>
      </c>
      <c r="GH39">
        <v>3380</v>
      </c>
      <c r="GI39">
        <v>0.33800000000000002</v>
      </c>
      <c r="GJ39" t="s">
        <v>227</v>
      </c>
      <c r="HF39">
        <v>91</v>
      </c>
      <c r="HG39">
        <v>9.1000000000000004E-3</v>
      </c>
      <c r="HH39" t="s">
        <v>227</v>
      </c>
      <c r="HI39">
        <v>29</v>
      </c>
      <c r="HJ39">
        <v>2.8999999999999998E-3</v>
      </c>
      <c r="HK39" t="s">
        <v>227</v>
      </c>
    </row>
    <row r="40" spans="1:219" x14ac:dyDescent="0.25">
      <c r="A40" t="s">
        <v>294</v>
      </c>
      <c r="B40" t="s">
        <v>295</v>
      </c>
      <c r="C40" t="s">
        <v>257</v>
      </c>
      <c r="D40" t="s">
        <v>296</v>
      </c>
      <c r="E40" t="s">
        <v>297</v>
      </c>
      <c r="F40" t="s">
        <v>224</v>
      </c>
      <c r="G40" t="s">
        <v>225</v>
      </c>
      <c r="H40" t="s">
        <v>226</v>
      </c>
      <c r="I40" t="str">
        <f>HYPERLINK("https://www.oreas.com/crm/OREAS-140/")</f>
        <v>https://www.oreas.com/crm/OREAS-140/</v>
      </c>
      <c r="J40">
        <v>1.03</v>
      </c>
      <c r="K40">
        <v>1.03E-4</v>
      </c>
      <c r="L40" t="s">
        <v>227</v>
      </c>
      <c r="P40">
        <v>149</v>
      </c>
      <c r="Q40">
        <v>1.49E-2</v>
      </c>
      <c r="R40" t="s">
        <v>227</v>
      </c>
      <c r="AE40">
        <v>318</v>
      </c>
      <c r="AF40">
        <v>3.1800000000000002E-2</v>
      </c>
      <c r="AG40" t="s">
        <v>227</v>
      </c>
      <c r="BC40">
        <v>1529</v>
      </c>
      <c r="BD40">
        <v>0.15290000000000001</v>
      </c>
      <c r="BE40" t="s">
        <v>227</v>
      </c>
      <c r="CJ40">
        <v>10.7</v>
      </c>
      <c r="CK40">
        <v>1.07E-3</v>
      </c>
      <c r="CL40" t="s">
        <v>227</v>
      </c>
      <c r="DH40">
        <v>1.68</v>
      </c>
      <c r="DI40">
        <v>1.6799999999999999E-4</v>
      </c>
      <c r="DJ40" t="s">
        <v>227</v>
      </c>
      <c r="DZ40">
        <v>26.7</v>
      </c>
      <c r="EA40">
        <v>2.6700000000000001E-3</v>
      </c>
      <c r="EB40" t="s">
        <v>227</v>
      </c>
      <c r="FP40">
        <v>1755</v>
      </c>
      <c r="FQ40">
        <v>0.17549999999999999</v>
      </c>
      <c r="FR40" t="s">
        <v>228</v>
      </c>
      <c r="HF40">
        <v>1706</v>
      </c>
      <c r="HG40">
        <v>0.1706</v>
      </c>
      <c r="HH40" t="s">
        <v>227</v>
      </c>
    </row>
    <row r="41" spans="1:219" x14ac:dyDescent="0.25">
      <c r="A41" t="s">
        <v>298</v>
      </c>
      <c r="B41" t="s">
        <v>295</v>
      </c>
      <c r="C41" t="s">
        <v>257</v>
      </c>
      <c r="D41" t="s">
        <v>296</v>
      </c>
      <c r="E41" t="s">
        <v>297</v>
      </c>
      <c r="F41" t="s">
        <v>224</v>
      </c>
      <c r="G41" t="s">
        <v>225</v>
      </c>
      <c r="H41" t="s">
        <v>226</v>
      </c>
      <c r="I41" t="str">
        <f>HYPERLINK("https://www.oreas.com/crm/OREAS-141/")</f>
        <v>https://www.oreas.com/crm/OREAS-141/</v>
      </c>
      <c r="J41">
        <v>1.58</v>
      </c>
      <c r="K41">
        <v>1.5799999999999999E-4</v>
      </c>
      <c r="L41" t="s">
        <v>227</v>
      </c>
      <c r="P41">
        <v>789</v>
      </c>
      <c r="Q41">
        <v>7.8899999999999998E-2</v>
      </c>
      <c r="R41" t="s">
        <v>227</v>
      </c>
      <c r="AE41">
        <v>324</v>
      </c>
      <c r="AF41">
        <v>3.2399999999999998E-2</v>
      </c>
      <c r="AG41" t="s">
        <v>227</v>
      </c>
      <c r="BC41">
        <v>2453</v>
      </c>
      <c r="BD41">
        <v>0.24529999999999999</v>
      </c>
      <c r="BE41" t="s">
        <v>227</v>
      </c>
      <c r="CJ41">
        <v>34</v>
      </c>
      <c r="CK41">
        <v>3.3999999999999998E-3</v>
      </c>
      <c r="CL41" t="s">
        <v>227</v>
      </c>
      <c r="DH41">
        <v>2.2799999999999998</v>
      </c>
      <c r="DI41">
        <v>2.2800000000000001E-4</v>
      </c>
      <c r="DJ41" t="s">
        <v>227</v>
      </c>
      <c r="DZ41">
        <v>59</v>
      </c>
      <c r="EA41">
        <v>5.8999999999999999E-3</v>
      </c>
      <c r="EB41" t="s">
        <v>227</v>
      </c>
      <c r="FP41">
        <v>6061</v>
      </c>
      <c r="FQ41">
        <v>0.60609999999999997</v>
      </c>
      <c r="FR41" t="s">
        <v>228</v>
      </c>
      <c r="HF41">
        <v>3637</v>
      </c>
      <c r="HG41">
        <v>0.36370000000000002</v>
      </c>
      <c r="HH41" t="s">
        <v>227</v>
      </c>
    </row>
    <row r="42" spans="1:219" x14ac:dyDescent="0.25">
      <c r="A42" t="s">
        <v>299</v>
      </c>
      <c r="B42" t="s">
        <v>295</v>
      </c>
      <c r="C42" t="s">
        <v>257</v>
      </c>
      <c r="D42" t="s">
        <v>296</v>
      </c>
      <c r="E42" t="s">
        <v>297</v>
      </c>
      <c r="F42" t="s">
        <v>224</v>
      </c>
      <c r="G42" t="s">
        <v>225</v>
      </c>
      <c r="H42" t="s">
        <v>226</v>
      </c>
      <c r="I42" t="str">
        <f>HYPERLINK("https://www.oreas.com/crm/OREAS-142/")</f>
        <v>https://www.oreas.com/crm/OREAS-142/</v>
      </c>
      <c r="J42">
        <v>1.22</v>
      </c>
      <c r="K42">
        <v>1.22E-4</v>
      </c>
      <c r="L42" t="s">
        <v>227</v>
      </c>
      <c r="P42">
        <v>584</v>
      </c>
      <c r="Q42">
        <v>5.8400000000000001E-2</v>
      </c>
      <c r="R42" t="s">
        <v>227</v>
      </c>
      <c r="AE42">
        <v>242</v>
      </c>
      <c r="AF42">
        <v>2.4199999999999999E-2</v>
      </c>
      <c r="AG42" t="s">
        <v>227</v>
      </c>
      <c r="BC42">
        <v>1466</v>
      </c>
      <c r="BD42">
        <v>0.14660000000000001</v>
      </c>
      <c r="BE42" t="s">
        <v>227</v>
      </c>
      <c r="CJ42">
        <v>45</v>
      </c>
      <c r="CK42">
        <v>4.4999999999999997E-3</v>
      </c>
      <c r="CL42" t="s">
        <v>227</v>
      </c>
      <c r="DH42">
        <v>2.99</v>
      </c>
      <c r="DI42">
        <v>2.99E-4</v>
      </c>
      <c r="DJ42" t="s">
        <v>227</v>
      </c>
      <c r="DZ42">
        <v>54</v>
      </c>
      <c r="EA42">
        <v>5.4000000000000003E-3</v>
      </c>
      <c r="EB42" t="s">
        <v>227</v>
      </c>
      <c r="FP42">
        <v>10400</v>
      </c>
      <c r="FQ42">
        <v>1.04</v>
      </c>
      <c r="FR42" t="s">
        <v>228</v>
      </c>
      <c r="HF42">
        <v>2436</v>
      </c>
      <c r="HG42">
        <v>0.24360000000000001</v>
      </c>
      <c r="HH42" t="s">
        <v>227</v>
      </c>
    </row>
    <row r="43" spans="1:219" x14ac:dyDescent="0.25">
      <c r="A43" t="s">
        <v>300</v>
      </c>
      <c r="B43" t="s">
        <v>301</v>
      </c>
      <c r="C43" t="s">
        <v>221</v>
      </c>
      <c r="D43" t="s">
        <v>302</v>
      </c>
      <c r="E43" t="s">
        <v>303</v>
      </c>
      <c r="F43" t="s">
        <v>224</v>
      </c>
      <c r="G43" t="s">
        <v>235</v>
      </c>
      <c r="H43" t="s">
        <v>226</v>
      </c>
      <c r="I43" t="str">
        <f>HYPERLINK("https://www.oreas.com/crm/OREAS-146/")</f>
        <v>https://www.oreas.com/crm/OREAS-146/</v>
      </c>
      <c r="AN43">
        <v>4691</v>
      </c>
      <c r="AO43">
        <v>0.46910000000000002</v>
      </c>
      <c r="AP43" t="s">
        <v>228</v>
      </c>
      <c r="BF43">
        <v>224</v>
      </c>
      <c r="BG43">
        <v>2.24E-2</v>
      </c>
      <c r="BH43" t="s">
        <v>228</v>
      </c>
      <c r="BI43">
        <v>87</v>
      </c>
      <c r="BJ43">
        <v>8.6999999999999994E-3</v>
      </c>
      <c r="BK43" t="s">
        <v>228</v>
      </c>
      <c r="BL43">
        <v>127</v>
      </c>
      <c r="BM43">
        <v>1.2699999999999999E-2</v>
      </c>
      <c r="BN43" t="s">
        <v>228</v>
      </c>
      <c r="BU43">
        <v>359</v>
      </c>
      <c r="BV43">
        <v>3.5900000000000001E-2</v>
      </c>
      <c r="BW43" t="s">
        <v>228</v>
      </c>
      <c r="CG43">
        <v>36.799999999999997</v>
      </c>
      <c r="CH43">
        <v>3.6800000000000001E-3</v>
      </c>
      <c r="CI43" t="s">
        <v>228</v>
      </c>
      <c r="CS43">
        <v>2513</v>
      </c>
      <c r="CT43">
        <v>0.25130000000000002</v>
      </c>
      <c r="CU43" t="s">
        <v>228</v>
      </c>
      <c r="CY43">
        <v>6.3</v>
      </c>
      <c r="CZ43">
        <v>6.3000000000000003E-4</v>
      </c>
      <c r="DA43" t="s">
        <v>228</v>
      </c>
      <c r="DQ43">
        <v>2182</v>
      </c>
      <c r="DR43">
        <v>0.21820000000000001</v>
      </c>
      <c r="DS43" t="s">
        <v>228</v>
      </c>
      <c r="EF43">
        <v>548</v>
      </c>
      <c r="EG43">
        <v>5.4800000000000001E-2</v>
      </c>
      <c r="EH43" t="s">
        <v>228</v>
      </c>
      <c r="FM43">
        <v>441</v>
      </c>
      <c r="FN43">
        <v>4.41E-2</v>
      </c>
      <c r="FO43" t="s">
        <v>228</v>
      </c>
      <c r="FY43">
        <v>47.2</v>
      </c>
      <c r="FZ43">
        <v>4.7200000000000002E-3</v>
      </c>
      <c r="GA43" t="s">
        <v>228</v>
      </c>
      <c r="GE43">
        <v>903</v>
      </c>
      <c r="GF43">
        <v>9.0300000000000005E-2</v>
      </c>
      <c r="GG43" t="s">
        <v>228</v>
      </c>
      <c r="GN43">
        <v>9.9</v>
      </c>
      <c r="GO43">
        <v>9.8999999999999999E-4</v>
      </c>
      <c r="GP43" t="s">
        <v>228</v>
      </c>
      <c r="GQ43">
        <v>2.69</v>
      </c>
      <c r="GR43">
        <v>2.6899999999999998E-4</v>
      </c>
      <c r="GS43" t="s">
        <v>228</v>
      </c>
      <c r="GZ43">
        <v>905</v>
      </c>
      <c r="HA43">
        <v>9.0499999999999997E-2</v>
      </c>
      <c r="HB43" t="s">
        <v>228</v>
      </c>
      <c r="HC43">
        <v>3.9</v>
      </c>
      <c r="HD43">
        <v>3.8999999999999999E-4</v>
      </c>
      <c r="HE43" t="s">
        <v>228</v>
      </c>
    </row>
    <row r="44" spans="1:219" x14ac:dyDescent="0.25">
      <c r="A44" t="s">
        <v>304</v>
      </c>
      <c r="B44" t="s">
        <v>305</v>
      </c>
      <c r="C44" t="s">
        <v>221</v>
      </c>
      <c r="D44" t="s">
        <v>306</v>
      </c>
      <c r="E44" t="s">
        <v>307</v>
      </c>
      <c r="F44" t="s">
        <v>260</v>
      </c>
      <c r="G44" t="s">
        <v>235</v>
      </c>
      <c r="H44" t="s">
        <v>226</v>
      </c>
      <c r="I44" t="str">
        <f>HYPERLINK("https://www.oreas.com/crm/OREAS-147/")</f>
        <v>https://www.oreas.com/crm/OREAS-147/</v>
      </c>
      <c r="M44">
        <v>49000</v>
      </c>
      <c r="N44">
        <v>4.9000000000000004</v>
      </c>
      <c r="O44" t="s">
        <v>227</v>
      </c>
      <c r="P44">
        <v>36</v>
      </c>
      <c r="Q44">
        <v>3.5999999999999999E-3</v>
      </c>
      <c r="R44" t="s">
        <v>227</v>
      </c>
      <c r="Y44">
        <v>1936</v>
      </c>
      <c r="Z44">
        <v>0.19359999999999999</v>
      </c>
      <c r="AA44" t="s">
        <v>227</v>
      </c>
      <c r="AB44">
        <v>31.2</v>
      </c>
      <c r="AC44">
        <v>3.1199999999999999E-3</v>
      </c>
      <c r="AD44" t="s">
        <v>227</v>
      </c>
      <c r="AE44">
        <v>12.5</v>
      </c>
      <c r="AF44">
        <v>1.25E-3</v>
      </c>
      <c r="AG44" t="s">
        <v>227</v>
      </c>
      <c r="AH44">
        <v>10900</v>
      </c>
      <c r="AI44">
        <v>1.0900000000000001</v>
      </c>
      <c r="AJ44" t="s">
        <v>227</v>
      </c>
      <c r="AN44">
        <v>1106</v>
      </c>
      <c r="AO44">
        <v>0.1106</v>
      </c>
      <c r="AP44" t="s">
        <v>227</v>
      </c>
      <c r="AT44">
        <v>6.9</v>
      </c>
      <c r="AU44">
        <v>6.8999999999999997E-4</v>
      </c>
      <c r="AV44" t="s">
        <v>227</v>
      </c>
      <c r="AW44">
        <v>57</v>
      </c>
      <c r="AX44">
        <v>5.7000000000000002E-3</v>
      </c>
      <c r="AY44" t="s">
        <v>227</v>
      </c>
      <c r="AZ44">
        <v>238</v>
      </c>
      <c r="BA44">
        <v>2.3800000000000002E-2</v>
      </c>
      <c r="BB44" t="s">
        <v>227</v>
      </c>
      <c r="BC44">
        <v>298</v>
      </c>
      <c r="BD44">
        <v>2.98E-2</v>
      </c>
      <c r="BE44" t="s">
        <v>227</v>
      </c>
      <c r="BF44">
        <v>9.1999999999999993</v>
      </c>
      <c r="BG44">
        <v>9.2000000000000003E-4</v>
      </c>
      <c r="BH44" t="s">
        <v>227</v>
      </c>
      <c r="BI44">
        <v>3</v>
      </c>
      <c r="BJ44">
        <v>2.9999999999999997E-4</v>
      </c>
      <c r="BK44" t="s">
        <v>227</v>
      </c>
      <c r="BL44">
        <v>10.4</v>
      </c>
      <c r="BM44">
        <v>1.0399999999999999E-3</v>
      </c>
      <c r="BN44" t="s">
        <v>227</v>
      </c>
      <c r="BO44">
        <v>32300</v>
      </c>
      <c r="BP44">
        <v>3.23</v>
      </c>
      <c r="BQ44" t="s">
        <v>227</v>
      </c>
      <c r="BR44">
        <v>22.6</v>
      </c>
      <c r="BS44">
        <v>2.2599999999999999E-3</v>
      </c>
      <c r="BT44" t="s">
        <v>227</v>
      </c>
      <c r="BU44">
        <v>24.2</v>
      </c>
      <c r="BV44">
        <v>2.4199999999999998E-3</v>
      </c>
      <c r="BW44" t="s">
        <v>227</v>
      </c>
      <c r="BX44">
        <v>0.75</v>
      </c>
      <c r="BY44">
        <v>7.4999999999999993E-5</v>
      </c>
      <c r="BZ44" t="s">
        <v>227</v>
      </c>
      <c r="CA44">
        <v>2.99</v>
      </c>
      <c r="CB44">
        <v>2.99E-4</v>
      </c>
      <c r="CC44" t="s">
        <v>227</v>
      </c>
      <c r="CG44">
        <v>1.33</v>
      </c>
      <c r="CH44">
        <v>1.3300000000000001E-4</v>
      </c>
      <c r="CI44" t="s">
        <v>251</v>
      </c>
      <c r="CJ44">
        <v>2.61</v>
      </c>
      <c r="CK44">
        <v>2.61E-4</v>
      </c>
      <c r="CL44" t="s">
        <v>227</v>
      </c>
      <c r="CP44">
        <v>16000</v>
      </c>
      <c r="CQ44">
        <v>1.6</v>
      </c>
      <c r="CR44" t="s">
        <v>227</v>
      </c>
      <c r="CS44">
        <v>663</v>
      </c>
      <c r="CT44">
        <v>6.6299999999999998E-2</v>
      </c>
      <c r="CU44" t="s">
        <v>227</v>
      </c>
      <c r="CV44">
        <v>2262.4560000000001</v>
      </c>
      <c r="CW44">
        <v>0.22624559999999999</v>
      </c>
      <c r="CX44" t="s">
        <v>227</v>
      </c>
      <c r="CY44">
        <v>0.2</v>
      </c>
      <c r="CZ44">
        <v>2.0000000000000002E-5</v>
      </c>
      <c r="DA44" t="s">
        <v>227</v>
      </c>
      <c r="DB44">
        <v>5350</v>
      </c>
      <c r="DC44">
        <v>0.53500000000000003</v>
      </c>
      <c r="DD44" t="s">
        <v>227</v>
      </c>
      <c r="DE44">
        <v>390</v>
      </c>
      <c r="DF44">
        <v>3.9E-2</v>
      </c>
      <c r="DG44" t="s">
        <v>227</v>
      </c>
      <c r="DH44">
        <v>7.99</v>
      </c>
      <c r="DI44">
        <v>7.9900000000000001E-4</v>
      </c>
      <c r="DJ44" t="s">
        <v>227</v>
      </c>
      <c r="DK44">
        <v>9480</v>
      </c>
      <c r="DL44">
        <v>0.94799999999999995</v>
      </c>
      <c r="DM44" t="s">
        <v>227</v>
      </c>
      <c r="DN44">
        <v>1110</v>
      </c>
      <c r="DO44">
        <v>0.111</v>
      </c>
      <c r="DP44" t="s">
        <v>227</v>
      </c>
      <c r="DQ44">
        <v>379</v>
      </c>
      <c r="DR44">
        <v>3.7900000000000003E-2</v>
      </c>
      <c r="DS44" t="s">
        <v>251</v>
      </c>
      <c r="DW44">
        <v>1550</v>
      </c>
      <c r="DX44">
        <v>0.155</v>
      </c>
      <c r="DY44" t="s">
        <v>227</v>
      </c>
      <c r="DZ44">
        <v>27.8</v>
      </c>
      <c r="EA44">
        <v>2.7799999999999999E-3</v>
      </c>
      <c r="EB44" t="s">
        <v>227</v>
      </c>
      <c r="EF44">
        <v>121</v>
      </c>
      <c r="EG44">
        <v>1.21E-2</v>
      </c>
      <c r="EH44" t="s">
        <v>227</v>
      </c>
      <c r="EL44">
        <v>1184</v>
      </c>
      <c r="EM44">
        <v>0.11840000000000001</v>
      </c>
      <c r="EN44" t="s">
        <v>251</v>
      </c>
      <c r="EX44">
        <v>300</v>
      </c>
      <c r="EY44">
        <v>0.03</v>
      </c>
      <c r="EZ44" t="s">
        <v>227</v>
      </c>
      <c r="FA44">
        <v>10.6</v>
      </c>
      <c r="FB44">
        <v>1.06E-3</v>
      </c>
      <c r="FC44" t="s">
        <v>227</v>
      </c>
      <c r="FD44">
        <v>10.7</v>
      </c>
      <c r="FE44">
        <v>1.07E-3</v>
      </c>
      <c r="FF44" t="s">
        <v>227</v>
      </c>
      <c r="FJ44">
        <v>356839.81800000003</v>
      </c>
      <c r="FK44">
        <v>35.683981799999998</v>
      </c>
      <c r="FL44" t="s">
        <v>261</v>
      </c>
      <c r="FM44">
        <v>47.9</v>
      </c>
      <c r="FN44">
        <v>4.79E-3</v>
      </c>
      <c r="FO44" t="s">
        <v>251</v>
      </c>
      <c r="FP44">
        <v>764</v>
      </c>
      <c r="FQ44">
        <v>7.6399999999999996E-2</v>
      </c>
      <c r="FR44" t="s">
        <v>261</v>
      </c>
      <c r="FS44">
        <v>299</v>
      </c>
      <c r="FT44">
        <v>2.9899999999999999E-2</v>
      </c>
      <c r="FU44" t="s">
        <v>227</v>
      </c>
      <c r="FV44">
        <v>17.8</v>
      </c>
      <c r="FW44">
        <v>1.7799999999999999E-3</v>
      </c>
      <c r="FX44" t="s">
        <v>227</v>
      </c>
      <c r="FY44">
        <v>2.35</v>
      </c>
      <c r="FZ44">
        <v>2.3499999999999999E-4</v>
      </c>
      <c r="GA44" t="s">
        <v>227</v>
      </c>
      <c r="GE44">
        <v>93</v>
      </c>
      <c r="GF44">
        <v>9.2999999999999992E-3</v>
      </c>
      <c r="GG44" t="s">
        <v>227</v>
      </c>
      <c r="GH44">
        <v>4700</v>
      </c>
      <c r="GI44">
        <v>0.47</v>
      </c>
      <c r="GJ44" t="s">
        <v>227</v>
      </c>
      <c r="GK44">
        <v>10.8</v>
      </c>
      <c r="GL44">
        <v>1.08E-3</v>
      </c>
      <c r="GM44" t="s">
        <v>227</v>
      </c>
      <c r="GN44">
        <v>0.27</v>
      </c>
      <c r="GO44">
        <v>2.6999999999999999E-5</v>
      </c>
      <c r="GP44" t="s">
        <v>227</v>
      </c>
      <c r="GQ44">
        <v>15.8</v>
      </c>
      <c r="GR44">
        <v>1.58E-3</v>
      </c>
      <c r="GS44" t="s">
        <v>227</v>
      </c>
      <c r="GT44">
        <v>64</v>
      </c>
      <c r="GU44">
        <v>6.4000000000000003E-3</v>
      </c>
      <c r="GV44" t="s">
        <v>251</v>
      </c>
      <c r="GZ44">
        <v>26.3</v>
      </c>
      <c r="HA44">
        <v>2.63E-3</v>
      </c>
      <c r="HB44" t="s">
        <v>227</v>
      </c>
      <c r="HC44">
        <v>1.46</v>
      </c>
      <c r="HD44">
        <v>1.46E-4</v>
      </c>
      <c r="HE44" t="s">
        <v>227</v>
      </c>
      <c r="HF44">
        <v>138</v>
      </c>
      <c r="HG44">
        <v>1.38E-2</v>
      </c>
      <c r="HH44" t="s">
        <v>227</v>
      </c>
      <c r="HI44">
        <v>105</v>
      </c>
      <c r="HJ44">
        <v>1.0500000000000001E-2</v>
      </c>
      <c r="HK44" t="s">
        <v>227</v>
      </c>
    </row>
    <row r="45" spans="1:219" x14ac:dyDescent="0.25">
      <c r="A45" t="s">
        <v>308</v>
      </c>
      <c r="B45" t="s">
        <v>305</v>
      </c>
      <c r="C45" t="s">
        <v>221</v>
      </c>
      <c r="D45" t="s">
        <v>306</v>
      </c>
      <c r="E45" t="s">
        <v>307</v>
      </c>
      <c r="F45" t="s">
        <v>260</v>
      </c>
      <c r="G45" t="s">
        <v>235</v>
      </c>
      <c r="H45" t="s">
        <v>226</v>
      </c>
      <c r="I45" t="str">
        <f>HYPERLINK("https://www.oreas.com/crm/OREAS-148/")</f>
        <v>https://www.oreas.com/crm/OREAS-148/</v>
      </c>
      <c r="M45">
        <v>52700</v>
      </c>
      <c r="N45">
        <v>5.27</v>
      </c>
      <c r="O45" t="s">
        <v>227</v>
      </c>
      <c r="P45">
        <v>58</v>
      </c>
      <c r="Q45">
        <v>5.7999999999999996E-3</v>
      </c>
      <c r="R45" t="s">
        <v>227</v>
      </c>
      <c r="Y45">
        <v>1000</v>
      </c>
      <c r="Z45">
        <v>0.1</v>
      </c>
      <c r="AA45" t="s">
        <v>227</v>
      </c>
      <c r="AB45">
        <v>36.200000000000003</v>
      </c>
      <c r="AC45">
        <v>3.62E-3</v>
      </c>
      <c r="AD45" t="s">
        <v>227</v>
      </c>
      <c r="AE45">
        <v>18.899999999999999</v>
      </c>
      <c r="AF45">
        <v>1.89E-3</v>
      </c>
      <c r="AG45" t="s">
        <v>227</v>
      </c>
      <c r="AH45">
        <v>8720</v>
      </c>
      <c r="AI45">
        <v>0.872</v>
      </c>
      <c r="AJ45" t="s">
        <v>227</v>
      </c>
      <c r="AN45">
        <v>725</v>
      </c>
      <c r="AO45">
        <v>7.2499999999999995E-2</v>
      </c>
      <c r="AP45" t="s">
        <v>227</v>
      </c>
      <c r="AT45">
        <v>6.31</v>
      </c>
      <c r="AU45">
        <v>6.3100000000000005E-4</v>
      </c>
      <c r="AV45" t="s">
        <v>227</v>
      </c>
      <c r="AW45">
        <v>60</v>
      </c>
      <c r="AX45">
        <v>6.0000000000000001E-3</v>
      </c>
      <c r="AY45" t="s">
        <v>227</v>
      </c>
      <c r="AZ45">
        <v>314</v>
      </c>
      <c r="BA45">
        <v>3.1399999999999997E-2</v>
      </c>
      <c r="BB45" t="s">
        <v>227</v>
      </c>
      <c r="BC45">
        <v>338</v>
      </c>
      <c r="BD45">
        <v>3.3799999999999997E-2</v>
      </c>
      <c r="BE45" t="s">
        <v>227</v>
      </c>
      <c r="BF45">
        <v>6.66</v>
      </c>
      <c r="BG45">
        <v>6.6600000000000003E-4</v>
      </c>
      <c r="BH45" t="s">
        <v>227</v>
      </c>
      <c r="BI45">
        <v>2.2000000000000002</v>
      </c>
      <c r="BJ45">
        <v>2.2000000000000001E-4</v>
      </c>
      <c r="BK45" t="s">
        <v>227</v>
      </c>
      <c r="BL45">
        <v>7.54</v>
      </c>
      <c r="BM45">
        <v>7.54E-4</v>
      </c>
      <c r="BN45" t="s">
        <v>227</v>
      </c>
      <c r="BO45">
        <v>30200</v>
      </c>
      <c r="BP45">
        <v>3.02</v>
      </c>
      <c r="BQ45" t="s">
        <v>227</v>
      </c>
      <c r="BR45">
        <v>29.2</v>
      </c>
      <c r="BS45">
        <v>2.9199999999999999E-3</v>
      </c>
      <c r="BT45" t="s">
        <v>227</v>
      </c>
      <c r="BU45">
        <v>17.100000000000001</v>
      </c>
      <c r="BV45">
        <v>1.7099999999999999E-3</v>
      </c>
      <c r="BW45" t="s">
        <v>227</v>
      </c>
      <c r="BX45">
        <v>0.55000000000000004</v>
      </c>
      <c r="BY45">
        <v>5.5000000000000002E-5</v>
      </c>
      <c r="BZ45" t="s">
        <v>227</v>
      </c>
      <c r="CA45">
        <v>2.16</v>
      </c>
      <c r="CB45">
        <v>2.1599999999999999E-4</v>
      </c>
      <c r="CC45" t="s">
        <v>227</v>
      </c>
      <c r="CG45">
        <v>0.84</v>
      </c>
      <c r="CH45">
        <v>8.3999999999999995E-5</v>
      </c>
      <c r="CI45" t="s">
        <v>227</v>
      </c>
      <c r="CJ45">
        <v>3.98</v>
      </c>
      <c r="CK45">
        <v>3.9800000000000002E-4</v>
      </c>
      <c r="CL45" t="s">
        <v>227</v>
      </c>
      <c r="CP45">
        <v>14700</v>
      </c>
      <c r="CQ45">
        <v>1.47</v>
      </c>
      <c r="CR45" t="s">
        <v>227</v>
      </c>
      <c r="CS45">
        <v>446</v>
      </c>
      <c r="CT45">
        <v>4.4600000000000001E-2</v>
      </c>
      <c r="CU45" t="s">
        <v>227</v>
      </c>
      <c r="CV45">
        <v>4645.6989999999996</v>
      </c>
      <c r="CW45">
        <v>0.46456989999999998</v>
      </c>
      <c r="CX45" t="s">
        <v>227</v>
      </c>
      <c r="CY45">
        <v>0.17</v>
      </c>
      <c r="CZ45">
        <v>1.7E-5</v>
      </c>
      <c r="DA45" t="s">
        <v>227</v>
      </c>
      <c r="DB45">
        <v>4540</v>
      </c>
      <c r="DC45">
        <v>0.45400000000000001</v>
      </c>
      <c r="DD45" t="s">
        <v>227</v>
      </c>
      <c r="DE45">
        <v>370</v>
      </c>
      <c r="DF45">
        <v>3.6999999999999998E-2</v>
      </c>
      <c r="DG45" t="s">
        <v>227</v>
      </c>
      <c r="DH45">
        <v>8.86</v>
      </c>
      <c r="DI45">
        <v>8.8599999999999996E-4</v>
      </c>
      <c r="DJ45" t="s">
        <v>227</v>
      </c>
      <c r="DK45">
        <v>8600</v>
      </c>
      <c r="DL45">
        <v>0.86</v>
      </c>
      <c r="DM45" t="s">
        <v>227</v>
      </c>
      <c r="DN45">
        <v>1690</v>
      </c>
      <c r="DO45">
        <v>0.16900000000000001</v>
      </c>
      <c r="DP45" t="s">
        <v>227</v>
      </c>
      <c r="DQ45">
        <v>267</v>
      </c>
      <c r="DR45">
        <v>2.6700000000000002E-2</v>
      </c>
      <c r="DS45" t="s">
        <v>227</v>
      </c>
      <c r="DW45">
        <v>1310</v>
      </c>
      <c r="DX45">
        <v>0.13100000000000001</v>
      </c>
      <c r="DY45" t="s">
        <v>227</v>
      </c>
      <c r="DZ45">
        <v>24.9</v>
      </c>
      <c r="EA45">
        <v>2.49E-3</v>
      </c>
      <c r="EB45" t="s">
        <v>227</v>
      </c>
      <c r="EF45">
        <v>82</v>
      </c>
      <c r="EG45">
        <v>8.2000000000000007E-3</v>
      </c>
      <c r="EH45" t="s">
        <v>227</v>
      </c>
      <c r="EL45">
        <v>1362</v>
      </c>
      <c r="EM45">
        <v>0.13619999999999999</v>
      </c>
      <c r="EN45" t="s">
        <v>251</v>
      </c>
      <c r="EX45">
        <v>228.28299999999999</v>
      </c>
      <c r="EY45">
        <v>2.2828299999999999E-2</v>
      </c>
      <c r="EZ45" t="s">
        <v>261</v>
      </c>
      <c r="FA45">
        <v>16.2</v>
      </c>
      <c r="FB45">
        <v>1.6199999999999999E-3</v>
      </c>
      <c r="FC45" t="s">
        <v>227</v>
      </c>
      <c r="FD45">
        <v>8.23</v>
      </c>
      <c r="FE45">
        <v>8.2299999999999995E-4</v>
      </c>
      <c r="FF45" t="s">
        <v>227</v>
      </c>
      <c r="FJ45">
        <v>358008.40600000002</v>
      </c>
      <c r="FK45">
        <v>35.800840600000001</v>
      </c>
      <c r="FL45" t="s">
        <v>261</v>
      </c>
      <c r="FM45">
        <v>34.299999999999997</v>
      </c>
      <c r="FN45">
        <v>3.4299999999999999E-3</v>
      </c>
      <c r="FO45" t="s">
        <v>251</v>
      </c>
      <c r="FP45">
        <v>1181</v>
      </c>
      <c r="FQ45">
        <v>0.1181</v>
      </c>
      <c r="FR45" t="s">
        <v>261</v>
      </c>
      <c r="FS45">
        <v>204</v>
      </c>
      <c r="FT45">
        <v>2.0400000000000001E-2</v>
      </c>
      <c r="FU45" t="s">
        <v>227</v>
      </c>
      <c r="FV45">
        <v>23.1</v>
      </c>
      <c r="FW45">
        <v>2.31E-3</v>
      </c>
      <c r="FX45" t="s">
        <v>227</v>
      </c>
      <c r="FY45">
        <v>1.71</v>
      </c>
      <c r="FZ45">
        <v>1.7100000000000001E-4</v>
      </c>
      <c r="GA45" t="s">
        <v>227</v>
      </c>
      <c r="GE45">
        <v>48.2</v>
      </c>
      <c r="GF45">
        <v>4.8199999999999996E-3</v>
      </c>
      <c r="GG45" t="s">
        <v>227</v>
      </c>
      <c r="GH45">
        <v>3450</v>
      </c>
      <c r="GI45">
        <v>0.34499999999999997</v>
      </c>
      <c r="GJ45" t="s">
        <v>227</v>
      </c>
      <c r="GK45">
        <v>12.2</v>
      </c>
      <c r="GL45">
        <v>1.2199999999999999E-3</v>
      </c>
      <c r="GM45" t="s">
        <v>227</v>
      </c>
      <c r="GN45">
        <v>0.2</v>
      </c>
      <c r="GO45">
        <v>2.0000000000000002E-5</v>
      </c>
      <c r="GP45" t="s">
        <v>227</v>
      </c>
      <c r="GQ45">
        <v>8.1</v>
      </c>
      <c r="GR45">
        <v>8.0999999999999996E-4</v>
      </c>
      <c r="GS45" t="s">
        <v>227</v>
      </c>
      <c r="GT45">
        <v>56</v>
      </c>
      <c r="GU45">
        <v>5.5999999999999999E-3</v>
      </c>
      <c r="GV45" t="s">
        <v>251</v>
      </c>
      <c r="GW45">
        <v>6.45</v>
      </c>
      <c r="GX45">
        <v>6.4499999999999996E-4</v>
      </c>
      <c r="GY45" t="s">
        <v>227</v>
      </c>
      <c r="GZ45">
        <v>18.5</v>
      </c>
      <c r="HA45">
        <v>1.8500000000000001E-3</v>
      </c>
      <c r="HB45" t="s">
        <v>227</v>
      </c>
      <c r="HC45">
        <v>1.1499999999999999</v>
      </c>
      <c r="HD45">
        <v>1.15E-4</v>
      </c>
      <c r="HE45" t="s">
        <v>227</v>
      </c>
      <c r="HF45">
        <v>162</v>
      </c>
      <c r="HG45">
        <v>1.6199999999999999E-2</v>
      </c>
      <c r="HH45" t="s">
        <v>227</v>
      </c>
      <c r="HI45">
        <v>79</v>
      </c>
      <c r="HJ45">
        <v>7.9000000000000008E-3</v>
      </c>
      <c r="HK45" t="s">
        <v>227</v>
      </c>
    </row>
    <row r="46" spans="1:219" x14ac:dyDescent="0.25">
      <c r="A46" t="s">
        <v>309</v>
      </c>
      <c r="B46" t="s">
        <v>305</v>
      </c>
      <c r="C46" t="s">
        <v>221</v>
      </c>
      <c r="D46" t="s">
        <v>306</v>
      </c>
      <c r="E46" t="s">
        <v>307</v>
      </c>
      <c r="F46" t="s">
        <v>260</v>
      </c>
      <c r="G46" t="s">
        <v>235</v>
      </c>
      <c r="H46" t="s">
        <v>226</v>
      </c>
      <c r="I46" t="str">
        <f>HYPERLINK("https://www.oreas.com/crm/OREAS-149/")</f>
        <v>https://www.oreas.com/crm/OREAS-149/</v>
      </c>
      <c r="J46">
        <v>1.04</v>
      </c>
      <c r="K46">
        <v>1.0399999999999999E-4</v>
      </c>
      <c r="L46" t="s">
        <v>227</v>
      </c>
      <c r="M46">
        <v>74700</v>
      </c>
      <c r="N46">
        <v>7.47</v>
      </c>
      <c r="O46" t="s">
        <v>227</v>
      </c>
      <c r="P46">
        <v>149</v>
      </c>
      <c r="Q46">
        <v>1.49E-2</v>
      </c>
      <c r="R46" t="s">
        <v>227</v>
      </c>
      <c r="Y46">
        <v>2816</v>
      </c>
      <c r="Z46">
        <v>0.28160000000000002</v>
      </c>
      <c r="AA46" t="s">
        <v>227</v>
      </c>
      <c r="AB46">
        <v>26.1</v>
      </c>
      <c r="AC46">
        <v>2.6099999999999999E-3</v>
      </c>
      <c r="AD46" t="s">
        <v>227</v>
      </c>
      <c r="AE46">
        <v>46.5</v>
      </c>
      <c r="AF46">
        <v>4.6499999999999996E-3</v>
      </c>
      <c r="AG46" t="s">
        <v>227</v>
      </c>
      <c r="AH46">
        <v>10400</v>
      </c>
      <c r="AI46">
        <v>1.04</v>
      </c>
      <c r="AJ46" t="s">
        <v>227</v>
      </c>
      <c r="AN46">
        <v>400</v>
      </c>
      <c r="AO46">
        <v>0.04</v>
      </c>
      <c r="AP46" t="s">
        <v>227</v>
      </c>
      <c r="AT46">
        <v>8.02</v>
      </c>
      <c r="AU46">
        <v>8.0199999999999998E-4</v>
      </c>
      <c r="AV46" t="s">
        <v>227</v>
      </c>
      <c r="AW46">
        <v>85</v>
      </c>
      <c r="AX46">
        <v>8.5000000000000006E-3</v>
      </c>
      <c r="AY46" t="s">
        <v>227</v>
      </c>
      <c r="AZ46">
        <v>341</v>
      </c>
      <c r="BA46">
        <v>3.4099999999999998E-2</v>
      </c>
      <c r="BB46" t="s">
        <v>227</v>
      </c>
      <c r="BC46">
        <v>338</v>
      </c>
      <c r="BD46">
        <v>3.3799999999999997E-2</v>
      </c>
      <c r="BE46" t="s">
        <v>227</v>
      </c>
      <c r="BF46">
        <v>4.95</v>
      </c>
      <c r="BG46">
        <v>4.95E-4</v>
      </c>
      <c r="BH46" t="s">
        <v>227</v>
      </c>
      <c r="BI46">
        <v>1.83</v>
      </c>
      <c r="BJ46">
        <v>1.83E-4</v>
      </c>
      <c r="BK46" t="s">
        <v>227</v>
      </c>
      <c r="BL46">
        <v>4.51</v>
      </c>
      <c r="BM46">
        <v>4.5100000000000001E-4</v>
      </c>
      <c r="BN46" t="s">
        <v>227</v>
      </c>
      <c r="BO46">
        <v>41700</v>
      </c>
      <c r="BP46">
        <v>4.17</v>
      </c>
      <c r="BQ46" t="s">
        <v>227</v>
      </c>
      <c r="BR46">
        <v>48.4</v>
      </c>
      <c r="BS46">
        <v>4.8399999999999997E-3</v>
      </c>
      <c r="BT46" t="s">
        <v>227</v>
      </c>
      <c r="BU46">
        <v>9.67</v>
      </c>
      <c r="BV46">
        <v>9.6699999999999998E-4</v>
      </c>
      <c r="BW46" t="s">
        <v>251</v>
      </c>
      <c r="CA46">
        <v>2.9</v>
      </c>
      <c r="CB46">
        <v>2.9E-4</v>
      </c>
      <c r="CC46" t="s">
        <v>227</v>
      </c>
      <c r="CG46">
        <v>0.67</v>
      </c>
      <c r="CH46">
        <v>6.7000000000000002E-5</v>
      </c>
      <c r="CI46" t="s">
        <v>227</v>
      </c>
      <c r="CJ46">
        <v>11.3</v>
      </c>
      <c r="CK46">
        <v>1.1299999999999999E-3</v>
      </c>
      <c r="CL46" t="s">
        <v>227</v>
      </c>
      <c r="CP46">
        <v>13800</v>
      </c>
      <c r="CQ46">
        <v>1.38</v>
      </c>
      <c r="CR46" t="s">
        <v>227</v>
      </c>
      <c r="CS46">
        <v>235</v>
      </c>
      <c r="CT46">
        <v>2.35E-2</v>
      </c>
      <c r="CU46" t="s">
        <v>227</v>
      </c>
      <c r="CV46">
        <v>9941.7970000000005</v>
      </c>
      <c r="CW46">
        <v>0.9941797</v>
      </c>
      <c r="CX46" t="s">
        <v>227</v>
      </c>
      <c r="CY46">
        <v>0.19</v>
      </c>
      <c r="CZ46">
        <v>1.9000000000000001E-5</v>
      </c>
      <c r="DA46" t="s">
        <v>227</v>
      </c>
      <c r="DB46">
        <v>5330</v>
      </c>
      <c r="DC46">
        <v>0.53300000000000003</v>
      </c>
      <c r="DD46" t="s">
        <v>227</v>
      </c>
      <c r="DE46">
        <v>450</v>
      </c>
      <c r="DF46">
        <v>4.4999999999999998E-2</v>
      </c>
      <c r="DG46" t="s">
        <v>227</v>
      </c>
      <c r="DH46">
        <v>10.8</v>
      </c>
      <c r="DI46">
        <v>1.08E-3</v>
      </c>
      <c r="DJ46" t="s">
        <v>227</v>
      </c>
      <c r="DK46">
        <v>9320</v>
      </c>
      <c r="DL46">
        <v>0.93200000000000005</v>
      </c>
      <c r="DM46" t="s">
        <v>227</v>
      </c>
      <c r="DN46">
        <v>6310</v>
      </c>
      <c r="DO46">
        <v>0.63100000000000001</v>
      </c>
      <c r="DP46" t="s">
        <v>227</v>
      </c>
      <c r="DQ46">
        <v>153</v>
      </c>
      <c r="DR46">
        <v>1.5299999999999999E-2</v>
      </c>
      <c r="DS46" t="s">
        <v>227</v>
      </c>
      <c r="DW46">
        <v>960</v>
      </c>
      <c r="DX46">
        <v>9.6000000000000002E-2</v>
      </c>
      <c r="DY46" t="s">
        <v>227</v>
      </c>
      <c r="DZ46">
        <v>36.1</v>
      </c>
      <c r="EA46">
        <v>3.6099999999999999E-3</v>
      </c>
      <c r="EB46" t="s">
        <v>227</v>
      </c>
      <c r="EF46">
        <v>48.7</v>
      </c>
      <c r="EG46">
        <v>4.8700000000000002E-3</v>
      </c>
      <c r="EH46" t="s">
        <v>227</v>
      </c>
      <c r="EL46">
        <v>824</v>
      </c>
      <c r="EM46">
        <v>8.2400000000000001E-2</v>
      </c>
      <c r="EN46" t="s">
        <v>251</v>
      </c>
      <c r="EX46">
        <v>336.41699999999997</v>
      </c>
      <c r="EY46">
        <v>3.3641699999999997E-2</v>
      </c>
      <c r="EZ46" t="s">
        <v>261</v>
      </c>
      <c r="FA46">
        <v>28.3</v>
      </c>
      <c r="FB46">
        <v>2.8300000000000001E-3</v>
      </c>
      <c r="FC46" t="s">
        <v>227</v>
      </c>
      <c r="FD46">
        <v>7.51</v>
      </c>
      <c r="FE46">
        <v>7.5100000000000004E-4</v>
      </c>
      <c r="FF46" t="s">
        <v>227</v>
      </c>
      <c r="FJ46">
        <v>312246.527</v>
      </c>
      <c r="FK46">
        <v>31.2246527</v>
      </c>
      <c r="FL46" t="s">
        <v>261</v>
      </c>
      <c r="FM46">
        <v>19.5</v>
      </c>
      <c r="FN46">
        <v>1.9499999999999999E-3</v>
      </c>
      <c r="FO46" t="s">
        <v>251</v>
      </c>
      <c r="FP46">
        <v>3370</v>
      </c>
      <c r="FQ46">
        <v>0.33700000000000002</v>
      </c>
      <c r="FR46" t="s">
        <v>261</v>
      </c>
      <c r="FS46">
        <v>221</v>
      </c>
      <c r="FT46">
        <v>2.2100000000000002E-2</v>
      </c>
      <c r="FU46" t="s">
        <v>227</v>
      </c>
      <c r="FV46">
        <v>26.5</v>
      </c>
      <c r="FW46">
        <v>2.65E-3</v>
      </c>
      <c r="FX46" t="s">
        <v>227</v>
      </c>
      <c r="FY46">
        <v>1.1200000000000001</v>
      </c>
      <c r="FZ46">
        <v>1.12E-4</v>
      </c>
      <c r="GA46" t="s">
        <v>227</v>
      </c>
      <c r="GE46">
        <v>108</v>
      </c>
      <c r="GF46">
        <v>1.0800000000000001E-2</v>
      </c>
      <c r="GG46" t="s">
        <v>227</v>
      </c>
      <c r="GH46">
        <v>3560</v>
      </c>
      <c r="GI46">
        <v>0.35599999999999998</v>
      </c>
      <c r="GJ46" t="s">
        <v>227</v>
      </c>
      <c r="GK46">
        <v>6.98</v>
      </c>
      <c r="GL46">
        <v>6.9800000000000005E-4</v>
      </c>
      <c r="GM46" t="s">
        <v>227</v>
      </c>
      <c r="GN46">
        <v>0.2</v>
      </c>
      <c r="GO46">
        <v>2.0000000000000002E-5</v>
      </c>
      <c r="GP46" t="s">
        <v>227</v>
      </c>
      <c r="GQ46">
        <v>22.1</v>
      </c>
      <c r="GR46">
        <v>2.2100000000000002E-3</v>
      </c>
      <c r="GS46" t="s">
        <v>227</v>
      </c>
      <c r="GT46">
        <v>86.266000000000005</v>
      </c>
      <c r="GU46">
        <v>8.6265999999999999E-3</v>
      </c>
      <c r="GV46" t="s">
        <v>261</v>
      </c>
      <c r="GZ46">
        <v>16.3</v>
      </c>
      <c r="HA46">
        <v>1.6299999999999999E-3</v>
      </c>
      <c r="HB46" t="s">
        <v>227</v>
      </c>
      <c r="HC46">
        <v>1.26</v>
      </c>
      <c r="HD46">
        <v>1.26E-4</v>
      </c>
      <c r="HE46" t="s">
        <v>227</v>
      </c>
      <c r="HF46">
        <v>350</v>
      </c>
      <c r="HG46">
        <v>3.5000000000000003E-2</v>
      </c>
      <c r="HH46" t="s">
        <v>227</v>
      </c>
      <c r="HI46">
        <v>77</v>
      </c>
      <c r="HJ46">
        <v>7.7000000000000002E-3</v>
      </c>
      <c r="HK46" t="s">
        <v>227</v>
      </c>
    </row>
    <row r="47" spans="1:219" x14ac:dyDescent="0.25">
      <c r="A47" t="s">
        <v>310</v>
      </c>
      <c r="B47" t="s">
        <v>288</v>
      </c>
      <c r="C47" t="s">
        <v>221</v>
      </c>
      <c r="D47" t="s">
        <v>311</v>
      </c>
      <c r="E47" t="s">
        <v>312</v>
      </c>
      <c r="F47" t="s">
        <v>224</v>
      </c>
      <c r="G47" t="s">
        <v>235</v>
      </c>
      <c r="H47" t="s">
        <v>226</v>
      </c>
      <c r="I47" t="str">
        <f>HYPERLINK("https://www.oreas.com/crm/OREAS-14P/")</f>
        <v>https://www.oreas.com/crm/OREAS-14P/</v>
      </c>
      <c r="M47">
        <v>22600</v>
      </c>
      <c r="N47">
        <v>2.2599999999999998</v>
      </c>
      <c r="O47" t="s">
        <v>227</v>
      </c>
      <c r="P47" s="2">
        <v>5</v>
      </c>
      <c r="Q47" s="2">
        <v>5.0000000000000001E-4</v>
      </c>
      <c r="R47" t="s">
        <v>227</v>
      </c>
      <c r="S47">
        <v>5.0999999999999997E-2</v>
      </c>
      <c r="T47">
        <v>5.1000000000000003E-6</v>
      </c>
      <c r="U47" t="s">
        <v>243</v>
      </c>
      <c r="Y47">
        <v>343</v>
      </c>
      <c r="Z47">
        <v>3.4299999999999997E-2</v>
      </c>
      <c r="AA47" t="s">
        <v>227</v>
      </c>
      <c r="AH47">
        <v>9900</v>
      </c>
      <c r="AI47">
        <v>0.99</v>
      </c>
      <c r="AJ47" t="s">
        <v>227</v>
      </c>
      <c r="AT47">
        <v>754</v>
      </c>
      <c r="AU47">
        <v>7.5399999999999995E-2</v>
      </c>
      <c r="AV47" t="s">
        <v>227</v>
      </c>
      <c r="AW47">
        <v>45</v>
      </c>
      <c r="AX47">
        <v>4.4999999999999997E-3</v>
      </c>
      <c r="AY47" t="s">
        <v>227</v>
      </c>
      <c r="BC47">
        <v>9970</v>
      </c>
      <c r="BD47">
        <v>0.997</v>
      </c>
      <c r="BE47" t="s">
        <v>227</v>
      </c>
      <c r="BO47">
        <v>371000</v>
      </c>
      <c r="BP47">
        <v>37.1</v>
      </c>
      <c r="BQ47" t="s">
        <v>227</v>
      </c>
      <c r="CM47">
        <v>4.5999999999999999E-2</v>
      </c>
      <c r="CN47">
        <v>4.6E-6</v>
      </c>
      <c r="CO47" t="s">
        <v>291</v>
      </c>
      <c r="CP47">
        <v>8700</v>
      </c>
      <c r="CQ47">
        <v>0.87</v>
      </c>
      <c r="CR47" t="s">
        <v>227</v>
      </c>
      <c r="DB47">
        <v>2800</v>
      </c>
      <c r="DC47">
        <v>0.28000000000000003</v>
      </c>
      <c r="DD47" t="s">
        <v>227</v>
      </c>
      <c r="DE47">
        <v>595</v>
      </c>
      <c r="DF47">
        <v>5.9499999999999997E-2</v>
      </c>
      <c r="DG47" t="s">
        <v>227</v>
      </c>
      <c r="DK47">
        <v>5800</v>
      </c>
      <c r="DL47">
        <v>0.57999999999999996</v>
      </c>
      <c r="DM47" t="s">
        <v>227</v>
      </c>
      <c r="DW47">
        <v>550</v>
      </c>
      <c r="DX47">
        <v>5.5E-2</v>
      </c>
      <c r="DY47" t="s">
        <v>227</v>
      </c>
      <c r="DZ47" s="2">
        <v>20</v>
      </c>
      <c r="EA47" s="2">
        <v>2E-3</v>
      </c>
      <c r="EB47" t="s">
        <v>227</v>
      </c>
      <c r="EC47">
        <v>0.14899999999999999</v>
      </c>
      <c r="ED47">
        <v>1.49E-5</v>
      </c>
      <c r="EE47" t="s">
        <v>293</v>
      </c>
      <c r="EI47">
        <v>9.9000000000000005E-2</v>
      </c>
      <c r="EJ47">
        <v>9.9000000000000001E-6</v>
      </c>
      <c r="EK47" t="s">
        <v>293</v>
      </c>
      <c r="ER47">
        <v>0.06</v>
      </c>
      <c r="ES47">
        <v>6.0000000000000002E-6</v>
      </c>
      <c r="ET47" t="s">
        <v>291</v>
      </c>
      <c r="EU47">
        <v>0.108</v>
      </c>
      <c r="EV47">
        <v>1.08E-5</v>
      </c>
      <c r="EW47" t="s">
        <v>291</v>
      </c>
      <c r="EX47">
        <v>228000</v>
      </c>
      <c r="EY47">
        <v>22.8</v>
      </c>
      <c r="EZ47" t="s">
        <v>227</v>
      </c>
      <c r="FD47">
        <v>5.5</v>
      </c>
      <c r="FE47">
        <v>5.5000000000000003E-4</v>
      </c>
      <c r="FF47" t="s">
        <v>227</v>
      </c>
      <c r="FS47">
        <v>87</v>
      </c>
      <c r="FT47">
        <v>8.6999999999999994E-3</v>
      </c>
      <c r="FU47" t="s">
        <v>227</v>
      </c>
      <c r="GH47">
        <v>2473</v>
      </c>
      <c r="GI47">
        <v>0.24729999999999999</v>
      </c>
      <c r="GJ47" t="s">
        <v>227</v>
      </c>
      <c r="HF47">
        <v>81</v>
      </c>
      <c r="HG47">
        <v>8.0999999999999996E-3</v>
      </c>
      <c r="HH47" t="s">
        <v>227</v>
      </c>
      <c r="HI47">
        <v>44</v>
      </c>
      <c r="HJ47">
        <v>4.4000000000000003E-3</v>
      </c>
      <c r="HK47" t="s">
        <v>227</v>
      </c>
    </row>
    <row r="48" spans="1:219" x14ac:dyDescent="0.25">
      <c r="A48" t="s">
        <v>313</v>
      </c>
      <c r="B48" t="s">
        <v>314</v>
      </c>
      <c r="C48" t="s">
        <v>221</v>
      </c>
      <c r="D48" t="s">
        <v>315</v>
      </c>
      <c r="E48" t="s">
        <v>316</v>
      </c>
      <c r="F48" t="s">
        <v>224</v>
      </c>
      <c r="G48" t="s">
        <v>235</v>
      </c>
      <c r="H48" t="s">
        <v>226</v>
      </c>
      <c r="I48" t="str">
        <f>HYPERLINK("https://www.oreas.com/crm/OREAS-151a/")</f>
        <v>https://www.oreas.com/crm/OREAS-151a/</v>
      </c>
      <c r="S48">
        <v>4.2999999999999997E-2</v>
      </c>
      <c r="T48">
        <v>4.3000000000000003E-6</v>
      </c>
      <c r="U48" t="s">
        <v>243</v>
      </c>
      <c r="BC48">
        <v>1660</v>
      </c>
      <c r="BD48">
        <v>0.16600000000000001</v>
      </c>
      <c r="BE48" t="s">
        <v>227</v>
      </c>
      <c r="DH48">
        <v>40</v>
      </c>
      <c r="DI48">
        <v>4.0000000000000001E-3</v>
      </c>
      <c r="DJ48" t="s">
        <v>227</v>
      </c>
      <c r="EX48">
        <v>8560</v>
      </c>
      <c r="EY48">
        <v>0.85599999999999998</v>
      </c>
      <c r="EZ48" t="s">
        <v>227</v>
      </c>
    </row>
    <row r="49" spans="1:219" x14ac:dyDescent="0.25">
      <c r="A49" t="s">
        <v>317</v>
      </c>
      <c r="B49" t="s">
        <v>314</v>
      </c>
      <c r="C49" t="s">
        <v>221</v>
      </c>
      <c r="D49" t="s">
        <v>315</v>
      </c>
      <c r="E49" t="s">
        <v>316</v>
      </c>
      <c r="F49" t="s">
        <v>260</v>
      </c>
      <c r="G49" t="s">
        <v>235</v>
      </c>
      <c r="H49" t="s">
        <v>226</v>
      </c>
      <c r="I49" t="str">
        <f>HYPERLINK("https://www.oreas.com/crm/OREAS-151b/")</f>
        <v>https://www.oreas.com/crm/OREAS-151b/</v>
      </c>
      <c r="J49">
        <v>0.51600000000000001</v>
      </c>
      <c r="K49">
        <v>5.1600000000000001E-5</v>
      </c>
      <c r="L49" t="s">
        <v>271</v>
      </c>
      <c r="M49">
        <v>78400</v>
      </c>
      <c r="N49">
        <v>7.84</v>
      </c>
      <c r="O49" t="s">
        <v>227</v>
      </c>
      <c r="P49">
        <v>30.7</v>
      </c>
      <c r="Q49">
        <v>3.0699999999999998E-3</v>
      </c>
      <c r="R49" t="s">
        <v>227</v>
      </c>
      <c r="S49">
        <v>6.5000000000000002E-2</v>
      </c>
      <c r="T49">
        <v>6.4999999999999996E-6</v>
      </c>
      <c r="U49" t="s">
        <v>243</v>
      </c>
      <c r="Y49">
        <v>203</v>
      </c>
      <c r="Z49">
        <v>2.0299999999999999E-2</v>
      </c>
      <c r="AA49" t="s">
        <v>227</v>
      </c>
      <c r="AB49">
        <v>0.82</v>
      </c>
      <c r="AC49">
        <v>8.2000000000000001E-5</v>
      </c>
      <c r="AD49" t="s">
        <v>227</v>
      </c>
      <c r="AE49">
        <v>0.37</v>
      </c>
      <c r="AF49">
        <v>3.6999999999999998E-5</v>
      </c>
      <c r="AG49" t="s">
        <v>227</v>
      </c>
      <c r="AH49">
        <v>20200</v>
      </c>
      <c r="AI49">
        <v>2.02</v>
      </c>
      <c r="AJ49" t="s">
        <v>227</v>
      </c>
      <c r="AK49">
        <v>0.57999999999999996</v>
      </c>
      <c r="AL49">
        <v>5.8E-5</v>
      </c>
      <c r="AM49" t="s">
        <v>227</v>
      </c>
      <c r="AN49">
        <v>20.100000000000001</v>
      </c>
      <c r="AO49">
        <v>2.0100000000000001E-3</v>
      </c>
      <c r="AP49" t="s">
        <v>227</v>
      </c>
      <c r="AT49">
        <v>11.6</v>
      </c>
      <c r="AU49">
        <v>1.16E-3</v>
      </c>
      <c r="AV49" t="s">
        <v>227</v>
      </c>
      <c r="AW49">
        <v>28.2</v>
      </c>
      <c r="AX49">
        <v>2.82E-3</v>
      </c>
      <c r="AY49" t="s">
        <v>227</v>
      </c>
      <c r="AZ49">
        <v>1.81</v>
      </c>
      <c r="BA49">
        <v>1.8100000000000001E-4</v>
      </c>
      <c r="BB49" t="s">
        <v>227</v>
      </c>
      <c r="BC49">
        <v>1820</v>
      </c>
      <c r="BD49">
        <v>0.182</v>
      </c>
      <c r="BE49" t="s">
        <v>227</v>
      </c>
      <c r="BF49">
        <v>2.59</v>
      </c>
      <c r="BG49">
        <v>2.5900000000000001E-4</v>
      </c>
      <c r="BH49" t="s">
        <v>227</v>
      </c>
      <c r="BI49">
        <v>1.46</v>
      </c>
      <c r="BJ49">
        <v>1.46E-4</v>
      </c>
      <c r="BK49" t="s">
        <v>227</v>
      </c>
      <c r="BL49">
        <v>0.8</v>
      </c>
      <c r="BM49">
        <v>8.0000000000000007E-5</v>
      </c>
      <c r="BN49" t="s">
        <v>227</v>
      </c>
      <c r="BO49">
        <v>35300</v>
      </c>
      <c r="BP49">
        <v>3.53</v>
      </c>
      <c r="BQ49" t="s">
        <v>227</v>
      </c>
      <c r="BR49">
        <v>18.399999999999999</v>
      </c>
      <c r="BS49">
        <v>1.8400000000000001E-3</v>
      </c>
      <c r="BT49" t="s">
        <v>227</v>
      </c>
      <c r="BU49">
        <v>2.8</v>
      </c>
      <c r="BV49">
        <v>2.7999999999999998E-4</v>
      </c>
      <c r="BW49" t="s">
        <v>227</v>
      </c>
      <c r="CA49" s="2">
        <v>1</v>
      </c>
      <c r="CB49" s="2">
        <v>1E-4</v>
      </c>
      <c r="CC49" t="s">
        <v>227</v>
      </c>
      <c r="CD49" s="2">
        <v>1</v>
      </c>
      <c r="CE49" s="2">
        <v>1E-4</v>
      </c>
      <c r="CF49" t="s">
        <v>271</v>
      </c>
      <c r="CG49">
        <v>0.53</v>
      </c>
      <c r="CH49">
        <v>5.3000000000000001E-5</v>
      </c>
      <c r="CI49" t="s">
        <v>227</v>
      </c>
      <c r="CJ49">
        <v>7.8E-2</v>
      </c>
      <c r="CK49">
        <v>7.7999999999999999E-6</v>
      </c>
      <c r="CL49" t="s">
        <v>227</v>
      </c>
      <c r="CP49">
        <v>12300</v>
      </c>
      <c r="CQ49">
        <v>1.23</v>
      </c>
      <c r="CR49" t="s">
        <v>227</v>
      </c>
      <c r="CS49">
        <v>9.91</v>
      </c>
      <c r="CT49">
        <v>9.9099999999999991E-4</v>
      </c>
      <c r="CU49" t="s">
        <v>227</v>
      </c>
      <c r="CV49">
        <v>8.34</v>
      </c>
      <c r="CW49">
        <v>8.34E-4</v>
      </c>
      <c r="CX49" t="s">
        <v>227</v>
      </c>
      <c r="CY49">
        <v>0.19</v>
      </c>
      <c r="CZ49">
        <v>1.9000000000000001E-5</v>
      </c>
      <c r="DA49" t="s">
        <v>227</v>
      </c>
      <c r="DB49">
        <v>16200</v>
      </c>
      <c r="DC49">
        <v>1.62</v>
      </c>
      <c r="DD49" t="s">
        <v>227</v>
      </c>
      <c r="DE49">
        <v>330</v>
      </c>
      <c r="DF49">
        <v>3.3000000000000002E-2</v>
      </c>
      <c r="DG49" t="s">
        <v>227</v>
      </c>
      <c r="DH49">
        <v>55</v>
      </c>
      <c r="DI49">
        <v>5.4999999999999997E-3</v>
      </c>
      <c r="DJ49" t="s">
        <v>227</v>
      </c>
      <c r="DK49">
        <v>22200</v>
      </c>
      <c r="DL49">
        <v>2.2200000000000002</v>
      </c>
      <c r="DM49" t="s">
        <v>227</v>
      </c>
      <c r="DN49">
        <v>3.38</v>
      </c>
      <c r="DO49">
        <v>3.3799999999999998E-4</v>
      </c>
      <c r="DP49" t="s">
        <v>227</v>
      </c>
      <c r="DQ49">
        <v>11.4</v>
      </c>
      <c r="DR49">
        <v>1.14E-3</v>
      </c>
      <c r="DS49" t="s">
        <v>227</v>
      </c>
      <c r="DT49">
        <v>14.2</v>
      </c>
      <c r="DU49">
        <v>1.42E-3</v>
      </c>
      <c r="DV49" t="s">
        <v>271</v>
      </c>
      <c r="DW49">
        <v>580</v>
      </c>
      <c r="DX49">
        <v>5.8000000000000003E-2</v>
      </c>
      <c r="DY49" t="s">
        <v>227</v>
      </c>
      <c r="DZ49">
        <v>43.6</v>
      </c>
      <c r="EA49">
        <v>4.3600000000000002E-3</v>
      </c>
      <c r="EB49" t="s">
        <v>227</v>
      </c>
      <c r="EF49">
        <v>2.81</v>
      </c>
      <c r="EG49">
        <v>2.81E-4</v>
      </c>
      <c r="EH49" t="s">
        <v>227</v>
      </c>
      <c r="EL49">
        <v>20.399999999999999</v>
      </c>
      <c r="EM49">
        <v>2.0400000000000001E-3</v>
      </c>
      <c r="EN49" t="s">
        <v>271</v>
      </c>
      <c r="EO49">
        <v>0.17</v>
      </c>
      <c r="EP49">
        <v>1.7E-5</v>
      </c>
      <c r="EQ49" t="s">
        <v>227</v>
      </c>
      <c r="EX49">
        <v>7240</v>
      </c>
      <c r="EY49">
        <v>0.72399999999999998</v>
      </c>
      <c r="EZ49" t="s">
        <v>227</v>
      </c>
      <c r="FA49">
        <v>1</v>
      </c>
      <c r="FB49">
        <v>1E-4</v>
      </c>
      <c r="FC49" t="s">
        <v>227</v>
      </c>
      <c r="FD49">
        <v>15.8</v>
      </c>
      <c r="FE49">
        <v>1.58E-3</v>
      </c>
      <c r="FF49" t="s">
        <v>227</v>
      </c>
      <c r="FG49">
        <v>3.54</v>
      </c>
      <c r="FH49">
        <v>3.5399999999999999E-4</v>
      </c>
      <c r="FI49" t="s">
        <v>227</v>
      </c>
      <c r="FM49">
        <v>2.23</v>
      </c>
      <c r="FN49">
        <v>2.23E-4</v>
      </c>
      <c r="FO49" t="s">
        <v>271</v>
      </c>
      <c r="FP49">
        <v>1.83</v>
      </c>
      <c r="FQ49">
        <v>1.83E-4</v>
      </c>
      <c r="FR49" t="s">
        <v>227</v>
      </c>
      <c r="FS49">
        <v>170</v>
      </c>
      <c r="FT49">
        <v>1.7000000000000001E-2</v>
      </c>
      <c r="FU49" t="s">
        <v>227</v>
      </c>
      <c r="FV49" s="2">
        <v>0.4</v>
      </c>
      <c r="FW49" s="2">
        <v>4.0000000000000003E-5</v>
      </c>
      <c r="FX49" t="s">
        <v>227</v>
      </c>
      <c r="FY49">
        <v>0.44</v>
      </c>
      <c r="FZ49">
        <v>4.3999999999999999E-5</v>
      </c>
      <c r="GA49" t="s">
        <v>227</v>
      </c>
      <c r="GB49">
        <v>8.5000000000000006E-2</v>
      </c>
      <c r="GC49">
        <v>8.4999999999999999E-6</v>
      </c>
      <c r="GD49" t="s">
        <v>271</v>
      </c>
      <c r="GE49">
        <v>2.57</v>
      </c>
      <c r="GF49">
        <v>2.5700000000000001E-4</v>
      </c>
      <c r="GG49" t="s">
        <v>227</v>
      </c>
      <c r="GH49">
        <v>3080</v>
      </c>
      <c r="GI49">
        <v>0.308</v>
      </c>
      <c r="GJ49" t="s">
        <v>227</v>
      </c>
      <c r="GK49">
        <v>0.23</v>
      </c>
      <c r="GL49">
        <v>2.3E-5</v>
      </c>
      <c r="GM49" t="s">
        <v>227</v>
      </c>
      <c r="GN49">
        <v>0.21</v>
      </c>
      <c r="GO49">
        <v>2.0999999999999999E-5</v>
      </c>
      <c r="GP49" t="s">
        <v>227</v>
      </c>
      <c r="GQ49">
        <v>0.72</v>
      </c>
      <c r="GR49">
        <v>7.2000000000000002E-5</v>
      </c>
      <c r="GS49" t="s">
        <v>227</v>
      </c>
      <c r="GT49">
        <v>140</v>
      </c>
      <c r="GU49">
        <v>1.4E-2</v>
      </c>
      <c r="GV49" t="s">
        <v>271</v>
      </c>
      <c r="GW49">
        <v>2.36</v>
      </c>
      <c r="GX49">
        <v>2.3599999999999999E-4</v>
      </c>
      <c r="GY49" t="s">
        <v>227</v>
      </c>
      <c r="GZ49">
        <v>13.3</v>
      </c>
      <c r="HA49">
        <v>1.33E-3</v>
      </c>
      <c r="HB49" t="s">
        <v>227</v>
      </c>
      <c r="HC49">
        <v>1.38</v>
      </c>
      <c r="HD49">
        <v>1.3799999999999999E-4</v>
      </c>
      <c r="HE49" t="s">
        <v>227</v>
      </c>
      <c r="HF49">
        <v>246</v>
      </c>
      <c r="HG49">
        <v>2.46E-2</v>
      </c>
      <c r="HH49" t="s">
        <v>227</v>
      </c>
      <c r="HI49">
        <v>17.100000000000001</v>
      </c>
      <c r="HJ49">
        <v>1.7099999999999999E-3</v>
      </c>
      <c r="HK49" t="s">
        <v>227</v>
      </c>
    </row>
    <row r="50" spans="1:219" x14ac:dyDescent="0.25">
      <c r="A50" t="s">
        <v>318</v>
      </c>
      <c r="B50" t="s">
        <v>314</v>
      </c>
      <c r="C50" t="s">
        <v>221</v>
      </c>
      <c r="D50" t="s">
        <v>315</v>
      </c>
      <c r="E50" t="s">
        <v>316</v>
      </c>
      <c r="F50" t="s">
        <v>260</v>
      </c>
      <c r="G50" t="s">
        <v>225</v>
      </c>
      <c r="H50" t="s">
        <v>226</v>
      </c>
      <c r="I50" t="str">
        <f>HYPERLINK("https://www.oreas.com/crm/OREAS-151c/")</f>
        <v>https://www.oreas.com/crm/OREAS-151c/</v>
      </c>
      <c r="J50">
        <v>1.01</v>
      </c>
      <c r="K50">
        <v>1.01E-4</v>
      </c>
      <c r="L50" t="s">
        <v>271</v>
      </c>
      <c r="M50">
        <v>75600</v>
      </c>
      <c r="N50">
        <v>7.56</v>
      </c>
      <c r="O50" t="s">
        <v>227</v>
      </c>
      <c r="P50">
        <v>23</v>
      </c>
      <c r="Q50">
        <v>2.3E-3</v>
      </c>
      <c r="R50" t="s">
        <v>227</v>
      </c>
      <c r="S50">
        <v>0.08</v>
      </c>
      <c r="T50">
        <v>7.9999999999999996E-6</v>
      </c>
      <c r="U50" t="s">
        <v>243</v>
      </c>
      <c r="V50" s="2">
        <v>10</v>
      </c>
      <c r="W50" s="2">
        <v>1E-3</v>
      </c>
      <c r="X50" t="s">
        <v>271</v>
      </c>
      <c r="Y50">
        <v>905</v>
      </c>
      <c r="Z50">
        <v>9.0499999999999997E-2</v>
      </c>
      <c r="AA50" t="s">
        <v>227</v>
      </c>
      <c r="AB50">
        <v>2.23</v>
      </c>
      <c r="AC50">
        <v>2.23E-4</v>
      </c>
      <c r="AD50" t="s">
        <v>227</v>
      </c>
      <c r="AE50">
        <v>6.92</v>
      </c>
      <c r="AF50">
        <v>6.9200000000000002E-4</v>
      </c>
      <c r="AG50" t="s">
        <v>227</v>
      </c>
      <c r="AH50">
        <v>15500</v>
      </c>
      <c r="AI50">
        <v>1.55</v>
      </c>
      <c r="AJ50" t="s">
        <v>227</v>
      </c>
      <c r="AK50">
        <v>0.31</v>
      </c>
      <c r="AL50">
        <v>3.1000000000000001E-5</v>
      </c>
      <c r="AM50" t="s">
        <v>227</v>
      </c>
      <c r="AN50">
        <v>65</v>
      </c>
      <c r="AO50">
        <v>6.4999999999999997E-3</v>
      </c>
      <c r="AP50" t="s">
        <v>227</v>
      </c>
      <c r="AT50">
        <v>7.61</v>
      </c>
      <c r="AU50">
        <v>7.6099999999999996E-4</v>
      </c>
      <c r="AV50" t="s">
        <v>227</v>
      </c>
      <c r="AW50">
        <v>43.5</v>
      </c>
      <c r="AX50">
        <v>4.3499999999999997E-3</v>
      </c>
      <c r="AY50" t="s">
        <v>227</v>
      </c>
      <c r="AZ50">
        <v>9.56</v>
      </c>
      <c r="BA50">
        <v>9.5600000000000004E-4</v>
      </c>
      <c r="BB50" t="s">
        <v>227</v>
      </c>
      <c r="BC50">
        <v>2390</v>
      </c>
      <c r="BD50">
        <v>0.23899999999999999</v>
      </c>
      <c r="BE50" t="s">
        <v>227</v>
      </c>
      <c r="BF50">
        <v>3.29</v>
      </c>
      <c r="BG50">
        <v>3.2899999999999997E-4</v>
      </c>
      <c r="BH50" t="s">
        <v>227</v>
      </c>
      <c r="BI50">
        <v>1.29</v>
      </c>
      <c r="BJ50">
        <v>1.2899999999999999E-4</v>
      </c>
      <c r="BK50" t="s">
        <v>227</v>
      </c>
      <c r="BL50">
        <v>1.29</v>
      </c>
      <c r="BM50">
        <v>1.2899999999999999E-4</v>
      </c>
      <c r="BN50" t="s">
        <v>227</v>
      </c>
      <c r="BO50">
        <v>30000</v>
      </c>
      <c r="BP50">
        <v>3</v>
      </c>
      <c r="BQ50" t="s">
        <v>227</v>
      </c>
      <c r="BR50">
        <v>20.6</v>
      </c>
      <c r="BS50">
        <v>2.0600000000000002E-3</v>
      </c>
      <c r="BT50" t="s">
        <v>227</v>
      </c>
      <c r="BU50">
        <v>5.26</v>
      </c>
      <c r="BV50">
        <v>5.2599999999999999E-4</v>
      </c>
      <c r="BW50" t="s">
        <v>227</v>
      </c>
      <c r="BX50">
        <v>0.13</v>
      </c>
      <c r="BY50">
        <v>1.2999999999999999E-5</v>
      </c>
      <c r="BZ50" t="s">
        <v>271</v>
      </c>
      <c r="CA50">
        <v>1.63</v>
      </c>
      <c r="CB50">
        <v>1.63E-4</v>
      </c>
      <c r="CC50" t="s">
        <v>227</v>
      </c>
      <c r="CD50">
        <v>0.05</v>
      </c>
      <c r="CE50">
        <v>5.0000000000000004E-6</v>
      </c>
      <c r="CF50" t="s">
        <v>271</v>
      </c>
      <c r="CG50">
        <v>0.53</v>
      </c>
      <c r="CH50">
        <v>5.3000000000000001E-5</v>
      </c>
      <c r="CI50" t="s">
        <v>227</v>
      </c>
      <c r="CJ50">
        <v>0.12</v>
      </c>
      <c r="CK50">
        <v>1.2E-5</v>
      </c>
      <c r="CL50" t="s">
        <v>227</v>
      </c>
      <c r="CP50">
        <v>26700</v>
      </c>
      <c r="CQ50">
        <v>2.67</v>
      </c>
      <c r="CR50" t="s">
        <v>227</v>
      </c>
      <c r="CS50">
        <v>31.3</v>
      </c>
      <c r="CT50">
        <v>3.13E-3</v>
      </c>
      <c r="CU50" t="s">
        <v>227</v>
      </c>
      <c r="CV50">
        <v>45.1</v>
      </c>
      <c r="CW50">
        <v>4.5100000000000001E-3</v>
      </c>
      <c r="CX50" t="s">
        <v>227</v>
      </c>
      <c r="CY50">
        <v>0.15</v>
      </c>
      <c r="CZ50">
        <v>1.5E-5</v>
      </c>
      <c r="DA50" t="s">
        <v>227</v>
      </c>
      <c r="DB50">
        <v>7240</v>
      </c>
      <c r="DC50">
        <v>0.72399999999999998</v>
      </c>
      <c r="DD50" t="s">
        <v>227</v>
      </c>
      <c r="DE50">
        <v>320</v>
      </c>
      <c r="DF50">
        <v>3.2000000000000001E-2</v>
      </c>
      <c r="DG50" t="s">
        <v>227</v>
      </c>
      <c r="DH50">
        <v>57</v>
      </c>
      <c r="DI50">
        <v>5.7000000000000002E-3</v>
      </c>
      <c r="DJ50" t="s">
        <v>227</v>
      </c>
      <c r="DK50">
        <v>21600</v>
      </c>
      <c r="DL50">
        <v>2.16</v>
      </c>
      <c r="DM50" t="s">
        <v>227</v>
      </c>
      <c r="DN50">
        <v>11</v>
      </c>
      <c r="DO50">
        <v>1.1000000000000001E-3</v>
      </c>
      <c r="DP50" t="s">
        <v>227</v>
      </c>
      <c r="DQ50">
        <v>29.6</v>
      </c>
      <c r="DR50">
        <v>2.96E-3</v>
      </c>
      <c r="DS50" t="s">
        <v>227</v>
      </c>
      <c r="DT50">
        <v>17.2</v>
      </c>
      <c r="DU50">
        <v>1.72E-3</v>
      </c>
      <c r="DV50" t="s">
        <v>271</v>
      </c>
      <c r="DW50">
        <v>800</v>
      </c>
      <c r="DX50">
        <v>0.08</v>
      </c>
      <c r="DY50" t="s">
        <v>227</v>
      </c>
      <c r="DZ50">
        <v>41.5</v>
      </c>
      <c r="EA50">
        <v>4.15E-3</v>
      </c>
      <c r="EB50" t="s">
        <v>227</v>
      </c>
      <c r="EF50">
        <v>7.64</v>
      </c>
      <c r="EG50">
        <v>7.6400000000000003E-4</v>
      </c>
      <c r="EH50" t="s">
        <v>227</v>
      </c>
      <c r="EL50">
        <v>89</v>
      </c>
      <c r="EM50">
        <v>8.8999999999999999E-3</v>
      </c>
      <c r="EN50" t="s">
        <v>271</v>
      </c>
      <c r="EO50">
        <v>5.5E-2</v>
      </c>
      <c r="EP50">
        <v>5.4999999999999999E-6</v>
      </c>
      <c r="EQ50" t="s">
        <v>227</v>
      </c>
      <c r="EX50">
        <v>6950</v>
      </c>
      <c r="EY50">
        <v>0.69499999999999995</v>
      </c>
      <c r="EZ50" t="s">
        <v>227</v>
      </c>
      <c r="FA50">
        <v>2.02</v>
      </c>
      <c r="FB50">
        <v>2.02E-4</v>
      </c>
      <c r="FC50" t="s">
        <v>227</v>
      </c>
      <c r="FD50">
        <v>8.23</v>
      </c>
      <c r="FE50">
        <v>8.2299999999999995E-4</v>
      </c>
      <c r="FF50" t="s">
        <v>227</v>
      </c>
      <c r="FG50">
        <v>4.79</v>
      </c>
      <c r="FH50">
        <v>4.7899999999999999E-4</v>
      </c>
      <c r="FI50" t="s">
        <v>227</v>
      </c>
      <c r="FP50">
        <v>4.97</v>
      </c>
      <c r="FQ50">
        <v>4.9700000000000005E-4</v>
      </c>
      <c r="FR50" t="s">
        <v>227</v>
      </c>
      <c r="FS50">
        <v>194</v>
      </c>
      <c r="FT50">
        <v>1.9400000000000001E-2</v>
      </c>
      <c r="FU50" t="s">
        <v>227</v>
      </c>
      <c r="FV50">
        <v>0.98</v>
      </c>
      <c r="FW50">
        <v>9.7999999999999997E-5</v>
      </c>
      <c r="FX50" t="s">
        <v>227</v>
      </c>
      <c r="FY50">
        <v>0.68</v>
      </c>
      <c r="FZ50">
        <v>6.7999999999999999E-5</v>
      </c>
      <c r="GA50" t="s">
        <v>227</v>
      </c>
      <c r="GB50">
        <v>1.27</v>
      </c>
      <c r="GC50">
        <v>1.27E-4</v>
      </c>
      <c r="GD50" t="s">
        <v>271</v>
      </c>
      <c r="GE50">
        <v>12.4</v>
      </c>
      <c r="GF50">
        <v>1.24E-3</v>
      </c>
      <c r="GG50" t="s">
        <v>227</v>
      </c>
      <c r="GH50">
        <v>3300</v>
      </c>
      <c r="GI50">
        <v>0.33</v>
      </c>
      <c r="GJ50" t="s">
        <v>227</v>
      </c>
      <c r="GK50">
        <v>0.85</v>
      </c>
      <c r="GL50">
        <v>8.5000000000000006E-5</v>
      </c>
      <c r="GM50" t="s">
        <v>227</v>
      </c>
      <c r="GN50">
        <v>0.17</v>
      </c>
      <c r="GO50">
        <v>1.7E-5</v>
      </c>
      <c r="GP50" t="s">
        <v>227</v>
      </c>
      <c r="GQ50">
        <v>3.42</v>
      </c>
      <c r="GR50">
        <v>3.4200000000000002E-4</v>
      </c>
      <c r="GS50" t="s">
        <v>227</v>
      </c>
      <c r="GT50">
        <v>61</v>
      </c>
      <c r="GU50">
        <v>6.1000000000000004E-3</v>
      </c>
      <c r="GV50" t="s">
        <v>271</v>
      </c>
      <c r="GW50">
        <v>9.0399999999999991</v>
      </c>
      <c r="GX50">
        <v>9.0399999999999996E-4</v>
      </c>
      <c r="GY50" t="s">
        <v>227</v>
      </c>
      <c r="GZ50">
        <v>14</v>
      </c>
      <c r="HA50">
        <v>1.4E-3</v>
      </c>
      <c r="HB50" t="s">
        <v>227</v>
      </c>
      <c r="HC50">
        <v>1.03</v>
      </c>
      <c r="HD50">
        <v>1.03E-4</v>
      </c>
      <c r="HE50" t="s">
        <v>227</v>
      </c>
      <c r="HF50">
        <v>94</v>
      </c>
      <c r="HG50">
        <v>9.4000000000000004E-3</v>
      </c>
      <c r="HH50" t="s">
        <v>227</v>
      </c>
      <c r="HI50">
        <v>53</v>
      </c>
      <c r="HJ50">
        <v>5.3E-3</v>
      </c>
      <c r="HK50" t="s">
        <v>227</v>
      </c>
    </row>
    <row r="51" spans="1:219" x14ac:dyDescent="0.25">
      <c r="A51" t="s">
        <v>319</v>
      </c>
      <c r="B51" t="s">
        <v>314</v>
      </c>
      <c r="C51" t="s">
        <v>221</v>
      </c>
      <c r="D51" t="s">
        <v>315</v>
      </c>
      <c r="E51" t="s">
        <v>316</v>
      </c>
      <c r="F51" t="s">
        <v>224</v>
      </c>
      <c r="G51" t="s">
        <v>235</v>
      </c>
      <c r="H51" t="s">
        <v>226</v>
      </c>
      <c r="I51" t="str">
        <f>HYPERLINK("https://www.oreas.com/crm/OREAS-152a/")</f>
        <v>https://www.oreas.com/crm/OREAS-152a/</v>
      </c>
      <c r="S51">
        <v>0.11600000000000001</v>
      </c>
      <c r="T51">
        <v>1.1600000000000001E-5</v>
      </c>
      <c r="U51" t="s">
        <v>243</v>
      </c>
      <c r="BC51">
        <v>3850</v>
      </c>
      <c r="BD51">
        <v>0.38500000000000001</v>
      </c>
      <c r="BE51" t="s">
        <v>227</v>
      </c>
      <c r="DH51">
        <v>80</v>
      </c>
      <c r="DI51">
        <v>8.0000000000000002E-3</v>
      </c>
      <c r="DJ51" t="s">
        <v>227</v>
      </c>
      <c r="EX51">
        <v>9210</v>
      </c>
      <c r="EY51">
        <v>0.92100000000000004</v>
      </c>
      <c r="EZ51" t="s">
        <v>227</v>
      </c>
    </row>
    <row r="52" spans="1:219" x14ac:dyDescent="0.25">
      <c r="A52" t="s">
        <v>320</v>
      </c>
      <c r="B52" t="s">
        <v>314</v>
      </c>
      <c r="C52" t="s">
        <v>221</v>
      </c>
      <c r="D52" t="s">
        <v>315</v>
      </c>
      <c r="E52" t="s">
        <v>316</v>
      </c>
      <c r="F52" t="s">
        <v>260</v>
      </c>
      <c r="G52" t="s">
        <v>235</v>
      </c>
      <c r="H52" t="s">
        <v>226</v>
      </c>
      <c r="I52" t="str">
        <f>HYPERLINK("https://www.oreas.com/crm/OREAS-152b/")</f>
        <v>https://www.oreas.com/crm/OREAS-152b/</v>
      </c>
      <c r="J52">
        <v>0.86499999999999999</v>
      </c>
      <c r="K52">
        <v>8.6500000000000002E-5</v>
      </c>
      <c r="L52" t="s">
        <v>271</v>
      </c>
      <c r="M52">
        <v>80200</v>
      </c>
      <c r="N52">
        <v>8.02</v>
      </c>
      <c r="O52" t="s">
        <v>227</v>
      </c>
      <c r="P52">
        <v>37.700000000000003</v>
      </c>
      <c r="Q52">
        <v>3.7699999999999999E-3</v>
      </c>
      <c r="R52" t="s">
        <v>227</v>
      </c>
      <c r="S52">
        <v>0.13400000000000001</v>
      </c>
      <c r="T52">
        <v>1.34E-5</v>
      </c>
      <c r="U52" t="s">
        <v>243</v>
      </c>
      <c r="V52" s="2">
        <v>10</v>
      </c>
      <c r="W52" s="2">
        <v>1E-3</v>
      </c>
      <c r="X52" t="s">
        <v>271</v>
      </c>
      <c r="Y52">
        <v>101</v>
      </c>
      <c r="Z52">
        <v>1.01E-2</v>
      </c>
      <c r="AA52" t="s">
        <v>227</v>
      </c>
      <c r="AB52">
        <v>0.52</v>
      </c>
      <c r="AC52">
        <v>5.1999999999999997E-5</v>
      </c>
      <c r="AD52" t="s">
        <v>227</v>
      </c>
      <c r="AE52">
        <v>1.3</v>
      </c>
      <c r="AF52">
        <v>1.2999999999999999E-4</v>
      </c>
      <c r="AG52" t="s">
        <v>227</v>
      </c>
      <c r="AH52">
        <v>19700</v>
      </c>
      <c r="AI52">
        <v>1.97</v>
      </c>
      <c r="AJ52" t="s">
        <v>227</v>
      </c>
      <c r="AK52">
        <v>0.23</v>
      </c>
      <c r="AL52">
        <v>2.3E-5</v>
      </c>
      <c r="AM52" t="s">
        <v>227</v>
      </c>
      <c r="AN52">
        <v>12.9</v>
      </c>
      <c r="AO52">
        <v>1.2899999999999999E-3</v>
      </c>
      <c r="AP52" t="s">
        <v>227</v>
      </c>
      <c r="AT52">
        <v>12.5</v>
      </c>
      <c r="AU52">
        <v>1.25E-3</v>
      </c>
      <c r="AV52" t="s">
        <v>227</v>
      </c>
      <c r="AW52">
        <v>18.7</v>
      </c>
      <c r="AX52">
        <v>1.8699999999999999E-3</v>
      </c>
      <c r="AY52" t="s">
        <v>227</v>
      </c>
      <c r="AZ52">
        <v>0.41</v>
      </c>
      <c r="BA52">
        <v>4.1E-5</v>
      </c>
      <c r="BB52" t="s">
        <v>227</v>
      </c>
      <c r="BC52">
        <v>3750</v>
      </c>
      <c r="BD52">
        <v>0.375</v>
      </c>
      <c r="BE52" t="s">
        <v>227</v>
      </c>
      <c r="BF52">
        <v>2.29</v>
      </c>
      <c r="BG52">
        <v>2.2900000000000001E-4</v>
      </c>
      <c r="BH52" t="s">
        <v>227</v>
      </c>
      <c r="BI52">
        <v>1.29</v>
      </c>
      <c r="BJ52">
        <v>1.2899999999999999E-4</v>
      </c>
      <c r="BK52" t="s">
        <v>227</v>
      </c>
      <c r="BL52">
        <v>0.7</v>
      </c>
      <c r="BM52">
        <v>6.9999999999999994E-5</v>
      </c>
      <c r="BN52" t="s">
        <v>227</v>
      </c>
      <c r="BO52">
        <v>37300</v>
      </c>
      <c r="BP52">
        <v>3.73</v>
      </c>
      <c r="BQ52" t="s">
        <v>227</v>
      </c>
      <c r="BR52">
        <v>18.5</v>
      </c>
      <c r="BS52">
        <v>1.8500000000000001E-3</v>
      </c>
      <c r="BT52" t="s">
        <v>227</v>
      </c>
      <c r="BU52">
        <v>2.35</v>
      </c>
      <c r="BV52">
        <v>2.3499999999999999E-4</v>
      </c>
      <c r="BW52" t="s">
        <v>227</v>
      </c>
      <c r="CA52" s="2">
        <v>0.5</v>
      </c>
      <c r="CB52" s="2">
        <v>5.0000000000000002E-5</v>
      </c>
      <c r="CC52" t="s">
        <v>227</v>
      </c>
      <c r="CD52" s="2">
        <v>1</v>
      </c>
      <c r="CE52" s="2">
        <v>1E-4</v>
      </c>
      <c r="CF52" t="s">
        <v>271</v>
      </c>
      <c r="CG52">
        <v>0.47</v>
      </c>
      <c r="CH52">
        <v>4.6999999999999997E-5</v>
      </c>
      <c r="CI52" t="s">
        <v>227</v>
      </c>
      <c r="CJ52">
        <v>0.2</v>
      </c>
      <c r="CK52">
        <v>2.0000000000000002E-5</v>
      </c>
      <c r="CL52" t="s">
        <v>227</v>
      </c>
      <c r="CP52">
        <v>10600</v>
      </c>
      <c r="CQ52">
        <v>1.06</v>
      </c>
      <c r="CR52" t="s">
        <v>227</v>
      </c>
      <c r="CS52">
        <v>5.75</v>
      </c>
      <c r="CT52">
        <v>5.7499999999999999E-4</v>
      </c>
      <c r="CU52" t="s">
        <v>227</v>
      </c>
      <c r="CV52">
        <v>5.77</v>
      </c>
      <c r="CW52">
        <v>5.7700000000000004E-4</v>
      </c>
      <c r="CX52" t="s">
        <v>227</v>
      </c>
      <c r="CY52">
        <v>0.16</v>
      </c>
      <c r="CZ52">
        <v>1.5999999999999999E-5</v>
      </c>
      <c r="DA52" t="s">
        <v>227</v>
      </c>
      <c r="DB52">
        <v>16900</v>
      </c>
      <c r="DC52">
        <v>1.69</v>
      </c>
      <c r="DD52" t="s">
        <v>227</v>
      </c>
      <c r="DE52">
        <v>310</v>
      </c>
      <c r="DF52">
        <v>3.1E-2</v>
      </c>
      <c r="DG52" t="s">
        <v>227</v>
      </c>
      <c r="DH52">
        <v>81</v>
      </c>
      <c r="DI52">
        <v>8.0999999999999996E-3</v>
      </c>
      <c r="DJ52" t="s">
        <v>227</v>
      </c>
      <c r="DK52">
        <v>23400</v>
      </c>
      <c r="DL52">
        <v>2.34</v>
      </c>
      <c r="DM52" t="s">
        <v>227</v>
      </c>
      <c r="DN52">
        <v>1.41</v>
      </c>
      <c r="DO52">
        <v>1.4100000000000001E-4</v>
      </c>
      <c r="DP52" t="s">
        <v>227</v>
      </c>
      <c r="DQ52">
        <v>8.44</v>
      </c>
      <c r="DR52">
        <v>8.4400000000000002E-4</v>
      </c>
      <c r="DS52" t="s">
        <v>227</v>
      </c>
      <c r="DT52">
        <v>10.199999999999999</v>
      </c>
      <c r="DU52">
        <v>1.0200000000000001E-3</v>
      </c>
      <c r="DV52" t="s">
        <v>271</v>
      </c>
      <c r="DW52">
        <v>550</v>
      </c>
      <c r="DX52">
        <v>5.5E-2</v>
      </c>
      <c r="DY52" t="s">
        <v>227</v>
      </c>
      <c r="DZ52">
        <v>11.7</v>
      </c>
      <c r="EA52">
        <v>1.17E-3</v>
      </c>
      <c r="EB52" t="s">
        <v>227</v>
      </c>
      <c r="EF52">
        <v>1.95</v>
      </c>
      <c r="EG52">
        <v>1.95E-4</v>
      </c>
      <c r="EH52" t="s">
        <v>227</v>
      </c>
      <c r="EL52">
        <v>6.26</v>
      </c>
      <c r="EM52">
        <v>6.2600000000000004E-4</v>
      </c>
      <c r="EN52" t="s">
        <v>271</v>
      </c>
      <c r="EO52">
        <v>0.18</v>
      </c>
      <c r="EP52">
        <v>1.8E-5</v>
      </c>
      <c r="EQ52" t="s">
        <v>227</v>
      </c>
      <c r="EX52">
        <v>9880</v>
      </c>
      <c r="EY52">
        <v>0.98799999999999999</v>
      </c>
      <c r="EZ52" t="s">
        <v>227</v>
      </c>
      <c r="FA52">
        <v>1.1399999999999999</v>
      </c>
      <c r="FB52">
        <v>1.1400000000000001E-4</v>
      </c>
      <c r="FC52" t="s">
        <v>227</v>
      </c>
      <c r="FD52">
        <v>16.899999999999999</v>
      </c>
      <c r="FE52">
        <v>1.6900000000000001E-3</v>
      </c>
      <c r="FF52" t="s">
        <v>227</v>
      </c>
      <c r="FG52">
        <v>5.93</v>
      </c>
      <c r="FH52">
        <v>5.9299999999999999E-4</v>
      </c>
      <c r="FI52" t="s">
        <v>227</v>
      </c>
      <c r="FM52">
        <v>1.87</v>
      </c>
      <c r="FN52">
        <v>1.8699999999999999E-4</v>
      </c>
      <c r="FO52" t="s">
        <v>271</v>
      </c>
      <c r="FP52">
        <v>3.53</v>
      </c>
      <c r="FQ52">
        <v>3.5300000000000002E-4</v>
      </c>
      <c r="FR52" t="s">
        <v>227</v>
      </c>
      <c r="FS52">
        <v>163</v>
      </c>
      <c r="FT52">
        <v>1.6299999999999999E-2</v>
      </c>
      <c r="FU52" t="s">
        <v>227</v>
      </c>
      <c r="FV52" s="2">
        <v>0.5</v>
      </c>
      <c r="FW52" s="2">
        <v>5.0000000000000002E-5</v>
      </c>
      <c r="FX52" t="s">
        <v>227</v>
      </c>
      <c r="FY52">
        <v>0.38</v>
      </c>
      <c r="FZ52">
        <v>3.8000000000000002E-5</v>
      </c>
      <c r="GA52" t="s">
        <v>227</v>
      </c>
      <c r="GB52">
        <v>0.13</v>
      </c>
      <c r="GC52">
        <v>1.2999999999999999E-5</v>
      </c>
      <c r="GD52" t="s">
        <v>271</v>
      </c>
      <c r="GE52">
        <v>0.49</v>
      </c>
      <c r="GF52">
        <v>4.8999999999999998E-5</v>
      </c>
      <c r="GG52" t="s">
        <v>227</v>
      </c>
      <c r="GH52">
        <v>2840</v>
      </c>
      <c r="GI52">
        <v>0.28399999999999997</v>
      </c>
      <c r="GJ52" t="s">
        <v>227</v>
      </c>
      <c r="GK52">
        <v>0.14000000000000001</v>
      </c>
      <c r="GL52">
        <v>1.4E-5</v>
      </c>
      <c r="GM52" t="s">
        <v>227</v>
      </c>
      <c r="GN52">
        <v>0.19</v>
      </c>
      <c r="GO52">
        <v>1.9000000000000001E-5</v>
      </c>
      <c r="GP52" t="s">
        <v>227</v>
      </c>
      <c r="GQ52">
        <v>0.11</v>
      </c>
      <c r="GR52">
        <v>1.1E-5</v>
      </c>
      <c r="GS52" t="s">
        <v>227</v>
      </c>
      <c r="GT52">
        <v>148</v>
      </c>
      <c r="GU52">
        <v>1.4800000000000001E-2</v>
      </c>
      <c r="GV52" t="s">
        <v>271</v>
      </c>
      <c r="GW52">
        <v>1.95</v>
      </c>
      <c r="GX52">
        <v>1.95E-4</v>
      </c>
      <c r="GY52" t="s">
        <v>227</v>
      </c>
      <c r="GZ52">
        <v>11.8</v>
      </c>
      <c r="HA52">
        <v>1.1800000000000001E-3</v>
      </c>
      <c r="HB52" t="s">
        <v>227</v>
      </c>
      <c r="HC52">
        <v>1.22</v>
      </c>
      <c r="HD52">
        <v>1.22E-4</v>
      </c>
      <c r="HE52" t="s">
        <v>227</v>
      </c>
      <c r="HF52">
        <v>105</v>
      </c>
      <c r="HG52">
        <v>1.0500000000000001E-2</v>
      </c>
      <c r="HH52" t="s">
        <v>227</v>
      </c>
    </row>
    <row r="53" spans="1:219" x14ac:dyDescent="0.25">
      <c r="A53" t="s">
        <v>321</v>
      </c>
      <c r="B53" t="s">
        <v>314</v>
      </c>
      <c r="C53" t="s">
        <v>221</v>
      </c>
      <c r="D53" t="s">
        <v>315</v>
      </c>
      <c r="E53" t="s">
        <v>316</v>
      </c>
      <c r="F53" t="s">
        <v>260</v>
      </c>
      <c r="G53" t="s">
        <v>225</v>
      </c>
      <c r="H53" t="s">
        <v>226</v>
      </c>
      <c r="I53" t="str">
        <f>HYPERLINK("https://www.oreas.com/crm/OREAS-152c/")</f>
        <v>https://www.oreas.com/crm/OREAS-152c/</v>
      </c>
      <c r="J53">
        <v>0.89900000000000002</v>
      </c>
      <c r="K53">
        <v>8.9900000000000003E-5</v>
      </c>
      <c r="L53" t="s">
        <v>271</v>
      </c>
      <c r="M53">
        <v>76400</v>
      </c>
      <c r="N53">
        <v>7.64</v>
      </c>
      <c r="O53" t="s">
        <v>227</v>
      </c>
      <c r="P53">
        <v>22.5</v>
      </c>
      <c r="Q53">
        <v>2.2499999999999998E-3</v>
      </c>
      <c r="R53" t="s">
        <v>227</v>
      </c>
      <c r="S53">
        <v>0.13400000000000001</v>
      </c>
      <c r="T53">
        <v>1.34E-5</v>
      </c>
      <c r="U53" t="s">
        <v>243</v>
      </c>
      <c r="V53" s="2">
        <v>10</v>
      </c>
      <c r="W53" s="2">
        <v>1E-3</v>
      </c>
      <c r="X53" t="s">
        <v>271</v>
      </c>
      <c r="Y53">
        <v>870</v>
      </c>
      <c r="Z53">
        <v>8.6999999999999994E-2</v>
      </c>
      <c r="AA53" t="s">
        <v>227</v>
      </c>
      <c r="AB53">
        <v>2.14</v>
      </c>
      <c r="AC53">
        <v>2.14E-4</v>
      </c>
      <c r="AD53" t="s">
        <v>227</v>
      </c>
      <c r="AE53">
        <v>1.59</v>
      </c>
      <c r="AF53">
        <v>1.5899999999999999E-4</v>
      </c>
      <c r="AG53" t="s">
        <v>227</v>
      </c>
      <c r="AH53">
        <v>15500</v>
      </c>
      <c r="AI53">
        <v>1.55</v>
      </c>
      <c r="AJ53" t="s">
        <v>227</v>
      </c>
      <c r="AK53">
        <v>0.65</v>
      </c>
      <c r="AL53">
        <v>6.4999999999999994E-5</v>
      </c>
      <c r="AM53" t="s">
        <v>227</v>
      </c>
      <c r="AN53">
        <v>63</v>
      </c>
      <c r="AO53">
        <v>6.3E-3</v>
      </c>
      <c r="AP53" t="s">
        <v>227</v>
      </c>
      <c r="AT53">
        <v>11.2</v>
      </c>
      <c r="AU53">
        <v>1.1199999999999999E-3</v>
      </c>
      <c r="AV53" t="s">
        <v>227</v>
      </c>
      <c r="AW53">
        <v>41.3</v>
      </c>
      <c r="AX53">
        <v>4.13E-3</v>
      </c>
      <c r="AY53" t="s">
        <v>227</v>
      </c>
      <c r="AZ53">
        <v>9.32</v>
      </c>
      <c r="BA53">
        <v>9.3199999999999999E-4</v>
      </c>
      <c r="BB53" t="s">
        <v>227</v>
      </c>
      <c r="BC53">
        <v>3780</v>
      </c>
      <c r="BD53">
        <v>0.378</v>
      </c>
      <c r="BE53" t="s">
        <v>227</v>
      </c>
      <c r="BF53">
        <v>3.05</v>
      </c>
      <c r="BG53">
        <v>3.0499999999999999E-4</v>
      </c>
      <c r="BH53" t="s">
        <v>227</v>
      </c>
      <c r="BI53">
        <v>1.25</v>
      </c>
      <c r="BJ53">
        <v>1.25E-4</v>
      </c>
      <c r="BK53" t="s">
        <v>227</v>
      </c>
      <c r="BL53">
        <v>1.25</v>
      </c>
      <c r="BM53">
        <v>1.25E-4</v>
      </c>
      <c r="BN53" t="s">
        <v>227</v>
      </c>
      <c r="BO53">
        <v>29600</v>
      </c>
      <c r="BP53">
        <v>2.96</v>
      </c>
      <c r="BQ53" t="s">
        <v>227</v>
      </c>
      <c r="BR53">
        <v>20.5</v>
      </c>
      <c r="BS53">
        <v>2.0500000000000002E-3</v>
      </c>
      <c r="BT53" t="s">
        <v>227</v>
      </c>
      <c r="BU53">
        <v>4.91</v>
      </c>
      <c r="BV53">
        <v>4.9100000000000001E-4</v>
      </c>
      <c r="BW53" t="s">
        <v>227</v>
      </c>
      <c r="BX53">
        <v>0.1</v>
      </c>
      <c r="BY53">
        <v>1.0000000000000001E-5</v>
      </c>
      <c r="BZ53" t="s">
        <v>271</v>
      </c>
      <c r="CA53">
        <v>1.63</v>
      </c>
      <c r="CB53">
        <v>1.63E-4</v>
      </c>
      <c r="CC53" t="s">
        <v>227</v>
      </c>
      <c r="CD53">
        <v>3.2000000000000001E-2</v>
      </c>
      <c r="CE53">
        <v>3.1999999999999999E-6</v>
      </c>
      <c r="CF53" t="s">
        <v>271</v>
      </c>
      <c r="CG53">
        <v>0.5</v>
      </c>
      <c r="CH53">
        <v>5.0000000000000002E-5</v>
      </c>
      <c r="CI53" t="s">
        <v>227</v>
      </c>
      <c r="CJ53">
        <v>0.33</v>
      </c>
      <c r="CK53">
        <v>3.3000000000000003E-5</v>
      </c>
      <c r="CL53" t="s">
        <v>227</v>
      </c>
      <c r="CP53">
        <v>25900</v>
      </c>
      <c r="CQ53">
        <v>2.59</v>
      </c>
      <c r="CR53" t="s">
        <v>227</v>
      </c>
      <c r="CS53">
        <v>30.6</v>
      </c>
      <c r="CT53">
        <v>3.0599999999999998E-3</v>
      </c>
      <c r="CU53" t="s">
        <v>227</v>
      </c>
      <c r="CV53">
        <v>43.5</v>
      </c>
      <c r="CW53">
        <v>4.3499999999999997E-3</v>
      </c>
      <c r="CX53" t="s">
        <v>227</v>
      </c>
      <c r="CY53">
        <v>0.15</v>
      </c>
      <c r="CZ53">
        <v>1.5E-5</v>
      </c>
      <c r="DA53" t="s">
        <v>227</v>
      </c>
      <c r="DB53">
        <v>7550</v>
      </c>
      <c r="DC53">
        <v>0.755</v>
      </c>
      <c r="DD53" t="s">
        <v>227</v>
      </c>
      <c r="DE53">
        <v>320</v>
      </c>
      <c r="DF53">
        <v>3.2000000000000001E-2</v>
      </c>
      <c r="DG53" t="s">
        <v>227</v>
      </c>
      <c r="DH53">
        <v>93</v>
      </c>
      <c r="DI53">
        <v>9.2999999999999992E-3</v>
      </c>
      <c r="DJ53" t="s">
        <v>227</v>
      </c>
      <c r="DK53">
        <v>22000</v>
      </c>
      <c r="DL53">
        <v>2.2000000000000002</v>
      </c>
      <c r="DM53" t="s">
        <v>227</v>
      </c>
      <c r="DN53">
        <v>10.6</v>
      </c>
      <c r="DO53">
        <v>1.06E-3</v>
      </c>
      <c r="DP53" t="s">
        <v>227</v>
      </c>
      <c r="DQ53">
        <v>27.5</v>
      </c>
      <c r="DR53">
        <v>2.7499999999999998E-3</v>
      </c>
      <c r="DS53" t="s">
        <v>227</v>
      </c>
      <c r="DT53">
        <v>15.9</v>
      </c>
      <c r="DU53">
        <v>1.5900000000000001E-3</v>
      </c>
      <c r="DV53" t="s">
        <v>271</v>
      </c>
      <c r="DW53">
        <v>760</v>
      </c>
      <c r="DX53">
        <v>7.5999999999999998E-2</v>
      </c>
      <c r="DY53" t="s">
        <v>227</v>
      </c>
      <c r="DZ53">
        <v>61</v>
      </c>
      <c r="EA53">
        <v>6.1000000000000004E-3</v>
      </c>
      <c r="EB53" t="s">
        <v>227</v>
      </c>
      <c r="EF53">
        <v>7.07</v>
      </c>
      <c r="EG53">
        <v>7.0699999999999995E-4</v>
      </c>
      <c r="EH53" t="s">
        <v>227</v>
      </c>
      <c r="EL53">
        <v>84</v>
      </c>
      <c r="EM53">
        <v>8.3999999999999995E-3</v>
      </c>
      <c r="EN53" t="s">
        <v>271</v>
      </c>
      <c r="EO53">
        <v>5.5E-2</v>
      </c>
      <c r="EP53">
        <v>5.4999999999999999E-6</v>
      </c>
      <c r="EQ53" t="s">
        <v>227</v>
      </c>
      <c r="EX53">
        <v>6180</v>
      </c>
      <c r="EY53">
        <v>0.61799999999999999</v>
      </c>
      <c r="EZ53" t="s">
        <v>227</v>
      </c>
      <c r="FA53">
        <v>1.45</v>
      </c>
      <c r="FB53">
        <v>1.45E-4</v>
      </c>
      <c r="FC53" t="s">
        <v>227</v>
      </c>
      <c r="FD53">
        <v>8.17</v>
      </c>
      <c r="FE53">
        <v>8.1700000000000002E-4</v>
      </c>
      <c r="FF53" t="s">
        <v>227</v>
      </c>
      <c r="FG53">
        <v>4.63</v>
      </c>
      <c r="FH53">
        <v>4.6299999999999998E-4</v>
      </c>
      <c r="FI53" t="s">
        <v>227</v>
      </c>
      <c r="FP53">
        <v>4.5599999999999996</v>
      </c>
      <c r="FQ53">
        <v>4.5600000000000003E-4</v>
      </c>
      <c r="FR53" t="s">
        <v>227</v>
      </c>
      <c r="FS53">
        <v>196</v>
      </c>
      <c r="FT53">
        <v>1.9599999999999999E-2</v>
      </c>
      <c r="FU53" t="s">
        <v>227</v>
      </c>
      <c r="FV53">
        <v>0.93</v>
      </c>
      <c r="FW53">
        <v>9.2999999999999997E-5</v>
      </c>
      <c r="FX53" t="s">
        <v>227</v>
      </c>
      <c r="FY53">
        <v>0.64</v>
      </c>
      <c r="FZ53">
        <v>6.3999999999999997E-5</v>
      </c>
      <c r="GA53" t="s">
        <v>227</v>
      </c>
      <c r="GB53">
        <v>0.6</v>
      </c>
      <c r="GC53">
        <v>6.0000000000000002E-5</v>
      </c>
      <c r="GD53" t="s">
        <v>271</v>
      </c>
      <c r="GE53">
        <v>11.7</v>
      </c>
      <c r="GF53">
        <v>1.17E-3</v>
      </c>
      <c r="GG53" t="s">
        <v>227</v>
      </c>
      <c r="GH53">
        <v>3230</v>
      </c>
      <c r="GI53">
        <v>0.32300000000000001</v>
      </c>
      <c r="GJ53" t="s">
        <v>227</v>
      </c>
      <c r="GK53">
        <v>0.81</v>
      </c>
      <c r="GL53">
        <v>8.1000000000000004E-5</v>
      </c>
      <c r="GM53" t="s">
        <v>227</v>
      </c>
      <c r="GN53">
        <v>0.16</v>
      </c>
      <c r="GO53">
        <v>1.5999999999999999E-5</v>
      </c>
      <c r="GP53" t="s">
        <v>227</v>
      </c>
      <c r="GQ53">
        <v>3.2</v>
      </c>
      <c r="GR53">
        <v>3.2000000000000003E-4</v>
      </c>
      <c r="GS53" t="s">
        <v>227</v>
      </c>
      <c r="GT53">
        <v>61</v>
      </c>
      <c r="GU53">
        <v>6.1000000000000004E-3</v>
      </c>
      <c r="GV53" t="s">
        <v>271</v>
      </c>
      <c r="GW53">
        <v>9.36</v>
      </c>
      <c r="GX53">
        <v>9.3599999999999998E-4</v>
      </c>
      <c r="GY53" t="s">
        <v>227</v>
      </c>
      <c r="GZ53">
        <v>13.7</v>
      </c>
      <c r="HA53">
        <v>1.3699999999999999E-3</v>
      </c>
      <c r="HB53" t="s">
        <v>227</v>
      </c>
      <c r="HC53">
        <v>0.99</v>
      </c>
      <c r="HD53">
        <v>9.8999999999999994E-5</v>
      </c>
      <c r="HE53" t="s">
        <v>227</v>
      </c>
      <c r="HF53">
        <v>229</v>
      </c>
      <c r="HG53">
        <v>2.29E-2</v>
      </c>
      <c r="HH53" t="s">
        <v>227</v>
      </c>
      <c r="HI53">
        <v>53</v>
      </c>
      <c r="HJ53">
        <v>5.3E-3</v>
      </c>
      <c r="HK53" t="s">
        <v>227</v>
      </c>
    </row>
    <row r="54" spans="1:219" x14ac:dyDescent="0.25">
      <c r="A54" t="s">
        <v>322</v>
      </c>
      <c r="B54" t="s">
        <v>314</v>
      </c>
      <c r="C54" t="s">
        <v>221</v>
      </c>
      <c r="D54" t="s">
        <v>315</v>
      </c>
      <c r="E54" t="s">
        <v>316</v>
      </c>
      <c r="F54" t="s">
        <v>224</v>
      </c>
      <c r="G54" t="s">
        <v>235</v>
      </c>
      <c r="H54" t="s">
        <v>226</v>
      </c>
      <c r="I54" t="str">
        <f>HYPERLINK("https://www.oreas.com/crm/OREAS-153a/")</f>
        <v>https://www.oreas.com/crm/OREAS-153a/</v>
      </c>
      <c r="S54">
        <v>0.311</v>
      </c>
      <c r="T54">
        <v>3.1099999999999997E-5</v>
      </c>
      <c r="U54" t="s">
        <v>243</v>
      </c>
      <c r="BC54">
        <v>7120</v>
      </c>
      <c r="BD54">
        <v>0.71199999999999997</v>
      </c>
      <c r="BE54" t="s">
        <v>227</v>
      </c>
      <c r="DH54">
        <v>177</v>
      </c>
      <c r="DI54">
        <v>1.77E-2</v>
      </c>
      <c r="DJ54" t="s">
        <v>227</v>
      </c>
      <c r="EX54">
        <v>12700</v>
      </c>
      <c r="EY54">
        <v>1.27</v>
      </c>
      <c r="EZ54" t="s">
        <v>227</v>
      </c>
    </row>
    <row r="55" spans="1:219" x14ac:dyDescent="0.25">
      <c r="A55" t="s">
        <v>323</v>
      </c>
      <c r="B55" t="s">
        <v>314</v>
      </c>
      <c r="C55" t="s">
        <v>221</v>
      </c>
      <c r="D55" t="s">
        <v>315</v>
      </c>
      <c r="E55" t="s">
        <v>316</v>
      </c>
      <c r="F55" t="s">
        <v>260</v>
      </c>
      <c r="G55" t="s">
        <v>235</v>
      </c>
      <c r="H55" t="s">
        <v>226</v>
      </c>
      <c r="I55" t="str">
        <f>HYPERLINK("https://www.oreas.com/crm/OREAS-153b/")</f>
        <v>https://www.oreas.com/crm/OREAS-153b/</v>
      </c>
      <c r="J55">
        <v>1.43</v>
      </c>
      <c r="K55">
        <v>1.4300000000000001E-4</v>
      </c>
      <c r="L55" t="s">
        <v>271</v>
      </c>
      <c r="M55">
        <v>79400</v>
      </c>
      <c r="N55">
        <v>7.94</v>
      </c>
      <c r="O55" t="s">
        <v>227</v>
      </c>
      <c r="P55">
        <v>79</v>
      </c>
      <c r="Q55">
        <v>7.9000000000000008E-3</v>
      </c>
      <c r="R55" t="s">
        <v>227</v>
      </c>
      <c r="S55">
        <v>0.313</v>
      </c>
      <c r="T55">
        <v>3.1300000000000002E-5</v>
      </c>
      <c r="U55" t="s">
        <v>243</v>
      </c>
      <c r="V55" s="2">
        <v>10</v>
      </c>
      <c r="W55" s="2">
        <v>1E-3</v>
      </c>
      <c r="X55" t="s">
        <v>271</v>
      </c>
      <c r="Y55">
        <v>103</v>
      </c>
      <c r="Z55">
        <v>1.03E-2</v>
      </c>
      <c r="AA55" t="s">
        <v>227</v>
      </c>
      <c r="AB55">
        <v>0.52</v>
      </c>
      <c r="AC55">
        <v>5.1999999999999997E-5</v>
      </c>
      <c r="AD55" t="s">
        <v>227</v>
      </c>
      <c r="AE55">
        <v>1.61</v>
      </c>
      <c r="AF55">
        <v>1.6100000000000001E-4</v>
      </c>
      <c r="AG55" t="s">
        <v>227</v>
      </c>
      <c r="AH55">
        <v>18300</v>
      </c>
      <c r="AI55">
        <v>1.83</v>
      </c>
      <c r="AJ55" t="s">
        <v>227</v>
      </c>
      <c r="AK55">
        <v>0.26</v>
      </c>
      <c r="AL55">
        <v>2.5999999999999998E-5</v>
      </c>
      <c r="AM55" t="s">
        <v>227</v>
      </c>
      <c r="AN55">
        <v>11.7</v>
      </c>
      <c r="AO55">
        <v>1.17E-3</v>
      </c>
      <c r="AP55" t="s">
        <v>227</v>
      </c>
      <c r="AT55">
        <v>15.4</v>
      </c>
      <c r="AU55">
        <v>1.5399999999999999E-3</v>
      </c>
      <c r="AV55" t="s">
        <v>227</v>
      </c>
      <c r="AW55">
        <v>17.3</v>
      </c>
      <c r="AX55">
        <v>1.73E-3</v>
      </c>
      <c r="AY55" t="s">
        <v>227</v>
      </c>
      <c r="AZ55">
        <v>0.44</v>
      </c>
      <c r="BA55">
        <v>4.3999999999999999E-5</v>
      </c>
      <c r="BB55" t="s">
        <v>227</v>
      </c>
      <c r="BC55">
        <v>6780</v>
      </c>
      <c r="BD55">
        <v>0.67800000000000005</v>
      </c>
      <c r="BE55" t="s">
        <v>227</v>
      </c>
      <c r="BF55">
        <v>2.11</v>
      </c>
      <c r="BG55">
        <v>2.1100000000000001E-4</v>
      </c>
      <c r="BH55" t="s">
        <v>227</v>
      </c>
      <c r="BI55">
        <v>1.23</v>
      </c>
      <c r="BJ55">
        <v>1.2300000000000001E-4</v>
      </c>
      <c r="BK55" t="s">
        <v>227</v>
      </c>
      <c r="BL55">
        <v>0.67</v>
      </c>
      <c r="BM55">
        <v>6.7000000000000002E-5</v>
      </c>
      <c r="BN55" t="s">
        <v>227</v>
      </c>
      <c r="BO55">
        <v>38600</v>
      </c>
      <c r="BP55">
        <v>3.86</v>
      </c>
      <c r="BQ55" t="s">
        <v>227</v>
      </c>
      <c r="BR55">
        <v>18.8</v>
      </c>
      <c r="BS55">
        <v>1.8799999999999999E-3</v>
      </c>
      <c r="BT55" t="s">
        <v>227</v>
      </c>
      <c r="BU55">
        <v>2.15</v>
      </c>
      <c r="BV55">
        <v>2.1499999999999999E-4</v>
      </c>
      <c r="BW55" t="s">
        <v>227</v>
      </c>
      <c r="CA55" s="2">
        <v>0.5</v>
      </c>
      <c r="CB55" s="2">
        <v>5.0000000000000002E-5</v>
      </c>
      <c r="CC55" t="s">
        <v>227</v>
      </c>
      <c r="CD55">
        <v>6.6000000000000003E-2</v>
      </c>
      <c r="CE55">
        <v>6.6000000000000003E-6</v>
      </c>
      <c r="CF55" t="s">
        <v>271</v>
      </c>
      <c r="CG55">
        <v>0.43</v>
      </c>
      <c r="CH55">
        <v>4.3000000000000002E-5</v>
      </c>
      <c r="CI55" t="s">
        <v>227</v>
      </c>
      <c r="CJ55">
        <v>0.23</v>
      </c>
      <c r="CK55">
        <v>2.3E-5</v>
      </c>
      <c r="CL55" t="s">
        <v>227</v>
      </c>
      <c r="CP55">
        <v>11600</v>
      </c>
      <c r="CQ55">
        <v>1.1599999999999999</v>
      </c>
      <c r="CR55" t="s">
        <v>227</v>
      </c>
      <c r="CS55">
        <v>5.03</v>
      </c>
      <c r="CT55">
        <v>5.0299999999999997E-4</v>
      </c>
      <c r="CU55" t="s">
        <v>227</v>
      </c>
      <c r="CV55">
        <v>5.69</v>
      </c>
      <c r="CW55">
        <v>5.6899999999999995E-4</v>
      </c>
      <c r="CX55" t="s">
        <v>227</v>
      </c>
      <c r="CY55">
        <v>0.16</v>
      </c>
      <c r="CZ55">
        <v>1.5999999999999999E-5</v>
      </c>
      <c r="DA55" t="s">
        <v>227</v>
      </c>
      <c r="DB55">
        <v>16400</v>
      </c>
      <c r="DC55">
        <v>1.64</v>
      </c>
      <c r="DD55" t="s">
        <v>227</v>
      </c>
      <c r="DE55">
        <v>280</v>
      </c>
      <c r="DF55">
        <v>2.8000000000000001E-2</v>
      </c>
      <c r="DG55" t="s">
        <v>227</v>
      </c>
      <c r="DH55">
        <v>163</v>
      </c>
      <c r="DI55">
        <v>1.6299999999999999E-2</v>
      </c>
      <c r="DJ55" t="s">
        <v>227</v>
      </c>
      <c r="DK55">
        <v>24600</v>
      </c>
      <c r="DL55">
        <v>2.46</v>
      </c>
      <c r="DM55" t="s">
        <v>227</v>
      </c>
      <c r="DN55">
        <v>1.42</v>
      </c>
      <c r="DO55">
        <v>1.4200000000000001E-4</v>
      </c>
      <c r="DP55" t="s">
        <v>227</v>
      </c>
      <c r="DQ55">
        <v>7.4</v>
      </c>
      <c r="DR55">
        <v>7.3999999999999999E-4</v>
      </c>
      <c r="DS55" t="s">
        <v>227</v>
      </c>
      <c r="DT55">
        <v>11.1</v>
      </c>
      <c r="DU55">
        <v>1.1100000000000001E-3</v>
      </c>
      <c r="DV55" t="s">
        <v>271</v>
      </c>
      <c r="DW55">
        <v>530</v>
      </c>
      <c r="DX55">
        <v>5.2999999999999999E-2</v>
      </c>
      <c r="DY55" t="s">
        <v>227</v>
      </c>
      <c r="DZ55">
        <v>13.1</v>
      </c>
      <c r="EA55">
        <v>1.31E-3</v>
      </c>
      <c r="EB55" t="s">
        <v>227</v>
      </c>
      <c r="EF55">
        <v>1.72</v>
      </c>
      <c r="EG55">
        <v>1.7200000000000001E-4</v>
      </c>
      <c r="EH55" t="s">
        <v>227</v>
      </c>
      <c r="EL55">
        <v>7.34</v>
      </c>
      <c r="EM55">
        <v>7.3399999999999995E-4</v>
      </c>
      <c r="EN55" t="s">
        <v>271</v>
      </c>
      <c r="EO55">
        <v>0.18</v>
      </c>
      <c r="EP55">
        <v>1.8E-5</v>
      </c>
      <c r="EQ55" t="s">
        <v>227</v>
      </c>
      <c r="EX55">
        <v>12800</v>
      </c>
      <c r="EY55">
        <v>1.28</v>
      </c>
      <c r="EZ55" t="s">
        <v>227</v>
      </c>
      <c r="FA55">
        <v>3.04</v>
      </c>
      <c r="FB55">
        <v>3.0400000000000002E-4</v>
      </c>
      <c r="FC55" t="s">
        <v>227</v>
      </c>
      <c r="FD55">
        <v>16.8</v>
      </c>
      <c r="FE55">
        <v>1.6800000000000001E-3</v>
      </c>
      <c r="FF55" t="s">
        <v>227</v>
      </c>
      <c r="FG55">
        <v>11.2</v>
      </c>
      <c r="FH55">
        <v>1.1199999999999999E-3</v>
      </c>
      <c r="FI55" t="s">
        <v>227</v>
      </c>
      <c r="FM55">
        <v>1.71</v>
      </c>
      <c r="FN55">
        <v>1.7100000000000001E-4</v>
      </c>
      <c r="FO55" t="s">
        <v>271</v>
      </c>
      <c r="FP55">
        <v>3.97</v>
      </c>
      <c r="FQ55">
        <v>3.97E-4</v>
      </c>
      <c r="FR55" t="s">
        <v>227</v>
      </c>
      <c r="FS55">
        <v>164</v>
      </c>
      <c r="FT55">
        <v>1.6400000000000001E-2</v>
      </c>
      <c r="FU55" t="s">
        <v>227</v>
      </c>
      <c r="FV55" s="2">
        <v>0.5</v>
      </c>
      <c r="FW55" s="2">
        <v>5.0000000000000002E-5</v>
      </c>
      <c r="FX55" t="s">
        <v>227</v>
      </c>
      <c r="FY55">
        <v>0.36</v>
      </c>
      <c r="FZ55">
        <v>3.6000000000000001E-5</v>
      </c>
      <c r="GA55" t="s">
        <v>227</v>
      </c>
      <c r="GB55">
        <v>0.25</v>
      </c>
      <c r="GC55">
        <v>2.5000000000000001E-5</v>
      </c>
      <c r="GD55" t="s">
        <v>271</v>
      </c>
      <c r="GE55">
        <v>0.45</v>
      </c>
      <c r="GF55">
        <v>4.5000000000000003E-5</v>
      </c>
      <c r="GG55" t="s">
        <v>227</v>
      </c>
      <c r="GH55">
        <v>2850</v>
      </c>
      <c r="GI55">
        <v>0.28499999999999998</v>
      </c>
      <c r="GJ55" t="s">
        <v>227</v>
      </c>
      <c r="GK55">
        <v>0.16</v>
      </c>
      <c r="GL55">
        <v>1.5999999999999999E-5</v>
      </c>
      <c r="GM55" t="s">
        <v>227</v>
      </c>
      <c r="GN55">
        <v>0.18</v>
      </c>
      <c r="GO55">
        <v>1.8E-5</v>
      </c>
      <c r="GP55" t="s">
        <v>227</v>
      </c>
      <c r="GQ55">
        <v>0.11</v>
      </c>
      <c r="GR55">
        <v>1.1E-5</v>
      </c>
      <c r="GS55" t="s">
        <v>227</v>
      </c>
      <c r="GT55">
        <v>153</v>
      </c>
      <c r="GU55">
        <v>1.5299999999999999E-2</v>
      </c>
      <c r="GV55" t="s">
        <v>271</v>
      </c>
      <c r="GW55">
        <v>2.02</v>
      </c>
      <c r="GX55">
        <v>2.02E-4</v>
      </c>
      <c r="GY55" t="s">
        <v>227</v>
      </c>
      <c r="GZ55">
        <v>11.1</v>
      </c>
      <c r="HA55">
        <v>1.1100000000000001E-3</v>
      </c>
      <c r="HB55" t="s">
        <v>227</v>
      </c>
      <c r="HC55">
        <v>1.17</v>
      </c>
      <c r="HD55">
        <v>1.17E-4</v>
      </c>
      <c r="HE55" t="s">
        <v>227</v>
      </c>
      <c r="HF55">
        <v>122</v>
      </c>
      <c r="HG55">
        <v>1.2200000000000001E-2</v>
      </c>
      <c r="HH55" t="s">
        <v>227</v>
      </c>
      <c r="HI55" s="2">
        <v>10</v>
      </c>
      <c r="HJ55" s="2">
        <v>1E-3</v>
      </c>
      <c r="HK55" t="s">
        <v>227</v>
      </c>
    </row>
    <row r="56" spans="1:219" x14ac:dyDescent="0.25">
      <c r="A56" t="s">
        <v>324</v>
      </c>
      <c r="B56" t="s">
        <v>314</v>
      </c>
      <c r="C56" t="s">
        <v>221</v>
      </c>
      <c r="D56" t="s">
        <v>315</v>
      </c>
      <c r="E56" t="s">
        <v>316</v>
      </c>
      <c r="F56" t="s">
        <v>260</v>
      </c>
      <c r="G56" t="s">
        <v>225</v>
      </c>
      <c r="H56" t="s">
        <v>226</v>
      </c>
      <c r="I56" t="str">
        <f>HYPERLINK("https://www.oreas.com/crm/OREAS-153c/")</f>
        <v>https://www.oreas.com/crm/OREAS-153c/</v>
      </c>
      <c r="J56">
        <v>1.76</v>
      </c>
      <c r="K56">
        <v>1.76E-4</v>
      </c>
      <c r="L56" t="s">
        <v>271</v>
      </c>
      <c r="M56">
        <v>74800</v>
      </c>
      <c r="N56">
        <v>7.48</v>
      </c>
      <c r="O56" t="s">
        <v>227</v>
      </c>
      <c r="P56">
        <v>40.6</v>
      </c>
      <c r="Q56">
        <v>4.0600000000000002E-3</v>
      </c>
      <c r="R56" t="s">
        <v>227</v>
      </c>
      <c r="S56">
        <v>0.32700000000000001</v>
      </c>
      <c r="T56">
        <v>3.2700000000000002E-5</v>
      </c>
      <c r="U56" t="s">
        <v>243</v>
      </c>
      <c r="V56" s="2">
        <v>10</v>
      </c>
      <c r="W56" s="2">
        <v>1E-3</v>
      </c>
      <c r="X56" t="s">
        <v>271</v>
      </c>
      <c r="Y56">
        <v>782</v>
      </c>
      <c r="Z56">
        <v>7.8200000000000006E-2</v>
      </c>
      <c r="AA56" t="s">
        <v>227</v>
      </c>
      <c r="AB56">
        <v>2.0099999999999998</v>
      </c>
      <c r="AC56">
        <v>2.0100000000000001E-4</v>
      </c>
      <c r="AD56" t="s">
        <v>227</v>
      </c>
      <c r="AE56">
        <v>2.35</v>
      </c>
      <c r="AF56">
        <v>2.3499999999999999E-4</v>
      </c>
      <c r="AG56" t="s">
        <v>227</v>
      </c>
      <c r="AH56">
        <v>15700</v>
      </c>
      <c r="AI56">
        <v>1.57</v>
      </c>
      <c r="AJ56" t="s">
        <v>227</v>
      </c>
      <c r="AK56">
        <v>1.04</v>
      </c>
      <c r="AL56">
        <v>1.0399999999999999E-4</v>
      </c>
      <c r="AM56" t="s">
        <v>227</v>
      </c>
      <c r="AN56">
        <v>56</v>
      </c>
      <c r="AO56">
        <v>5.5999999999999999E-3</v>
      </c>
      <c r="AP56" t="s">
        <v>227</v>
      </c>
      <c r="AT56">
        <v>14.6</v>
      </c>
      <c r="AU56">
        <v>1.4599999999999999E-3</v>
      </c>
      <c r="AV56" t="s">
        <v>227</v>
      </c>
      <c r="AW56">
        <v>36.5</v>
      </c>
      <c r="AX56">
        <v>3.65E-3</v>
      </c>
      <c r="AY56" t="s">
        <v>227</v>
      </c>
      <c r="AZ56">
        <v>7.96</v>
      </c>
      <c r="BA56">
        <v>7.9600000000000005E-4</v>
      </c>
      <c r="BB56" t="s">
        <v>227</v>
      </c>
      <c r="BC56">
        <v>7120</v>
      </c>
      <c r="BD56">
        <v>0.71199999999999997</v>
      </c>
      <c r="BE56" t="s">
        <v>227</v>
      </c>
      <c r="BF56">
        <v>2.98</v>
      </c>
      <c r="BG56">
        <v>2.9799999999999998E-4</v>
      </c>
      <c r="BH56" t="s">
        <v>227</v>
      </c>
      <c r="BI56">
        <v>1.26</v>
      </c>
      <c r="BJ56">
        <v>1.26E-4</v>
      </c>
      <c r="BK56" t="s">
        <v>227</v>
      </c>
      <c r="BL56">
        <v>1.2</v>
      </c>
      <c r="BM56">
        <v>1.2E-4</v>
      </c>
      <c r="BN56" t="s">
        <v>227</v>
      </c>
      <c r="BO56">
        <v>31500</v>
      </c>
      <c r="BP56">
        <v>3.15</v>
      </c>
      <c r="BQ56" t="s">
        <v>227</v>
      </c>
      <c r="BR56">
        <v>19.7</v>
      </c>
      <c r="BS56">
        <v>1.97E-3</v>
      </c>
      <c r="BT56" t="s">
        <v>227</v>
      </c>
      <c r="BU56">
        <v>4.53</v>
      </c>
      <c r="BV56">
        <v>4.5300000000000001E-4</v>
      </c>
      <c r="BW56" t="s">
        <v>227</v>
      </c>
      <c r="BX56">
        <v>0.11</v>
      </c>
      <c r="BY56">
        <v>1.1E-5</v>
      </c>
      <c r="BZ56" t="s">
        <v>271</v>
      </c>
      <c r="CA56">
        <v>1.67</v>
      </c>
      <c r="CB56">
        <v>1.6699999999999999E-4</v>
      </c>
      <c r="CC56" t="s">
        <v>227</v>
      </c>
      <c r="CD56">
        <v>5.7000000000000002E-2</v>
      </c>
      <c r="CE56">
        <v>5.6999999999999996E-6</v>
      </c>
      <c r="CF56" t="s">
        <v>271</v>
      </c>
      <c r="CG56">
        <v>0.49</v>
      </c>
      <c r="CH56">
        <v>4.8999999999999998E-5</v>
      </c>
      <c r="CI56" t="s">
        <v>227</v>
      </c>
      <c r="CJ56">
        <v>0.56999999999999995</v>
      </c>
      <c r="CK56">
        <v>5.7000000000000003E-5</v>
      </c>
      <c r="CL56" t="s">
        <v>227</v>
      </c>
      <c r="CP56">
        <v>26800</v>
      </c>
      <c r="CQ56">
        <v>2.68</v>
      </c>
      <c r="CR56" t="s">
        <v>227</v>
      </c>
      <c r="CS56">
        <v>27.2</v>
      </c>
      <c r="CT56">
        <v>2.7200000000000002E-3</v>
      </c>
      <c r="CU56" t="s">
        <v>227</v>
      </c>
      <c r="CV56">
        <v>38.799999999999997</v>
      </c>
      <c r="CW56">
        <v>3.8800000000000002E-3</v>
      </c>
      <c r="CX56" t="s">
        <v>227</v>
      </c>
      <c r="CY56">
        <v>0.17</v>
      </c>
      <c r="CZ56">
        <v>1.7E-5</v>
      </c>
      <c r="DA56" t="s">
        <v>227</v>
      </c>
      <c r="DB56">
        <v>7860</v>
      </c>
      <c r="DC56">
        <v>0.78600000000000003</v>
      </c>
      <c r="DD56" t="s">
        <v>227</v>
      </c>
      <c r="DE56">
        <v>310</v>
      </c>
      <c r="DF56">
        <v>3.1E-2</v>
      </c>
      <c r="DG56" t="s">
        <v>227</v>
      </c>
      <c r="DH56">
        <v>176</v>
      </c>
      <c r="DI56">
        <v>1.7600000000000001E-2</v>
      </c>
      <c r="DJ56" t="s">
        <v>227</v>
      </c>
      <c r="DK56">
        <v>23200</v>
      </c>
      <c r="DL56">
        <v>2.3199999999999998</v>
      </c>
      <c r="DM56" t="s">
        <v>227</v>
      </c>
      <c r="DN56">
        <v>9.65</v>
      </c>
      <c r="DO56">
        <v>9.6500000000000004E-4</v>
      </c>
      <c r="DP56" t="s">
        <v>227</v>
      </c>
      <c r="DQ56">
        <v>23.9</v>
      </c>
      <c r="DR56">
        <v>2.3900000000000002E-3</v>
      </c>
      <c r="DS56" t="s">
        <v>227</v>
      </c>
      <c r="DT56">
        <v>14.3</v>
      </c>
      <c r="DU56">
        <v>1.4300000000000001E-3</v>
      </c>
      <c r="DV56" t="s">
        <v>271</v>
      </c>
      <c r="DW56">
        <v>770</v>
      </c>
      <c r="DX56">
        <v>7.6999999999999999E-2</v>
      </c>
      <c r="DY56" t="s">
        <v>227</v>
      </c>
      <c r="DZ56">
        <v>92</v>
      </c>
      <c r="EA56">
        <v>9.1999999999999998E-3</v>
      </c>
      <c r="EB56" t="s">
        <v>227</v>
      </c>
      <c r="EF56">
        <v>6.57</v>
      </c>
      <c r="EG56">
        <v>6.5700000000000003E-4</v>
      </c>
      <c r="EH56" t="s">
        <v>227</v>
      </c>
      <c r="EL56">
        <v>70</v>
      </c>
      <c r="EM56">
        <v>7.0000000000000001E-3</v>
      </c>
      <c r="EN56" t="s">
        <v>271</v>
      </c>
      <c r="EO56">
        <v>5.6000000000000001E-2</v>
      </c>
      <c r="EP56">
        <v>5.5999999999999997E-6</v>
      </c>
      <c r="EQ56" t="s">
        <v>227</v>
      </c>
      <c r="EX56">
        <v>10500</v>
      </c>
      <c r="EY56">
        <v>1.05</v>
      </c>
      <c r="EZ56" t="s">
        <v>227</v>
      </c>
      <c r="FA56">
        <v>2.9</v>
      </c>
      <c r="FB56">
        <v>2.9E-4</v>
      </c>
      <c r="FC56" t="s">
        <v>227</v>
      </c>
      <c r="FD56">
        <v>8.11</v>
      </c>
      <c r="FE56">
        <v>8.1099999999999998E-4</v>
      </c>
      <c r="FF56" t="s">
        <v>227</v>
      </c>
      <c r="FG56">
        <v>8.59</v>
      </c>
      <c r="FH56">
        <v>8.5899999999999995E-4</v>
      </c>
      <c r="FI56" t="s">
        <v>227</v>
      </c>
      <c r="FP56">
        <v>4.2300000000000004</v>
      </c>
      <c r="FQ56">
        <v>4.2299999999999998E-4</v>
      </c>
      <c r="FR56" t="s">
        <v>227</v>
      </c>
      <c r="FS56">
        <v>248</v>
      </c>
      <c r="FT56">
        <v>2.4799999999999999E-2</v>
      </c>
      <c r="FU56" t="s">
        <v>227</v>
      </c>
      <c r="FV56">
        <v>0.85</v>
      </c>
      <c r="FW56">
        <v>8.5000000000000006E-5</v>
      </c>
      <c r="FX56" t="s">
        <v>227</v>
      </c>
      <c r="FY56">
        <v>0.6</v>
      </c>
      <c r="FZ56">
        <v>6.0000000000000002E-5</v>
      </c>
      <c r="GA56" t="s">
        <v>227</v>
      </c>
      <c r="GB56">
        <v>1.1499999999999999</v>
      </c>
      <c r="GC56">
        <v>1.15E-4</v>
      </c>
      <c r="GD56" t="s">
        <v>271</v>
      </c>
      <c r="GE56">
        <v>10.1</v>
      </c>
      <c r="GF56">
        <v>1.01E-3</v>
      </c>
      <c r="GG56" t="s">
        <v>227</v>
      </c>
      <c r="GH56">
        <v>2990</v>
      </c>
      <c r="GI56">
        <v>0.29899999999999999</v>
      </c>
      <c r="GJ56" t="s">
        <v>227</v>
      </c>
      <c r="GK56">
        <v>0.71</v>
      </c>
      <c r="GL56">
        <v>7.1000000000000005E-5</v>
      </c>
      <c r="GM56" t="s">
        <v>227</v>
      </c>
      <c r="GN56">
        <v>0.17</v>
      </c>
      <c r="GO56">
        <v>1.7E-5</v>
      </c>
      <c r="GP56" t="s">
        <v>227</v>
      </c>
      <c r="GQ56">
        <v>2.88</v>
      </c>
      <c r="GR56">
        <v>2.8800000000000001E-4</v>
      </c>
      <c r="GS56" t="s">
        <v>227</v>
      </c>
      <c r="GT56">
        <v>62</v>
      </c>
      <c r="GU56">
        <v>6.1999999999999998E-3</v>
      </c>
      <c r="GV56" t="s">
        <v>271</v>
      </c>
      <c r="GW56">
        <v>8.5399999999999991</v>
      </c>
      <c r="GX56">
        <v>8.5400000000000005E-4</v>
      </c>
      <c r="GY56" t="s">
        <v>227</v>
      </c>
      <c r="GZ56">
        <v>13.3</v>
      </c>
      <c r="HA56">
        <v>1.33E-3</v>
      </c>
      <c r="HB56" t="s">
        <v>227</v>
      </c>
      <c r="HC56">
        <v>1.08</v>
      </c>
      <c r="HD56">
        <v>1.08E-4</v>
      </c>
      <c r="HE56" t="s">
        <v>227</v>
      </c>
      <c r="HF56">
        <v>359</v>
      </c>
      <c r="HG56">
        <v>3.5900000000000001E-2</v>
      </c>
      <c r="HH56" t="s">
        <v>227</v>
      </c>
      <c r="HI56">
        <v>55</v>
      </c>
      <c r="HJ56">
        <v>5.4999999999999997E-3</v>
      </c>
      <c r="HK56" t="s">
        <v>227</v>
      </c>
    </row>
    <row r="57" spans="1:219" x14ac:dyDescent="0.25">
      <c r="A57" t="s">
        <v>325</v>
      </c>
      <c r="B57" t="s">
        <v>240</v>
      </c>
      <c r="C57" t="s">
        <v>221</v>
      </c>
      <c r="D57" t="s">
        <v>241</v>
      </c>
      <c r="E57" t="s">
        <v>242</v>
      </c>
      <c r="F57" t="s">
        <v>224</v>
      </c>
      <c r="G57" t="s">
        <v>235</v>
      </c>
      <c r="H57" t="s">
        <v>226</v>
      </c>
      <c r="I57" t="str">
        <f>HYPERLINK("https://www.oreas.com/crm/OREAS-15d/")</f>
        <v>https://www.oreas.com/crm/OREAS-15d/</v>
      </c>
      <c r="S57">
        <v>1.56</v>
      </c>
      <c r="T57">
        <v>1.56E-4</v>
      </c>
      <c r="U57" t="s">
        <v>243</v>
      </c>
    </row>
    <row r="58" spans="1:219" x14ac:dyDescent="0.25">
      <c r="A58" t="s">
        <v>326</v>
      </c>
      <c r="B58" t="s">
        <v>245</v>
      </c>
      <c r="C58" t="s">
        <v>221</v>
      </c>
      <c r="D58" t="s">
        <v>241</v>
      </c>
      <c r="E58" t="s">
        <v>242</v>
      </c>
      <c r="F58" t="s">
        <v>224</v>
      </c>
      <c r="G58" t="s">
        <v>235</v>
      </c>
      <c r="H58" t="s">
        <v>226</v>
      </c>
      <c r="I58" t="str">
        <f>HYPERLINK("https://www.oreas.com/crm/OREAS-15f/")</f>
        <v>https://www.oreas.com/crm/OREAS-15f/</v>
      </c>
      <c r="S58">
        <v>0.33400000000000002</v>
      </c>
      <c r="T58">
        <v>3.3399999999999999E-5</v>
      </c>
      <c r="U58" t="s">
        <v>243</v>
      </c>
    </row>
    <row r="59" spans="1:219" x14ac:dyDescent="0.25">
      <c r="A59" t="s">
        <v>327</v>
      </c>
      <c r="B59" t="s">
        <v>245</v>
      </c>
      <c r="C59" t="s">
        <v>221</v>
      </c>
      <c r="D59" t="s">
        <v>241</v>
      </c>
      <c r="E59" t="s">
        <v>242</v>
      </c>
      <c r="F59" t="s">
        <v>224</v>
      </c>
      <c r="G59" t="s">
        <v>235</v>
      </c>
      <c r="H59" t="s">
        <v>226</v>
      </c>
      <c r="I59" t="str">
        <f>HYPERLINK("https://www.oreas.com/crm/OREAS-15g/")</f>
        <v>https://www.oreas.com/crm/OREAS-15g/</v>
      </c>
      <c r="S59">
        <v>0.52700000000000002</v>
      </c>
      <c r="T59">
        <v>5.27E-5</v>
      </c>
      <c r="U59" t="s">
        <v>243</v>
      </c>
    </row>
    <row r="60" spans="1:219" x14ac:dyDescent="0.25">
      <c r="A60" t="s">
        <v>328</v>
      </c>
      <c r="B60" t="s">
        <v>245</v>
      </c>
      <c r="C60" t="s">
        <v>221</v>
      </c>
      <c r="D60" t="s">
        <v>241</v>
      </c>
      <c r="E60" t="s">
        <v>242</v>
      </c>
      <c r="F60" t="s">
        <v>224</v>
      </c>
      <c r="G60" t="s">
        <v>235</v>
      </c>
      <c r="H60" t="s">
        <v>226</v>
      </c>
      <c r="I60" t="str">
        <f>HYPERLINK("https://www.oreas.com/crm/OREAS-15h/")</f>
        <v>https://www.oreas.com/crm/OREAS-15h/</v>
      </c>
      <c r="S60">
        <v>1.02</v>
      </c>
      <c r="T60">
        <v>1.02E-4</v>
      </c>
      <c r="U60" t="s">
        <v>243</v>
      </c>
    </row>
    <row r="61" spans="1:219" x14ac:dyDescent="0.25">
      <c r="A61" t="s">
        <v>329</v>
      </c>
      <c r="B61" t="s">
        <v>240</v>
      </c>
      <c r="C61" t="s">
        <v>221</v>
      </c>
      <c r="D61" t="s">
        <v>241</v>
      </c>
      <c r="E61" t="s">
        <v>242</v>
      </c>
      <c r="F61" t="s">
        <v>224</v>
      </c>
      <c r="G61" t="s">
        <v>235</v>
      </c>
      <c r="H61" t="s">
        <v>226</v>
      </c>
      <c r="I61" t="str">
        <f>HYPERLINK("https://www.oreas.com/crm/OREAS-15Pa/")</f>
        <v>https://www.oreas.com/crm/OREAS-15Pa/</v>
      </c>
      <c r="S61">
        <v>1.02</v>
      </c>
      <c r="T61">
        <v>1.02E-4</v>
      </c>
      <c r="U61" t="s">
        <v>243</v>
      </c>
    </row>
    <row r="62" spans="1:219" x14ac:dyDescent="0.25">
      <c r="A62" t="s">
        <v>330</v>
      </c>
      <c r="B62" t="s">
        <v>245</v>
      </c>
      <c r="C62" t="s">
        <v>221</v>
      </c>
      <c r="D62" t="s">
        <v>241</v>
      </c>
      <c r="E62" t="s">
        <v>242</v>
      </c>
      <c r="F62" t="s">
        <v>224</v>
      </c>
      <c r="G62" t="s">
        <v>235</v>
      </c>
      <c r="H62" t="s">
        <v>226</v>
      </c>
      <c r="I62" t="str">
        <f>HYPERLINK("https://www.oreas.com/crm/OREAS-15Pb/")</f>
        <v>https://www.oreas.com/crm/OREAS-15Pb/</v>
      </c>
      <c r="S62">
        <v>1.06</v>
      </c>
      <c r="T62">
        <v>1.06E-4</v>
      </c>
      <c r="U62" t="s">
        <v>243</v>
      </c>
    </row>
    <row r="63" spans="1:219" x14ac:dyDescent="0.25">
      <c r="A63" t="s">
        <v>331</v>
      </c>
      <c r="B63" t="s">
        <v>245</v>
      </c>
      <c r="C63" t="s">
        <v>221</v>
      </c>
      <c r="D63" t="s">
        <v>241</v>
      </c>
      <c r="E63" t="s">
        <v>242</v>
      </c>
      <c r="F63" t="s">
        <v>224</v>
      </c>
      <c r="G63" t="s">
        <v>235</v>
      </c>
      <c r="H63" t="s">
        <v>226</v>
      </c>
      <c r="I63" t="str">
        <f>HYPERLINK("https://www.oreas.com/crm/OREAS-15Pc/")</f>
        <v>https://www.oreas.com/crm/OREAS-15Pc/</v>
      </c>
      <c r="S63">
        <v>1.61</v>
      </c>
      <c r="T63">
        <v>1.6100000000000001E-4</v>
      </c>
      <c r="U63" t="s">
        <v>243</v>
      </c>
    </row>
    <row r="64" spans="1:219" x14ac:dyDescent="0.25">
      <c r="A64" t="s">
        <v>332</v>
      </c>
      <c r="B64" t="s">
        <v>240</v>
      </c>
      <c r="C64" t="s">
        <v>221</v>
      </c>
      <c r="D64" t="s">
        <v>241</v>
      </c>
      <c r="E64" t="s">
        <v>242</v>
      </c>
      <c r="F64" t="s">
        <v>224</v>
      </c>
      <c r="G64" t="s">
        <v>235</v>
      </c>
      <c r="H64" t="s">
        <v>226</v>
      </c>
      <c r="I64" t="str">
        <f>HYPERLINK("https://www.oreas.com/crm/OREAS-15Pz/")</f>
        <v>https://www.oreas.com/crm/OREAS-15Pz/</v>
      </c>
      <c r="S64">
        <v>1.27</v>
      </c>
      <c r="T64">
        <v>1.27E-4</v>
      </c>
      <c r="U64" t="s">
        <v>243</v>
      </c>
    </row>
    <row r="65" spans="1:219" x14ac:dyDescent="0.25">
      <c r="A65" t="s">
        <v>333</v>
      </c>
      <c r="B65" t="s">
        <v>334</v>
      </c>
      <c r="C65" t="s">
        <v>221</v>
      </c>
      <c r="D65" t="s">
        <v>335</v>
      </c>
      <c r="E65" t="s">
        <v>336</v>
      </c>
      <c r="F65" t="s">
        <v>224</v>
      </c>
      <c r="G65" t="s">
        <v>225</v>
      </c>
      <c r="H65" t="s">
        <v>226</v>
      </c>
      <c r="I65" t="str">
        <f>HYPERLINK("https://www.oreas.com/crm/OREAS-160/")</f>
        <v>https://www.oreas.com/crm/OREAS-160/</v>
      </c>
      <c r="J65" s="2">
        <v>2</v>
      </c>
      <c r="K65" s="2">
        <v>2.0000000000000001E-4</v>
      </c>
      <c r="L65" t="s">
        <v>251</v>
      </c>
      <c r="M65">
        <v>26674.235000000001</v>
      </c>
      <c r="N65">
        <v>2.6674234999999999</v>
      </c>
      <c r="O65" t="s">
        <v>227</v>
      </c>
      <c r="AH65">
        <v>1043.4490000000001</v>
      </c>
      <c r="AI65">
        <v>0.1043449</v>
      </c>
      <c r="AJ65" t="s">
        <v>227</v>
      </c>
      <c r="AT65">
        <v>2.8</v>
      </c>
      <c r="AU65">
        <v>2.7999999999999998E-4</v>
      </c>
      <c r="AV65" t="s">
        <v>227</v>
      </c>
      <c r="BC65">
        <v>13</v>
      </c>
      <c r="BD65">
        <v>1.2999999999999999E-3</v>
      </c>
      <c r="BE65" t="s">
        <v>227</v>
      </c>
      <c r="BO65">
        <v>11500</v>
      </c>
      <c r="BP65">
        <v>1.1499999999999999</v>
      </c>
      <c r="BQ65" t="s">
        <v>227</v>
      </c>
      <c r="DB65">
        <v>3859.43</v>
      </c>
      <c r="DC65">
        <v>0.38594299999999998</v>
      </c>
      <c r="DD65" t="s">
        <v>227</v>
      </c>
      <c r="DZ65">
        <v>6.6</v>
      </c>
      <c r="EA65">
        <v>6.6E-4</v>
      </c>
      <c r="EB65" t="s">
        <v>227</v>
      </c>
      <c r="EX65">
        <v>290</v>
      </c>
      <c r="EY65">
        <v>2.9000000000000001E-2</v>
      </c>
      <c r="EZ65" t="s">
        <v>227</v>
      </c>
      <c r="FJ65">
        <v>414614.77500000002</v>
      </c>
      <c r="FK65">
        <v>41.461477500000001</v>
      </c>
      <c r="FL65" t="s">
        <v>251</v>
      </c>
      <c r="HF65">
        <v>7</v>
      </c>
      <c r="HG65">
        <v>6.9999999999999999E-4</v>
      </c>
      <c r="HH65" t="s">
        <v>227</v>
      </c>
    </row>
    <row r="66" spans="1:219" x14ac:dyDescent="0.25">
      <c r="A66" t="s">
        <v>337</v>
      </c>
      <c r="B66" t="s">
        <v>248</v>
      </c>
      <c r="C66" t="s">
        <v>221</v>
      </c>
      <c r="D66" t="s">
        <v>338</v>
      </c>
      <c r="E66" t="s">
        <v>339</v>
      </c>
      <c r="F66" t="s">
        <v>224</v>
      </c>
      <c r="G66" t="s">
        <v>225</v>
      </c>
      <c r="H66" t="s">
        <v>226</v>
      </c>
      <c r="I66" t="str">
        <f>HYPERLINK("https://www.oreas.com/crm/OREAS-161/")</f>
        <v>https://www.oreas.com/crm/OREAS-161/</v>
      </c>
      <c r="J66" s="2">
        <v>5</v>
      </c>
      <c r="K66" s="2">
        <v>5.0000000000000001E-4</v>
      </c>
      <c r="L66" t="s">
        <v>251</v>
      </c>
      <c r="M66">
        <v>13178.342000000001</v>
      </c>
      <c r="N66">
        <v>1.3178342000000001</v>
      </c>
      <c r="O66" t="s">
        <v>227</v>
      </c>
      <c r="AH66">
        <v>1129.211</v>
      </c>
      <c r="AI66">
        <v>0.1129211</v>
      </c>
      <c r="AJ66" t="s">
        <v>227</v>
      </c>
      <c r="AT66">
        <v>119</v>
      </c>
      <c r="AU66">
        <v>1.1900000000000001E-2</v>
      </c>
      <c r="AV66" t="s">
        <v>227</v>
      </c>
      <c r="BC66">
        <v>4090</v>
      </c>
      <c r="BD66">
        <v>0.40899999999999997</v>
      </c>
      <c r="BE66" t="s">
        <v>227</v>
      </c>
      <c r="BO66">
        <v>42600</v>
      </c>
      <c r="BP66">
        <v>4.26</v>
      </c>
      <c r="BQ66" t="s">
        <v>227</v>
      </c>
      <c r="DB66">
        <v>22432.935000000001</v>
      </c>
      <c r="DC66">
        <v>2.2432935000000001</v>
      </c>
      <c r="DD66" t="s">
        <v>227</v>
      </c>
      <c r="DZ66">
        <v>135</v>
      </c>
      <c r="EA66">
        <v>1.35E-2</v>
      </c>
      <c r="EB66" t="s">
        <v>227</v>
      </c>
      <c r="EX66">
        <v>30600</v>
      </c>
      <c r="EY66">
        <v>3.06</v>
      </c>
      <c r="EZ66" t="s">
        <v>227</v>
      </c>
      <c r="FJ66">
        <v>393580.20299999998</v>
      </c>
      <c r="FK66">
        <v>39.3580203</v>
      </c>
      <c r="FL66" t="s">
        <v>251</v>
      </c>
      <c r="HF66">
        <v>22</v>
      </c>
      <c r="HG66">
        <v>2.2000000000000001E-3</v>
      </c>
      <c r="HH66" t="s">
        <v>227</v>
      </c>
    </row>
    <row r="67" spans="1:219" x14ac:dyDescent="0.25">
      <c r="A67" t="s">
        <v>340</v>
      </c>
      <c r="B67" t="s">
        <v>248</v>
      </c>
      <c r="C67" t="s">
        <v>221</v>
      </c>
      <c r="D67" t="s">
        <v>341</v>
      </c>
      <c r="E67" t="s">
        <v>339</v>
      </c>
      <c r="F67" t="s">
        <v>224</v>
      </c>
      <c r="G67" t="s">
        <v>225</v>
      </c>
      <c r="H67" t="s">
        <v>226</v>
      </c>
      <c r="I67" t="str">
        <f>HYPERLINK("https://www.oreas.com/crm/OREAS-162/")</f>
        <v>https://www.oreas.com/crm/OREAS-162/</v>
      </c>
      <c r="J67" s="2">
        <v>10</v>
      </c>
      <c r="K67" s="2">
        <v>1E-3</v>
      </c>
      <c r="L67" t="s">
        <v>251</v>
      </c>
      <c r="M67">
        <v>8997.2620000000006</v>
      </c>
      <c r="N67">
        <v>0.89972620000000003</v>
      </c>
      <c r="O67" t="s">
        <v>227</v>
      </c>
      <c r="AH67">
        <v>94339.180999999997</v>
      </c>
      <c r="AI67">
        <v>9.4339180999999996</v>
      </c>
      <c r="AJ67" t="s">
        <v>227</v>
      </c>
      <c r="AT67">
        <v>631</v>
      </c>
      <c r="AU67">
        <v>6.3100000000000003E-2</v>
      </c>
      <c r="AV67" t="s">
        <v>227</v>
      </c>
      <c r="BC67">
        <v>7720</v>
      </c>
      <c r="BD67">
        <v>0.77200000000000002</v>
      </c>
      <c r="BE67" t="s">
        <v>227</v>
      </c>
      <c r="BO67">
        <v>85700</v>
      </c>
      <c r="BP67">
        <v>8.57</v>
      </c>
      <c r="BQ67" t="s">
        <v>227</v>
      </c>
      <c r="DB67">
        <v>55298.392</v>
      </c>
      <c r="DC67">
        <v>5.5298391999999996</v>
      </c>
      <c r="DD67" t="s">
        <v>227</v>
      </c>
      <c r="DZ67">
        <v>340</v>
      </c>
      <c r="EA67">
        <v>3.4000000000000002E-2</v>
      </c>
      <c r="EB67" t="s">
        <v>227</v>
      </c>
      <c r="EX67">
        <v>43800</v>
      </c>
      <c r="EY67">
        <v>4.38</v>
      </c>
      <c r="EZ67" t="s">
        <v>227</v>
      </c>
      <c r="FJ67">
        <v>188843.70800000001</v>
      </c>
      <c r="FK67">
        <v>18.884370799999999</v>
      </c>
      <c r="FL67" t="s">
        <v>251</v>
      </c>
      <c r="HF67">
        <v>26</v>
      </c>
      <c r="HG67">
        <v>2.5999999999999999E-3</v>
      </c>
      <c r="HH67" t="s">
        <v>227</v>
      </c>
    </row>
    <row r="68" spans="1:219" x14ac:dyDescent="0.25">
      <c r="A68" t="s">
        <v>342</v>
      </c>
      <c r="B68" t="s">
        <v>248</v>
      </c>
      <c r="C68" t="s">
        <v>221</v>
      </c>
      <c r="D68" t="s">
        <v>341</v>
      </c>
      <c r="E68" t="s">
        <v>339</v>
      </c>
      <c r="F68" t="s">
        <v>224</v>
      </c>
      <c r="G68" t="s">
        <v>225</v>
      </c>
      <c r="H68" t="s">
        <v>226</v>
      </c>
      <c r="I68" t="str">
        <f>HYPERLINK("https://www.oreas.com/crm/OREAS-163/")</f>
        <v>https://www.oreas.com/crm/OREAS-163/</v>
      </c>
      <c r="J68">
        <v>5</v>
      </c>
      <c r="K68">
        <v>5.0000000000000001E-4</v>
      </c>
      <c r="L68" t="s">
        <v>251</v>
      </c>
      <c r="M68">
        <v>17147.723000000002</v>
      </c>
      <c r="N68">
        <v>1.7147722999999999</v>
      </c>
      <c r="O68" t="s">
        <v>227</v>
      </c>
      <c r="AH68">
        <v>6146.3410000000003</v>
      </c>
      <c r="AI68">
        <v>0.61463409999999996</v>
      </c>
      <c r="AJ68" t="s">
        <v>227</v>
      </c>
      <c r="AT68">
        <v>230</v>
      </c>
      <c r="AU68">
        <v>2.3E-2</v>
      </c>
      <c r="AV68" t="s">
        <v>227</v>
      </c>
      <c r="BC68">
        <v>17600</v>
      </c>
      <c r="BD68">
        <v>1.76</v>
      </c>
      <c r="BE68" t="s">
        <v>227</v>
      </c>
      <c r="BO68">
        <v>110700</v>
      </c>
      <c r="BP68">
        <v>11.07</v>
      </c>
      <c r="BQ68" t="s">
        <v>227</v>
      </c>
      <c r="DB68">
        <v>32684.545999999998</v>
      </c>
      <c r="DC68">
        <v>3.2684546000000001</v>
      </c>
      <c r="DD68" t="s">
        <v>227</v>
      </c>
      <c r="DZ68">
        <v>492</v>
      </c>
      <c r="EA68">
        <v>4.9200000000000001E-2</v>
      </c>
      <c r="EB68" t="s">
        <v>227</v>
      </c>
      <c r="EX68">
        <v>104000</v>
      </c>
      <c r="EY68">
        <v>10.4</v>
      </c>
      <c r="EZ68" t="s">
        <v>227</v>
      </c>
      <c r="FJ68">
        <v>296353.74</v>
      </c>
      <c r="FK68">
        <v>29.635373999999999</v>
      </c>
      <c r="FL68" t="s">
        <v>251</v>
      </c>
      <c r="HF68">
        <v>108</v>
      </c>
      <c r="HG68">
        <v>1.0800000000000001E-2</v>
      </c>
      <c r="HH68" t="s">
        <v>227</v>
      </c>
    </row>
    <row r="69" spans="1:219" x14ac:dyDescent="0.25">
      <c r="A69" t="s">
        <v>343</v>
      </c>
      <c r="B69" t="s">
        <v>248</v>
      </c>
      <c r="C69" t="s">
        <v>221</v>
      </c>
      <c r="D69" t="s">
        <v>341</v>
      </c>
      <c r="E69" t="s">
        <v>339</v>
      </c>
      <c r="F69" t="s">
        <v>224</v>
      </c>
      <c r="G69" t="s">
        <v>225</v>
      </c>
      <c r="H69" t="s">
        <v>226</v>
      </c>
      <c r="I69" t="str">
        <f>HYPERLINK("https://www.oreas.com/crm/OREAS-164/")</f>
        <v>https://www.oreas.com/crm/OREAS-164/</v>
      </c>
      <c r="J69" s="2">
        <v>5</v>
      </c>
      <c r="K69" s="2">
        <v>5.0000000000000001E-4</v>
      </c>
      <c r="L69" t="s">
        <v>251</v>
      </c>
      <c r="M69">
        <v>10955.489</v>
      </c>
      <c r="N69">
        <v>1.0955489</v>
      </c>
      <c r="O69" t="s">
        <v>227</v>
      </c>
      <c r="AH69">
        <v>2808.7350000000001</v>
      </c>
      <c r="AI69">
        <v>0.2808735</v>
      </c>
      <c r="AJ69" t="s">
        <v>227</v>
      </c>
      <c r="AT69">
        <v>168</v>
      </c>
      <c r="AU69">
        <v>1.6799999999999999E-2</v>
      </c>
      <c r="AV69" t="s">
        <v>227</v>
      </c>
      <c r="BC69">
        <v>22500</v>
      </c>
      <c r="BD69">
        <v>2.25</v>
      </c>
      <c r="BE69" t="s">
        <v>227</v>
      </c>
      <c r="BO69">
        <v>68000</v>
      </c>
      <c r="BP69">
        <v>6.8</v>
      </c>
      <c r="BQ69" t="s">
        <v>227</v>
      </c>
      <c r="DB69">
        <v>18513.202000000001</v>
      </c>
      <c r="DC69">
        <v>1.8513202</v>
      </c>
      <c r="DD69" t="s">
        <v>227</v>
      </c>
      <c r="DZ69">
        <v>214</v>
      </c>
      <c r="EA69">
        <v>2.1399999999999999E-2</v>
      </c>
      <c r="EB69" t="s">
        <v>227</v>
      </c>
      <c r="EX69">
        <v>62000</v>
      </c>
      <c r="EY69">
        <v>6.2</v>
      </c>
      <c r="EZ69" t="s">
        <v>227</v>
      </c>
      <c r="FJ69">
        <v>364131.80300000001</v>
      </c>
      <c r="FK69">
        <v>36.4131803</v>
      </c>
      <c r="FL69" t="s">
        <v>251</v>
      </c>
      <c r="HF69">
        <v>45</v>
      </c>
      <c r="HG69">
        <v>4.4999999999999997E-3</v>
      </c>
      <c r="HH69" t="s">
        <v>227</v>
      </c>
    </row>
    <row r="70" spans="1:219" x14ac:dyDescent="0.25">
      <c r="A70" t="s">
        <v>344</v>
      </c>
      <c r="B70" t="s">
        <v>345</v>
      </c>
      <c r="C70" t="s">
        <v>221</v>
      </c>
      <c r="D70" t="s">
        <v>335</v>
      </c>
      <c r="E70" t="s">
        <v>339</v>
      </c>
      <c r="F70" t="s">
        <v>224</v>
      </c>
      <c r="G70" t="s">
        <v>225</v>
      </c>
      <c r="H70" t="s">
        <v>226</v>
      </c>
      <c r="I70" t="str">
        <f>HYPERLINK("https://www.oreas.com/crm/OREAS-165/")</f>
        <v>https://www.oreas.com/crm/OREAS-165/</v>
      </c>
      <c r="J70">
        <v>3.1</v>
      </c>
      <c r="K70">
        <v>3.1E-4</v>
      </c>
      <c r="L70" t="s">
        <v>251</v>
      </c>
      <c r="M70">
        <v>13707.593000000001</v>
      </c>
      <c r="N70">
        <v>1.3707593</v>
      </c>
      <c r="O70" t="s">
        <v>227</v>
      </c>
      <c r="AH70">
        <v>578.9</v>
      </c>
      <c r="AI70">
        <v>5.7889999999999997E-2</v>
      </c>
      <c r="AJ70" t="s">
        <v>227</v>
      </c>
      <c r="AT70">
        <v>2445</v>
      </c>
      <c r="AU70">
        <v>0.2445</v>
      </c>
      <c r="AV70" t="s">
        <v>227</v>
      </c>
      <c r="BC70">
        <v>32000</v>
      </c>
      <c r="BD70">
        <v>3.2</v>
      </c>
      <c r="BE70" t="s">
        <v>227</v>
      </c>
      <c r="BO70">
        <v>88600</v>
      </c>
      <c r="BP70">
        <v>8.86</v>
      </c>
      <c r="BQ70" t="s">
        <v>227</v>
      </c>
      <c r="DB70">
        <v>21287.167000000001</v>
      </c>
      <c r="DC70">
        <v>2.1287167</v>
      </c>
      <c r="DD70" t="s">
        <v>227</v>
      </c>
      <c r="DZ70">
        <v>443</v>
      </c>
      <c r="EA70">
        <v>4.4299999999999999E-2</v>
      </c>
      <c r="EB70" t="s">
        <v>227</v>
      </c>
      <c r="EX70">
        <v>85000</v>
      </c>
      <c r="EY70">
        <v>8.5</v>
      </c>
      <c r="EZ70" t="s">
        <v>227</v>
      </c>
      <c r="FJ70">
        <v>336553.14299999998</v>
      </c>
      <c r="FK70">
        <v>33.655314300000001</v>
      </c>
      <c r="FL70" t="s">
        <v>251</v>
      </c>
      <c r="HF70">
        <v>37</v>
      </c>
      <c r="HG70">
        <v>3.7000000000000002E-3</v>
      </c>
      <c r="HH70" t="s">
        <v>227</v>
      </c>
    </row>
    <row r="71" spans="1:219" x14ac:dyDescent="0.25">
      <c r="A71" t="s">
        <v>346</v>
      </c>
      <c r="B71" t="s">
        <v>345</v>
      </c>
      <c r="C71" t="s">
        <v>221</v>
      </c>
      <c r="D71" t="s">
        <v>341</v>
      </c>
      <c r="E71" t="s">
        <v>339</v>
      </c>
      <c r="F71" t="s">
        <v>224</v>
      </c>
      <c r="G71" t="s">
        <v>225</v>
      </c>
      <c r="H71" t="s">
        <v>226</v>
      </c>
      <c r="I71" t="str">
        <f>HYPERLINK("https://www.oreas.com/crm/OREAS-166/")</f>
        <v>https://www.oreas.com/crm/OREAS-166/</v>
      </c>
      <c r="J71">
        <v>12</v>
      </c>
      <c r="K71">
        <v>1.1999999999999999E-3</v>
      </c>
      <c r="L71" t="s">
        <v>251</v>
      </c>
      <c r="M71">
        <v>7303.66</v>
      </c>
      <c r="N71">
        <v>0.73036599999999996</v>
      </c>
      <c r="O71" t="s">
        <v>227</v>
      </c>
      <c r="AH71">
        <v>7003.97</v>
      </c>
      <c r="AI71">
        <v>0.70039700000000005</v>
      </c>
      <c r="AJ71" t="s">
        <v>227</v>
      </c>
      <c r="AT71">
        <v>1970</v>
      </c>
      <c r="AU71">
        <v>0.19700000000000001</v>
      </c>
      <c r="AV71" t="s">
        <v>227</v>
      </c>
      <c r="BC71">
        <v>88200</v>
      </c>
      <c r="BD71">
        <v>8.82</v>
      </c>
      <c r="BE71" t="s">
        <v>227</v>
      </c>
      <c r="BO71">
        <v>113800</v>
      </c>
      <c r="BP71">
        <v>11.38</v>
      </c>
      <c r="BQ71" t="s">
        <v>227</v>
      </c>
      <c r="DB71">
        <v>10070.699000000001</v>
      </c>
      <c r="DC71">
        <v>1.0070699000000001</v>
      </c>
      <c r="DD71" t="s">
        <v>227</v>
      </c>
      <c r="DZ71">
        <v>140</v>
      </c>
      <c r="EA71">
        <v>1.4E-2</v>
      </c>
      <c r="EB71" t="s">
        <v>227</v>
      </c>
      <c r="EX71">
        <v>116000</v>
      </c>
      <c r="EY71">
        <v>11.6</v>
      </c>
      <c r="EZ71" t="s">
        <v>227</v>
      </c>
      <c r="FJ71">
        <v>287005.04100000003</v>
      </c>
      <c r="FK71">
        <v>28.7005041</v>
      </c>
      <c r="FL71" t="s">
        <v>251</v>
      </c>
      <c r="HF71">
        <v>37</v>
      </c>
      <c r="HG71">
        <v>3.7000000000000002E-3</v>
      </c>
      <c r="HH71" t="s">
        <v>227</v>
      </c>
    </row>
    <row r="72" spans="1:219" x14ac:dyDescent="0.25">
      <c r="A72" t="s">
        <v>347</v>
      </c>
      <c r="B72" t="s">
        <v>240</v>
      </c>
      <c r="C72" t="s">
        <v>221</v>
      </c>
      <c r="D72" t="s">
        <v>241</v>
      </c>
      <c r="E72" t="s">
        <v>242</v>
      </c>
      <c r="F72" t="s">
        <v>224</v>
      </c>
      <c r="G72" t="s">
        <v>235</v>
      </c>
      <c r="H72" t="s">
        <v>226</v>
      </c>
      <c r="I72" t="str">
        <f>HYPERLINK("https://www.oreas.com/crm/OREAS-16a/")</f>
        <v>https://www.oreas.com/crm/OREAS-16a/</v>
      </c>
      <c r="S72">
        <v>1.81</v>
      </c>
      <c r="T72">
        <v>1.8100000000000001E-4</v>
      </c>
      <c r="U72" t="s">
        <v>243</v>
      </c>
    </row>
    <row r="73" spans="1:219" x14ac:dyDescent="0.25">
      <c r="A73" t="s">
        <v>348</v>
      </c>
      <c r="B73" t="s">
        <v>245</v>
      </c>
      <c r="C73" t="s">
        <v>221</v>
      </c>
      <c r="D73" t="s">
        <v>241</v>
      </c>
      <c r="E73" t="s">
        <v>242</v>
      </c>
      <c r="F73" t="s">
        <v>224</v>
      </c>
      <c r="G73" t="s">
        <v>235</v>
      </c>
      <c r="H73" t="s">
        <v>226</v>
      </c>
      <c r="I73" t="str">
        <f>HYPERLINK("https://www.oreas.com/crm/OREAS-16b/")</f>
        <v>https://www.oreas.com/crm/OREAS-16b/</v>
      </c>
      <c r="S73">
        <v>2.21</v>
      </c>
      <c r="T73">
        <v>2.2100000000000001E-4</v>
      </c>
      <c r="U73" t="s">
        <v>243</v>
      </c>
    </row>
    <row r="74" spans="1:219" x14ac:dyDescent="0.25">
      <c r="A74" t="s">
        <v>349</v>
      </c>
      <c r="B74" t="s">
        <v>350</v>
      </c>
      <c r="C74" t="s">
        <v>257</v>
      </c>
      <c r="D74" t="s">
        <v>351</v>
      </c>
      <c r="E74" t="s">
        <v>352</v>
      </c>
      <c r="F74" t="s">
        <v>224</v>
      </c>
      <c r="G74" t="s">
        <v>225</v>
      </c>
      <c r="H74" t="s">
        <v>226</v>
      </c>
      <c r="I74" t="str">
        <f>HYPERLINK("https://www.oreas.com/crm/OREAS-170a/")</f>
        <v>https://www.oreas.com/crm/OREAS-170a/</v>
      </c>
      <c r="M74">
        <v>23498.731</v>
      </c>
      <c r="N74">
        <v>2.3498730999999999</v>
      </c>
      <c r="O74" t="s">
        <v>261</v>
      </c>
      <c r="AH74">
        <v>643.22199999999998</v>
      </c>
      <c r="AI74">
        <v>6.4322199999999996E-2</v>
      </c>
      <c r="AJ74" t="s">
        <v>261</v>
      </c>
      <c r="BO74">
        <v>45392.714999999997</v>
      </c>
      <c r="BP74">
        <v>4.5392714999999999</v>
      </c>
      <c r="BQ74" t="s">
        <v>261</v>
      </c>
      <c r="CP74">
        <v>14112.512000000001</v>
      </c>
      <c r="CQ74">
        <v>1.4112511999999999</v>
      </c>
      <c r="CR74" t="s">
        <v>261</v>
      </c>
      <c r="DB74">
        <v>1338.74</v>
      </c>
      <c r="DC74">
        <v>0.13387399999999999</v>
      </c>
      <c r="DD74" t="s">
        <v>261</v>
      </c>
      <c r="DE74">
        <v>450501.99900000001</v>
      </c>
      <c r="DF74">
        <v>45.050199900000003</v>
      </c>
      <c r="DG74" t="s">
        <v>261</v>
      </c>
      <c r="DK74">
        <v>2047.527</v>
      </c>
      <c r="DL74">
        <v>0.20475270000000001</v>
      </c>
      <c r="DM74" t="s">
        <v>261</v>
      </c>
      <c r="DW74">
        <v>663.35900000000004</v>
      </c>
      <c r="DX74">
        <v>6.6335900000000003E-2</v>
      </c>
      <c r="DY74" t="s">
        <v>261</v>
      </c>
      <c r="FJ74">
        <v>53007.12</v>
      </c>
      <c r="FK74">
        <v>5.3007119999999999</v>
      </c>
      <c r="FL74" t="s">
        <v>261</v>
      </c>
      <c r="GH74">
        <v>1072.8240000000001</v>
      </c>
      <c r="GI74">
        <v>0.1072824</v>
      </c>
      <c r="GJ74" t="s">
        <v>261</v>
      </c>
    </row>
    <row r="75" spans="1:219" x14ac:dyDescent="0.25">
      <c r="A75" t="s">
        <v>353</v>
      </c>
      <c r="B75" t="s">
        <v>350</v>
      </c>
      <c r="C75" t="s">
        <v>257</v>
      </c>
      <c r="D75" t="s">
        <v>351</v>
      </c>
      <c r="E75" t="s">
        <v>352</v>
      </c>
      <c r="F75" t="s">
        <v>224</v>
      </c>
      <c r="G75" t="s">
        <v>225</v>
      </c>
      <c r="H75" t="s">
        <v>226</v>
      </c>
      <c r="I75" t="str">
        <f>HYPERLINK("https://www.oreas.com/crm/OREAS-170b/")</f>
        <v>https://www.oreas.com/crm/OREAS-170b/</v>
      </c>
      <c r="M75">
        <v>20640.776999999998</v>
      </c>
      <c r="N75">
        <v>2.0640776999999999</v>
      </c>
      <c r="O75" t="s">
        <v>261</v>
      </c>
      <c r="AH75">
        <v>1929.665</v>
      </c>
      <c r="AI75">
        <v>0.19296650000000001</v>
      </c>
      <c r="AJ75" t="s">
        <v>261</v>
      </c>
      <c r="BO75">
        <v>49239.555999999997</v>
      </c>
      <c r="BP75">
        <v>4.9239556000000002</v>
      </c>
      <c r="BQ75" t="s">
        <v>261</v>
      </c>
      <c r="CP75">
        <v>14942.66</v>
      </c>
      <c r="CQ75">
        <v>1.4942660000000001</v>
      </c>
      <c r="CR75" t="s">
        <v>261</v>
      </c>
      <c r="DB75">
        <v>1983.9880000000001</v>
      </c>
      <c r="DC75">
        <v>0.19839879999999999</v>
      </c>
      <c r="DD75" t="s">
        <v>261</v>
      </c>
      <c r="DE75">
        <v>460492.50199999998</v>
      </c>
      <c r="DF75">
        <v>46.049250200000003</v>
      </c>
      <c r="DG75" t="s">
        <v>261</v>
      </c>
      <c r="DK75">
        <v>2359.107</v>
      </c>
      <c r="DL75">
        <v>0.2359107</v>
      </c>
      <c r="DM75" t="s">
        <v>261</v>
      </c>
      <c r="DW75">
        <v>851.02</v>
      </c>
      <c r="DX75">
        <v>8.5101999999999997E-2</v>
      </c>
      <c r="DY75" t="s">
        <v>261</v>
      </c>
      <c r="FJ75">
        <v>44359.574000000001</v>
      </c>
      <c r="FK75">
        <v>4.4359574000000004</v>
      </c>
      <c r="FL75" t="s">
        <v>261</v>
      </c>
      <c r="GH75">
        <v>1132.758</v>
      </c>
      <c r="GI75">
        <v>0.1132758</v>
      </c>
      <c r="GJ75" t="s">
        <v>261</v>
      </c>
    </row>
    <row r="76" spans="1:219" x14ac:dyDescent="0.25">
      <c r="A76" t="s">
        <v>354</v>
      </c>
      <c r="B76" t="s">
        <v>350</v>
      </c>
      <c r="C76" t="s">
        <v>257</v>
      </c>
      <c r="D76" t="s">
        <v>351</v>
      </c>
      <c r="E76" t="s">
        <v>352</v>
      </c>
      <c r="F76" t="s">
        <v>224</v>
      </c>
      <c r="G76" t="s">
        <v>225</v>
      </c>
      <c r="H76" t="s">
        <v>226</v>
      </c>
      <c r="I76" t="str">
        <f>HYPERLINK("https://www.oreas.com/crm/OREAS-171/")</f>
        <v>https://www.oreas.com/crm/OREAS-171/</v>
      </c>
      <c r="M76">
        <v>38741.150999999998</v>
      </c>
      <c r="N76">
        <v>3.8741151</v>
      </c>
      <c r="O76" t="s">
        <v>261</v>
      </c>
      <c r="Y76">
        <v>2212.259</v>
      </c>
      <c r="Z76">
        <v>0.2212259</v>
      </c>
      <c r="AA76" t="s">
        <v>261</v>
      </c>
      <c r="AH76">
        <v>578.9</v>
      </c>
      <c r="AI76">
        <v>5.7889999999999997E-2</v>
      </c>
      <c r="AJ76" t="s">
        <v>261</v>
      </c>
      <c r="BO76">
        <v>36600</v>
      </c>
      <c r="BP76">
        <v>3.66</v>
      </c>
      <c r="BQ76" t="s">
        <v>261</v>
      </c>
      <c r="CP76">
        <v>17018.028999999999</v>
      </c>
      <c r="CQ76">
        <v>1.7018028999999999</v>
      </c>
      <c r="CR76" t="s">
        <v>261</v>
      </c>
      <c r="DB76">
        <v>1308.588</v>
      </c>
      <c r="DC76">
        <v>0.1308588</v>
      </c>
      <c r="DD76" t="s">
        <v>261</v>
      </c>
      <c r="DE76">
        <v>351000</v>
      </c>
      <c r="DF76">
        <v>35.1</v>
      </c>
      <c r="DG76" t="s">
        <v>261</v>
      </c>
      <c r="DK76">
        <v>1750.7840000000001</v>
      </c>
      <c r="DL76">
        <v>0.1750784</v>
      </c>
      <c r="DM76" t="s">
        <v>261</v>
      </c>
      <c r="DW76">
        <v>663</v>
      </c>
      <c r="DX76">
        <v>6.6299999999999998E-2</v>
      </c>
      <c r="DY76" t="s">
        <v>261</v>
      </c>
      <c r="FJ76">
        <v>116017.34699999999</v>
      </c>
      <c r="FK76">
        <v>11.6017347</v>
      </c>
      <c r="FL76" t="s">
        <v>261</v>
      </c>
      <c r="GH76">
        <v>2013.7919999999999</v>
      </c>
      <c r="GI76">
        <v>0.20137920000000001</v>
      </c>
      <c r="GJ76" t="s">
        <v>261</v>
      </c>
      <c r="GT76">
        <v>234.149</v>
      </c>
      <c r="GU76">
        <v>2.3414899999999999E-2</v>
      </c>
      <c r="GV76" t="s">
        <v>261</v>
      </c>
    </row>
    <row r="77" spans="1:219" x14ac:dyDescent="0.25">
      <c r="A77" t="s">
        <v>355</v>
      </c>
      <c r="B77" t="s">
        <v>350</v>
      </c>
      <c r="C77" t="s">
        <v>257</v>
      </c>
      <c r="D77" t="s">
        <v>351</v>
      </c>
      <c r="E77" t="s">
        <v>352</v>
      </c>
      <c r="F77" t="s">
        <v>224</v>
      </c>
      <c r="G77" t="s">
        <v>225</v>
      </c>
      <c r="H77" t="s">
        <v>226</v>
      </c>
      <c r="I77" t="str">
        <f>HYPERLINK("https://www.oreas.com/crm/OREAS-172/")</f>
        <v>https://www.oreas.com/crm/OREAS-172/</v>
      </c>
      <c r="M77">
        <v>30696.541000000001</v>
      </c>
      <c r="N77">
        <v>3.0696541000000002</v>
      </c>
      <c r="O77" t="s">
        <v>261</v>
      </c>
      <c r="Y77">
        <v>2552.6060000000002</v>
      </c>
      <c r="Z77">
        <v>0.2552606</v>
      </c>
      <c r="AA77" t="s">
        <v>261</v>
      </c>
      <c r="AH77">
        <v>678.95600000000002</v>
      </c>
      <c r="AI77">
        <v>6.78956E-2</v>
      </c>
      <c r="AJ77" t="s">
        <v>261</v>
      </c>
      <c r="BO77">
        <v>38300</v>
      </c>
      <c r="BP77">
        <v>3.83</v>
      </c>
      <c r="BQ77" t="s">
        <v>261</v>
      </c>
      <c r="CP77">
        <v>15689.793</v>
      </c>
      <c r="CQ77">
        <v>1.5689793000000001</v>
      </c>
      <c r="CR77" t="s">
        <v>261</v>
      </c>
      <c r="DB77">
        <v>850.28099999999995</v>
      </c>
      <c r="DC77">
        <v>8.5028099999999995E-2</v>
      </c>
      <c r="DD77" t="s">
        <v>261</v>
      </c>
      <c r="DE77">
        <v>427500</v>
      </c>
      <c r="DF77">
        <v>42.75</v>
      </c>
      <c r="DG77" t="s">
        <v>261</v>
      </c>
      <c r="DK77">
        <v>2025.271</v>
      </c>
      <c r="DL77">
        <v>0.20252709999999999</v>
      </c>
      <c r="DM77" t="s">
        <v>261</v>
      </c>
      <c r="DW77">
        <v>752</v>
      </c>
      <c r="DX77">
        <v>7.5200000000000003E-2</v>
      </c>
      <c r="DY77" t="s">
        <v>261</v>
      </c>
      <c r="FJ77">
        <v>65861.58</v>
      </c>
      <c r="FK77">
        <v>6.5861580000000002</v>
      </c>
      <c r="FL77" t="s">
        <v>261</v>
      </c>
      <c r="GH77">
        <v>1414.4490000000001</v>
      </c>
      <c r="GI77">
        <v>0.14144490000000001</v>
      </c>
      <c r="GJ77" t="s">
        <v>261</v>
      </c>
      <c r="GT77">
        <v>280.64299999999997</v>
      </c>
      <c r="GU77">
        <v>2.80643E-2</v>
      </c>
      <c r="GV77" t="s">
        <v>261</v>
      </c>
    </row>
    <row r="78" spans="1:219" x14ac:dyDescent="0.25">
      <c r="A78" t="s">
        <v>356</v>
      </c>
      <c r="B78" t="s">
        <v>350</v>
      </c>
      <c r="C78" t="s">
        <v>257</v>
      </c>
      <c r="D78" t="s">
        <v>351</v>
      </c>
      <c r="E78" t="s">
        <v>357</v>
      </c>
      <c r="F78" t="s">
        <v>260</v>
      </c>
      <c r="G78" t="s">
        <v>225</v>
      </c>
      <c r="H78" t="s">
        <v>226</v>
      </c>
      <c r="I78" t="str">
        <f>HYPERLINK("https://www.oreas.com/crm/OREAS-173/")</f>
        <v>https://www.oreas.com/crm/OREAS-173/</v>
      </c>
      <c r="M78">
        <v>35800</v>
      </c>
      <c r="N78">
        <v>3.58</v>
      </c>
      <c r="O78" t="s">
        <v>227</v>
      </c>
      <c r="P78">
        <v>57</v>
      </c>
      <c r="Q78">
        <v>5.7000000000000002E-3</v>
      </c>
      <c r="R78" t="s">
        <v>227</v>
      </c>
      <c r="Y78">
        <v>7900</v>
      </c>
      <c r="Z78">
        <v>0.79</v>
      </c>
      <c r="AA78" t="s">
        <v>227</v>
      </c>
      <c r="AB78">
        <v>4.5999999999999996</v>
      </c>
      <c r="AC78">
        <v>4.6000000000000001E-4</v>
      </c>
      <c r="AD78" t="s">
        <v>227</v>
      </c>
      <c r="AE78">
        <v>0.94</v>
      </c>
      <c r="AF78">
        <v>9.3999999999999994E-5</v>
      </c>
      <c r="AG78" t="s">
        <v>227</v>
      </c>
      <c r="AH78">
        <v>2460</v>
      </c>
      <c r="AI78">
        <v>0.246</v>
      </c>
      <c r="AJ78" t="s">
        <v>227</v>
      </c>
      <c r="AK78">
        <v>0.27</v>
      </c>
      <c r="AL78">
        <v>2.6999999999999999E-5</v>
      </c>
      <c r="AM78" t="s">
        <v>227</v>
      </c>
      <c r="AN78">
        <v>64</v>
      </c>
      <c r="AO78">
        <v>6.4000000000000003E-3</v>
      </c>
      <c r="AP78" t="s">
        <v>227</v>
      </c>
      <c r="AT78">
        <v>70</v>
      </c>
      <c r="AU78">
        <v>7.0000000000000001E-3</v>
      </c>
      <c r="AV78" t="s">
        <v>227</v>
      </c>
      <c r="AW78">
        <v>69</v>
      </c>
      <c r="AX78">
        <v>6.8999999999999999E-3</v>
      </c>
      <c r="AY78" t="s">
        <v>227</v>
      </c>
      <c r="AZ78">
        <v>0.91</v>
      </c>
      <c r="BA78">
        <v>9.1000000000000003E-5</v>
      </c>
      <c r="BB78" t="s">
        <v>227</v>
      </c>
      <c r="BC78">
        <v>103</v>
      </c>
      <c r="BD78">
        <v>1.03E-2</v>
      </c>
      <c r="BE78" t="s">
        <v>227</v>
      </c>
      <c r="BF78">
        <v>7.54</v>
      </c>
      <c r="BG78">
        <v>7.54E-4</v>
      </c>
      <c r="BH78" t="s">
        <v>227</v>
      </c>
      <c r="BI78">
        <v>4.3899999999999997</v>
      </c>
      <c r="BJ78">
        <v>4.3899999999999999E-4</v>
      </c>
      <c r="BK78" t="s">
        <v>227</v>
      </c>
      <c r="BO78">
        <v>251700</v>
      </c>
      <c r="BP78">
        <v>25.17</v>
      </c>
      <c r="BQ78" t="s">
        <v>227</v>
      </c>
      <c r="BR78">
        <v>16.3</v>
      </c>
      <c r="BS78">
        <v>1.6299999999999999E-3</v>
      </c>
      <c r="BT78" t="s">
        <v>227</v>
      </c>
      <c r="CA78">
        <v>2.0499999999999998</v>
      </c>
      <c r="CB78">
        <v>2.05E-4</v>
      </c>
      <c r="CC78" t="s">
        <v>227</v>
      </c>
      <c r="CG78">
        <v>1.56</v>
      </c>
      <c r="CH78">
        <v>1.56E-4</v>
      </c>
      <c r="CI78" t="s">
        <v>227</v>
      </c>
      <c r="CJ78">
        <v>8.7999999999999995E-2</v>
      </c>
      <c r="CK78">
        <v>8.8000000000000004E-6</v>
      </c>
      <c r="CL78" t="s">
        <v>227</v>
      </c>
      <c r="CP78">
        <v>7080</v>
      </c>
      <c r="CQ78">
        <v>0.70799999999999996</v>
      </c>
      <c r="CR78" t="s">
        <v>227</v>
      </c>
      <c r="CS78">
        <v>34.5</v>
      </c>
      <c r="CT78">
        <v>3.4499999999999999E-3</v>
      </c>
      <c r="CU78" t="s">
        <v>227</v>
      </c>
      <c r="CV78">
        <v>1181</v>
      </c>
      <c r="CW78">
        <v>0.1181</v>
      </c>
      <c r="CX78" t="s">
        <v>227</v>
      </c>
      <c r="CY78">
        <v>0.6</v>
      </c>
      <c r="CZ78">
        <v>6.0000000000000002E-5</v>
      </c>
      <c r="DA78" t="s">
        <v>227</v>
      </c>
      <c r="DB78">
        <v>1660</v>
      </c>
      <c r="DC78">
        <v>0.16600000000000001</v>
      </c>
      <c r="DD78" t="s">
        <v>227</v>
      </c>
      <c r="DE78">
        <v>282500</v>
      </c>
      <c r="DF78">
        <v>28.25</v>
      </c>
      <c r="DG78" t="s">
        <v>227</v>
      </c>
      <c r="DH78">
        <v>2.06</v>
      </c>
      <c r="DI78">
        <v>2.0599999999999999E-4</v>
      </c>
      <c r="DJ78" t="s">
        <v>227</v>
      </c>
      <c r="DK78">
        <v>3200</v>
      </c>
      <c r="DL78">
        <v>0.32</v>
      </c>
      <c r="DM78" t="s">
        <v>227</v>
      </c>
      <c r="DN78">
        <v>5.0999999999999996</v>
      </c>
      <c r="DO78">
        <v>5.1000000000000004E-4</v>
      </c>
      <c r="DP78" t="s">
        <v>227</v>
      </c>
      <c r="DQ78">
        <v>35.799999999999997</v>
      </c>
      <c r="DR78">
        <v>3.5799999999999998E-3</v>
      </c>
      <c r="DS78" t="s">
        <v>227</v>
      </c>
      <c r="DW78">
        <v>350</v>
      </c>
      <c r="DX78">
        <v>3.5000000000000003E-2</v>
      </c>
      <c r="DY78" t="s">
        <v>227</v>
      </c>
      <c r="DZ78">
        <v>282</v>
      </c>
      <c r="EA78">
        <v>2.8199999999999999E-2</v>
      </c>
      <c r="EB78" t="s">
        <v>227</v>
      </c>
      <c r="EF78">
        <v>8.58</v>
      </c>
      <c r="EG78">
        <v>8.5800000000000004E-4</v>
      </c>
      <c r="EH78" t="s">
        <v>227</v>
      </c>
      <c r="EO78" s="2">
        <v>2E-3</v>
      </c>
      <c r="EP78" s="2">
        <v>1.9999999999999999E-7</v>
      </c>
      <c r="EQ78" t="s">
        <v>227</v>
      </c>
      <c r="EX78">
        <v>60.073999999999998</v>
      </c>
      <c r="EY78">
        <v>6.0074000000000004E-3</v>
      </c>
      <c r="EZ78" t="s">
        <v>261</v>
      </c>
      <c r="FA78">
        <v>3.23</v>
      </c>
      <c r="FB78">
        <v>3.2299999999999999E-4</v>
      </c>
      <c r="FC78" t="s">
        <v>227</v>
      </c>
      <c r="FD78">
        <v>16.2</v>
      </c>
      <c r="FE78">
        <v>1.6199999999999999E-3</v>
      </c>
      <c r="FF78" t="s">
        <v>227</v>
      </c>
      <c r="FG78" s="2">
        <v>1</v>
      </c>
      <c r="FH78" s="2">
        <v>1E-4</v>
      </c>
      <c r="FI78" t="s">
        <v>227</v>
      </c>
      <c r="FJ78">
        <v>33187.879000000001</v>
      </c>
      <c r="FK78">
        <v>3.3187878999999998</v>
      </c>
      <c r="FL78" t="s">
        <v>261</v>
      </c>
      <c r="FP78">
        <v>1.98</v>
      </c>
      <c r="FQ78">
        <v>1.9799999999999999E-4</v>
      </c>
      <c r="FR78" t="s">
        <v>227</v>
      </c>
      <c r="FS78">
        <v>420</v>
      </c>
      <c r="FT78">
        <v>4.2000000000000003E-2</v>
      </c>
      <c r="FU78" t="s">
        <v>227</v>
      </c>
      <c r="FV78">
        <v>0.35</v>
      </c>
      <c r="FW78">
        <v>3.4999999999999997E-5</v>
      </c>
      <c r="FX78" t="s">
        <v>227</v>
      </c>
      <c r="FY78">
        <v>1.3</v>
      </c>
      <c r="FZ78">
        <v>1.2999999999999999E-4</v>
      </c>
      <c r="GA78" t="s">
        <v>227</v>
      </c>
      <c r="GE78">
        <v>4.43</v>
      </c>
      <c r="GF78">
        <v>4.4299999999999998E-4</v>
      </c>
      <c r="GG78" t="s">
        <v>227</v>
      </c>
      <c r="GH78">
        <v>1990</v>
      </c>
      <c r="GI78">
        <v>0.19900000000000001</v>
      </c>
      <c r="GJ78" t="s">
        <v>227</v>
      </c>
      <c r="GK78">
        <v>0.82</v>
      </c>
      <c r="GL78">
        <v>8.2000000000000001E-5</v>
      </c>
      <c r="GM78" t="s">
        <v>227</v>
      </c>
      <c r="GN78">
        <v>0.61</v>
      </c>
      <c r="GO78">
        <v>6.0999999999999999E-5</v>
      </c>
      <c r="GP78" t="s">
        <v>227</v>
      </c>
      <c r="GQ78">
        <v>1.64</v>
      </c>
      <c r="GR78">
        <v>1.64E-4</v>
      </c>
      <c r="GS78" t="s">
        <v>227</v>
      </c>
      <c r="GT78">
        <v>124.917</v>
      </c>
      <c r="GU78">
        <v>1.24917E-2</v>
      </c>
      <c r="GV78" t="s">
        <v>261</v>
      </c>
      <c r="GW78">
        <v>9.11</v>
      </c>
      <c r="GX78">
        <v>9.1100000000000003E-4</v>
      </c>
      <c r="GY78" t="s">
        <v>227</v>
      </c>
      <c r="GZ78">
        <v>49.6</v>
      </c>
      <c r="HA78">
        <v>4.96E-3</v>
      </c>
      <c r="HB78" t="s">
        <v>227</v>
      </c>
      <c r="HC78">
        <v>3.85</v>
      </c>
      <c r="HD78">
        <v>3.8499999999999998E-4</v>
      </c>
      <c r="HE78" t="s">
        <v>227</v>
      </c>
      <c r="HF78">
        <v>80</v>
      </c>
      <c r="HG78">
        <v>8.0000000000000002E-3</v>
      </c>
      <c r="HH78" t="s">
        <v>227</v>
      </c>
      <c r="HI78">
        <v>71</v>
      </c>
      <c r="HJ78">
        <v>7.1000000000000004E-3</v>
      </c>
      <c r="HK78" t="s">
        <v>227</v>
      </c>
    </row>
    <row r="79" spans="1:219" x14ac:dyDescent="0.25">
      <c r="A79" t="s">
        <v>358</v>
      </c>
      <c r="B79" t="s">
        <v>350</v>
      </c>
      <c r="C79" t="s">
        <v>257</v>
      </c>
      <c r="D79" t="s">
        <v>351</v>
      </c>
      <c r="E79" t="s">
        <v>357</v>
      </c>
      <c r="F79" t="s">
        <v>260</v>
      </c>
      <c r="G79" t="s">
        <v>225</v>
      </c>
      <c r="H79" t="s">
        <v>226</v>
      </c>
      <c r="I79" t="str">
        <f>HYPERLINK("https://www.oreas.com/crm/OREAS-174/")</f>
        <v>https://www.oreas.com/crm/OREAS-174/</v>
      </c>
      <c r="M79">
        <v>32900</v>
      </c>
      <c r="N79">
        <v>3.29</v>
      </c>
      <c r="O79" t="s">
        <v>227</v>
      </c>
      <c r="P79">
        <v>28.3</v>
      </c>
      <c r="Q79">
        <v>2.8300000000000001E-3</v>
      </c>
      <c r="R79" t="s">
        <v>227</v>
      </c>
      <c r="Y79">
        <v>9370</v>
      </c>
      <c r="Z79">
        <v>0.93700000000000006</v>
      </c>
      <c r="AA79" t="s">
        <v>227</v>
      </c>
      <c r="AB79">
        <v>4.26</v>
      </c>
      <c r="AC79">
        <v>4.26E-4</v>
      </c>
      <c r="AD79" t="s">
        <v>227</v>
      </c>
      <c r="AE79">
        <v>0.36</v>
      </c>
      <c r="AF79">
        <v>3.6000000000000001E-5</v>
      </c>
      <c r="AG79" t="s">
        <v>227</v>
      </c>
      <c r="AH79">
        <v>2310</v>
      </c>
      <c r="AI79">
        <v>0.23100000000000001</v>
      </c>
      <c r="AJ79" t="s">
        <v>227</v>
      </c>
      <c r="AK79">
        <v>0.33</v>
      </c>
      <c r="AL79">
        <v>3.3000000000000003E-5</v>
      </c>
      <c r="AM79" t="s">
        <v>227</v>
      </c>
      <c r="AN79">
        <v>59</v>
      </c>
      <c r="AO79">
        <v>5.8999999999999999E-3</v>
      </c>
      <c r="AP79" t="s">
        <v>227</v>
      </c>
      <c r="AT79">
        <v>70</v>
      </c>
      <c r="AU79">
        <v>7.0000000000000001E-3</v>
      </c>
      <c r="AV79" t="s">
        <v>227</v>
      </c>
      <c r="AW79">
        <v>84</v>
      </c>
      <c r="AX79">
        <v>8.3999999999999995E-3</v>
      </c>
      <c r="AY79" t="s">
        <v>227</v>
      </c>
      <c r="AZ79">
        <v>0.65</v>
      </c>
      <c r="BA79">
        <v>6.4999999999999994E-5</v>
      </c>
      <c r="BB79" t="s">
        <v>227</v>
      </c>
      <c r="BC79">
        <v>97</v>
      </c>
      <c r="BD79">
        <v>9.7000000000000003E-3</v>
      </c>
      <c r="BE79" t="s">
        <v>227</v>
      </c>
      <c r="BF79">
        <v>9.67</v>
      </c>
      <c r="BG79">
        <v>9.6699999999999998E-4</v>
      </c>
      <c r="BH79" t="s">
        <v>227</v>
      </c>
      <c r="BI79">
        <v>5.78</v>
      </c>
      <c r="BJ79">
        <v>5.7799999999999995E-4</v>
      </c>
      <c r="BK79" t="s">
        <v>227</v>
      </c>
      <c r="BO79">
        <v>200600</v>
      </c>
      <c r="BP79">
        <v>20.059999999999999</v>
      </c>
      <c r="BQ79" t="s">
        <v>227</v>
      </c>
      <c r="BR79">
        <v>17.7</v>
      </c>
      <c r="BS79">
        <v>1.7700000000000001E-3</v>
      </c>
      <c r="BT79" t="s">
        <v>227</v>
      </c>
      <c r="BU79">
        <v>10.6</v>
      </c>
      <c r="BV79">
        <v>1.06E-3</v>
      </c>
      <c r="BW79" t="s">
        <v>227</v>
      </c>
      <c r="CA79">
        <v>2.0699999999999998</v>
      </c>
      <c r="CB79">
        <v>2.0699999999999999E-4</v>
      </c>
      <c r="CC79" t="s">
        <v>227</v>
      </c>
      <c r="CG79">
        <v>2.04</v>
      </c>
      <c r="CH79">
        <v>2.04E-4</v>
      </c>
      <c r="CI79" t="s">
        <v>227</v>
      </c>
      <c r="CJ79">
        <v>7.6999999999999999E-2</v>
      </c>
      <c r="CK79">
        <v>7.7000000000000008E-6</v>
      </c>
      <c r="CL79" t="s">
        <v>227</v>
      </c>
      <c r="CP79">
        <v>6780</v>
      </c>
      <c r="CQ79">
        <v>0.67800000000000005</v>
      </c>
      <c r="CR79" t="s">
        <v>227</v>
      </c>
      <c r="CS79">
        <v>37.1</v>
      </c>
      <c r="CT79">
        <v>3.7100000000000002E-3</v>
      </c>
      <c r="CU79" t="s">
        <v>227</v>
      </c>
      <c r="CV79">
        <v>843</v>
      </c>
      <c r="CW79">
        <v>8.43E-2</v>
      </c>
      <c r="CX79" t="s">
        <v>227</v>
      </c>
      <c r="CY79">
        <v>0.82</v>
      </c>
      <c r="CZ79">
        <v>8.2000000000000001E-5</v>
      </c>
      <c r="DA79" t="s">
        <v>227</v>
      </c>
      <c r="DB79">
        <v>1980</v>
      </c>
      <c r="DC79">
        <v>0.19800000000000001</v>
      </c>
      <c r="DD79" t="s">
        <v>227</v>
      </c>
      <c r="DE79">
        <v>341000</v>
      </c>
      <c r="DF79">
        <v>34.1</v>
      </c>
      <c r="DG79" t="s">
        <v>227</v>
      </c>
      <c r="DH79">
        <v>1.93</v>
      </c>
      <c r="DI79">
        <v>1.93E-4</v>
      </c>
      <c r="DJ79" t="s">
        <v>227</v>
      </c>
      <c r="DK79">
        <v>3260</v>
      </c>
      <c r="DL79">
        <v>0.32600000000000001</v>
      </c>
      <c r="DM79" t="s">
        <v>227</v>
      </c>
      <c r="DN79">
        <v>5.57</v>
      </c>
      <c r="DO79">
        <v>5.5699999999999999E-4</v>
      </c>
      <c r="DP79" t="s">
        <v>227</v>
      </c>
      <c r="DQ79">
        <v>43.5</v>
      </c>
      <c r="DR79">
        <v>4.3499999999999997E-3</v>
      </c>
      <c r="DS79" t="s">
        <v>227</v>
      </c>
      <c r="DW79">
        <v>440</v>
      </c>
      <c r="DX79">
        <v>4.3999999999999997E-2</v>
      </c>
      <c r="DY79" t="s">
        <v>227</v>
      </c>
      <c r="DZ79">
        <v>285</v>
      </c>
      <c r="EA79">
        <v>2.8500000000000001E-2</v>
      </c>
      <c r="EB79" t="s">
        <v>227</v>
      </c>
      <c r="EF79">
        <v>9.83</v>
      </c>
      <c r="EG79">
        <v>9.8299999999999993E-4</v>
      </c>
      <c r="EH79" t="s">
        <v>227</v>
      </c>
      <c r="EO79" s="2">
        <v>2E-3</v>
      </c>
      <c r="EP79" s="2">
        <v>1.9999999999999999E-7</v>
      </c>
      <c r="EQ79" t="s">
        <v>227</v>
      </c>
      <c r="EX79">
        <v>156.19300000000001</v>
      </c>
      <c r="EY79">
        <v>1.5619299999999999E-2</v>
      </c>
      <c r="EZ79" t="s">
        <v>261</v>
      </c>
      <c r="FA79">
        <v>1.8</v>
      </c>
      <c r="FB79">
        <v>1.8000000000000001E-4</v>
      </c>
      <c r="FC79" t="s">
        <v>227</v>
      </c>
      <c r="FD79">
        <v>16.8</v>
      </c>
      <c r="FE79">
        <v>1.6800000000000001E-3</v>
      </c>
      <c r="FF79" t="s">
        <v>227</v>
      </c>
      <c r="FG79" s="2">
        <v>1</v>
      </c>
      <c r="FH79" s="2">
        <v>1E-4</v>
      </c>
      <c r="FI79" t="s">
        <v>227</v>
      </c>
      <c r="FJ79">
        <v>28326.556</v>
      </c>
      <c r="FK79">
        <v>2.8326555999999998</v>
      </c>
      <c r="FL79" t="s">
        <v>261</v>
      </c>
      <c r="FP79">
        <v>1.84</v>
      </c>
      <c r="FQ79">
        <v>1.84E-4</v>
      </c>
      <c r="FR79" t="s">
        <v>227</v>
      </c>
      <c r="FS79">
        <v>528</v>
      </c>
      <c r="FT79">
        <v>5.28E-2</v>
      </c>
      <c r="FU79" t="s">
        <v>227</v>
      </c>
      <c r="FV79">
        <v>0.4</v>
      </c>
      <c r="FW79">
        <v>4.0000000000000003E-5</v>
      </c>
      <c r="FX79" t="s">
        <v>227</v>
      </c>
      <c r="FY79">
        <v>1.6</v>
      </c>
      <c r="FZ79">
        <v>1.6000000000000001E-4</v>
      </c>
      <c r="GA79" t="s">
        <v>227</v>
      </c>
      <c r="GE79">
        <v>4.37</v>
      </c>
      <c r="GF79">
        <v>4.37E-4</v>
      </c>
      <c r="GG79" t="s">
        <v>227</v>
      </c>
      <c r="GH79">
        <v>2230</v>
      </c>
      <c r="GI79">
        <v>0.223</v>
      </c>
      <c r="GJ79" t="s">
        <v>227</v>
      </c>
      <c r="GK79">
        <v>0.28999999999999998</v>
      </c>
      <c r="GL79">
        <v>2.9E-5</v>
      </c>
      <c r="GM79" t="s">
        <v>227</v>
      </c>
      <c r="GN79">
        <v>0.79</v>
      </c>
      <c r="GO79">
        <v>7.8999999999999996E-5</v>
      </c>
      <c r="GP79" t="s">
        <v>227</v>
      </c>
      <c r="GQ79">
        <v>1.36</v>
      </c>
      <c r="GR79">
        <v>1.36E-4</v>
      </c>
      <c r="GS79" t="s">
        <v>227</v>
      </c>
      <c r="GT79">
        <v>133.32</v>
      </c>
      <c r="GU79">
        <v>1.3332E-2</v>
      </c>
      <c r="GV79" t="s">
        <v>261</v>
      </c>
      <c r="GW79">
        <v>3.96</v>
      </c>
      <c r="GX79">
        <v>3.9599999999999998E-4</v>
      </c>
      <c r="GY79" t="s">
        <v>227</v>
      </c>
      <c r="GZ79">
        <v>69</v>
      </c>
      <c r="HA79">
        <v>6.8999999999999999E-3</v>
      </c>
      <c r="HB79" t="s">
        <v>227</v>
      </c>
      <c r="HC79">
        <v>5.14</v>
      </c>
      <c r="HD79">
        <v>5.1400000000000003E-4</v>
      </c>
      <c r="HE79" t="s">
        <v>227</v>
      </c>
      <c r="HF79">
        <v>89</v>
      </c>
      <c r="HG79">
        <v>8.8999999999999999E-3</v>
      </c>
      <c r="HH79" t="s">
        <v>227</v>
      </c>
      <c r="HI79">
        <v>71</v>
      </c>
      <c r="HJ79">
        <v>7.1000000000000004E-3</v>
      </c>
      <c r="HK79" t="s">
        <v>227</v>
      </c>
    </row>
    <row r="80" spans="1:219" x14ac:dyDescent="0.25">
      <c r="A80" t="s">
        <v>359</v>
      </c>
      <c r="B80" t="s">
        <v>350</v>
      </c>
      <c r="C80" t="s">
        <v>257</v>
      </c>
      <c r="D80" t="s">
        <v>351</v>
      </c>
      <c r="E80" t="s">
        <v>357</v>
      </c>
      <c r="F80" t="s">
        <v>260</v>
      </c>
      <c r="G80" t="s">
        <v>225</v>
      </c>
      <c r="H80" t="s">
        <v>226</v>
      </c>
      <c r="I80" t="str">
        <f>HYPERLINK("https://www.oreas.com/crm/OREAS-175/")</f>
        <v>https://www.oreas.com/crm/OREAS-175/</v>
      </c>
      <c r="M80">
        <v>28700</v>
      </c>
      <c r="N80">
        <v>2.87</v>
      </c>
      <c r="O80" t="s">
        <v>227</v>
      </c>
      <c r="P80">
        <v>29.6</v>
      </c>
      <c r="Q80">
        <v>2.96E-3</v>
      </c>
      <c r="R80" t="s">
        <v>227</v>
      </c>
      <c r="Y80">
        <v>9600</v>
      </c>
      <c r="Z80">
        <v>0.96</v>
      </c>
      <c r="AA80" t="s">
        <v>227</v>
      </c>
      <c r="AB80">
        <v>3.47</v>
      </c>
      <c r="AC80">
        <v>3.4699999999999998E-4</v>
      </c>
      <c r="AD80" t="s">
        <v>227</v>
      </c>
      <c r="AE80">
        <v>0.25</v>
      </c>
      <c r="AF80">
        <v>2.5000000000000001E-5</v>
      </c>
      <c r="AG80" t="s">
        <v>227</v>
      </c>
      <c r="AH80">
        <v>2400</v>
      </c>
      <c r="AI80">
        <v>0.24</v>
      </c>
      <c r="AJ80" t="s">
        <v>227</v>
      </c>
      <c r="AK80">
        <v>0.25</v>
      </c>
      <c r="AL80">
        <v>2.5000000000000001E-5</v>
      </c>
      <c r="AM80" t="s">
        <v>227</v>
      </c>
      <c r="AN80">
        <v>46</v>
      </c>
      <c r="AO80">
        <v>4.5999999999999999E-3</v>
      </c>
      <c r="AP80" t="s">
        <v>227</v>
      </c>
      <c r="AT80">
        <v>49.8</v>
      </c>
      <c r="AU80">
        <v>4.9800000000000001E-3</v>
      </c>
      <c r="AV80" t="s">
        <v>227</v>
      </c>
      <c r="AW80">
        <v>91</v>
      </c>
      <c r="AX80">
        <v>9.1000000000000004E-3</v>
      </c>
      <c r="AY80" t="s">
        <v>227</v>
      </c>
      <c r="AZ80">
        <v>0.51</v>
      </c>
      <c r="BA80">
        <v>5.1E-5</v>
      </c>
      <c r="BB80" t="s">
        <v>227</v>
      </c>
      <c r="BC80">
        <v>96</v>
      </c>
      <c r="BD80">
        <v>9.5999999999999992E-3</v>
      </c>
      <c r="BE80" t="s">
        <v>227</v>
      </c>
      <c r="BF80">
        <v>9.23</v>
      </c>
      <c r="BG80">
        <v>9.2299999999999999E-4</v>
      </c>
      <c r="BH80" t="s">
        <v>227</v>
      </c>
      <c r="BI80">
        <v>5.58</v>
      </c>
      <c r="BJ80">
        <v>5.5800000000000001E-4</v>
      </c>
      <c r="BK80" t="s">
        <v>227</v>
      </c>
      <c r="BO80">
        <v>153600</v>
      </c>
      <c r="BP80">
        <v>15.36</v>
      </c>
      <c r="BQ80" t="s">
        <v>227</v>
      </c>
      <c r="BR80">
        <v>19.399999999999999</v>
      </c>
      <c r="BS80">
        <v>1.9400000000000001E-3</v>
      </c>
      <c r="BT80" t="s">
        <v>227</v>
      </c>
      <c r="BU80">
        <v>9.9499999999999993</v>
      </c>
      <c r="BV80">
        <v>9.9500000000000001E-4</v>
      </c>
      <c r="BW80" t="s">
        <v>227</v>
      </c>
      <c r="CA80">
        <v>1.66</v>
      </c>
      <c r="CB80">
        <v>1.66E-4</v>
      </c>
      <c r="CC80" t="s">
        <v>227</v>
      </c>
      <c r="CG80">
        <v>1.95</v>
      </c>
      <c r="CH80">
        <v>1.95E-4</v>
      </c>
      <c r="CI80" t="s">
        <v>227</v>
      </c>
      <c r="CJ80">
        <v>7.1999999999999995E-2</v>
      </c>
      <c r="CK80">
        <v>7.1999999999999997E-6</v>
      </c>
      <c r="CL80" t="s">
        <v>227</v>
      </c>
      <c r="CP80">
        <v>5580</v>
      </c>
      <c r="CQ80">
        <v>0.55800000000000005</v>
      </c>
      <c r="CR80" t="s">
        <v>227</v>
      </c>
      <c r="CS80">
        <v>29.2</v>
      </c>
      <c r="CT80">
        <v>2.9199999999999999E-3</v>
      </c>
      <c r="CU80" t="s">
        <v>227</v>
      </c>
      <c r="CV80">
        <v>581</v>
      </c>
      <c r="CW80">
        <v>5.8099999999999999E-2</v>
      </c>
      <c r="CX80" t="s">
        <v>227</v>
      </c>
      <c r="CY80">
        <v>0.76</v>
      </c>
      <c r="CZ80">
        <v>7.6000000000000004E-5</v>
      </c>
      <c r="DA80" t="s">
        <v>227</v>
      </c>
      <c r="DB80">
        <v>1960</v>
      </c>
      <c r="DC80">
        <v>0.19600000000000001</v>
      </c>
      <c r="DD80" t="s">
        <v>227</v>
      </c>
      <c r="DE80">
        <v>411900</v>
      </c>
      <c r="DF80">
        <v>41.19</v>
      </c>
      <c r="DG80" t="s">
        <v>227</v>
      </c>
      <c r="DH80">
        <v>2.57</v>
      </c>
      <c r="DI80">
        <v>2.5700000000000001E-4</v>
      </c>
      <c r="DJ80" t="s">
        <v>227</v>
      </c>
      <c r="DK80">
        <v>2480</v>
      </c>
      <c r="DL80">
        <v>0.248</v>
      </c>
      <c r="DM80" t="s">
        <v>227</v>
      </c>
      <c r="DN80">
        <v>4</v>
      </c>
      <c r="DO80">
        <v>4.0000000000000002E-4</v>
      </c>
      <c r="DP80" t="s">
        <v>227</v>
      </c>
      <c r="DQ80">
        <v>37.299999999999997</v>
      </c>
      <c r="DR80">
        <v>3.7299999999999998E-3</v>
      </c>
      <c r="DS80" t="s">
        <v>227</v>
      </c>
      <c r="DW80">
        <v>420</v>
      </c>
      <c r="DX80">
        <v>4.2000000000000003E-2</v>
      </c>
      <c r="DY80" t="s">
        <v>227</v>
      </c>
      <c r="DZ80">
        <v>227</v>
      </c>
      <c r="EA80">
        <v>2.2700000000000001E-2</v>
      </c>
      <c r="EB80" t="s">
        <v>227</v>
      </c>
      <c r="EF80">
        <v>8.48</v>
      </c>
      <c r="EG80">
        <v>8.4800000000000001E-4</v>
      </c>
      <c r="EH80" t="s">
        <v>227</v>
      </c>
      <c r="EO80" s="2">
        <v>2E-3</v>
      </c>
      <c r="EP80" s="2">
        <v>1.9999999999999999E-7</v>
      </c>
      <c r="EQ80" t="s">
        <v>227</v>
      </c>
      <c r="EX80">
        <v>990</v>
      </c>
      <c r="EY80">
        <v>9.9000000000000005E-2</v>
      </c>
      <c r="EZ80" t="s">
        <v>227</v>
      </c>
      <c r="FA80">
        <v>1.65</v>
      </c>
      <c r="FB80">
        <v>1.65E-4</v>
      </c>
      <c r="FC80" t="s">
        <v>227</v>
      </c>
      <c r="FD80">
        <v>14.4</v>
      </c>
      <c r="FE80">
        <v>1.4400000000000001E-3</v>
      </c>
      <c r="FF80" t="s">
        <v>227</v>
      </c>
      <c r="FG80" s="2">
        <v>1</v>
      </c>
      <c r="FH80" s="2">
        <v>1E-4</v>
      </c>
      <c r="FI80" t="s">
        <v>227</v>
      </c>
      <c r="FJ80">
        <v>20380.163</v>
      </c>
      <c r="FK80">
        <v>2.0380162999999998</v>
      </c>
      <c r="FL80" t="s">
        <v>261</v>
      </c>
      <c r="FP80">
        <v>1.76</v>
      </c>
      <c r="FQ80">
        <v>1.76E-4</v>
      </c>
      <c r="FR80" t="s">
        <v>227</v>
      </c>
      <c r="FS80">
        <v>431</v>
      </c>
      <c r="FT80">
        <v>4.3099999999999999E-2</v>
      </c>
      <c r="FU80" t="s">
        <v>227</v>
      </c>
      <c r="FV80">
        <v>0.28999999999999998</v>
      </c>
      <c r="FW80">
        <v>2.9E-5</v>
      </c>
      <c r="FX80" t="s">
        <v>227</v>
      </c>
      <c r="FY80">
        <v>1.53</v>
      </c>
      <c r="FZ80">
        <v>1.5300000000000001E-4</v>
      </c>
      <c r="GA80" t="s">
        <v>227</v>
      </c>
      <c r="GE80">
        <v>3.1</v>
      </c>
      <c r="GF80">
        <v>3.1E-4</v>
      </c>
      <c r="GG80" t="s">
        <v>227</v>
      </c>
      <c r="GH80">
        <v>1780</v>
      </c>
      <c r="GI80">
        <v>0.17799999999999999</v>
      </c>
      <c r="GJ80" t="s">
        <v>227</v>
      </c>
      <c r="GK80">
        <v>0.23</v>
      </c>
      <c r="GL80">
        <v>2.3E-5</v>
      </c>
      <c r="GM80" t="s">
        <v>227</v>
      </c>
      <c r="GN80">
        <v>0.75</v>
      </c>
      <c r="GO80">
        <v>7.4999999999999993E-5</v>
      </c>
      <c r="GP80" t="s">
        <v>227</v>
      </c>
      <c r="GQ80">
        <v>1.17</v>
      </c>
      <c r="GR80">
        <v>1.17E-4</v>
      </c>
      <c r="GS80" t="s">
        <v>227</v>
      </c>
      <c r="GT80">
        <v>151.245</v>
      </c>
      <c r="GU80">
        <v>1.5124500000000001E-2</v>
      </c>
      <c r="GV80" t="s">
        <v>261</v>
      </c>
      <c r="GW80">
        <v>4.28</v>
      </c>
      <c r="GX80">
        <v>4.28E-4</v>
      </c>
      <c r="GY80" t="s">
        <v>227</v>
      </c>
      <c r="GZ80">
        <v>66</v>
      </c>
      <c r="HA80">
        <v>6.6E-3</v>
      </c>
      <c r="HB80" t="s">
        <v>227</v>
      </c>
      <c r="HC80">
        <v>4.79</v>
      </c>
      <c r="HD80">
        <v>4.7899999999999999E-4</v>
      </c>
      <c r="HE80" t="s">
        <v>227</v>
      </c>
      <c r="HF80">
        <v>83</v>
      </c>
      <c r="HG80">
        <v>8.3000000000000001E-3</v>
      </c>
      <c r="HH80" t="s">
        <v>227</v>
      </c>
      <c r="HI80">
        <v>53</v>
      </c>
      <c r="HJ80">
        <v>5.3E-3</v>
      </c>
      <c r="HK80" t="s">
        <v>227</v>
      </c>
    </row>
    <row r="81" spans="1:219" x14ac:dyDescent="0.25">
      <c r="A81" t="s">
        <v>360</v>
      </c>
      <c r="B81" t="s">
        <v>240</v>
      </c>
      <c r="C81" t="s">
        <v>221</v>
      </c>
      <c r="D81" t="s">
        <v>241</v>
      </c>
      <c r="E81" t="s">
        <v>242</v>
      </c>
      <c r="F81" t="s">
        <v>224</v>
      </c>
      <c r="G81" t="s">
        <v>235</v>
      </c>
      <c r="H81" t="s">
        <v>226</v>
      </c>
      <c r="I81" t="str">
        <f>HYPERLINK("https://www.oreas.com/crm/OREAS-17c/")</f>
        <v>https://www.oreas.com/crm/OREAS-17c/</v>
      </c>
      <c r="S81">
        <v>3.04</v>
      </c>
      <c r="T81">
        <v>3.0400000000000002E-4</v>
      </c>
      <c r="U81" t="s">
        <v>243</v>
      </c>
    </row>
    <row r="82" spans="1:219" x14ac:dyDescent="0.25">
      <c r="A82" t="s">
        <v>361</v>
      </c>
      <c r="B82" t="s">
        <v>245</v>
      </c>
      <c r="C82" t="s">
        <v>221</v>
      </c>
      <c r="D82" t="s">
        <v>241</v>
      </c>
      <c r="E82" t="s">
        <v>242</v>
      </c>
      <c r="F82" t="s">
        <v>224</v>
      </c>
      <c r="G82" t="s">
        <v>235</v>
      </c>
      <c r="H82" t="s">
        <v>226</v>
      </c>
      <c r="I82" t="str">
        <f>HYPERLINK("https://www.oreas.com/crm/OREAS-17Pb/")</f>
        <v>https://www.oreas.com/crm/OREAS-17Pb/</v>
      </c>
      <c r="S82">
        <v>2.56</v>
      </c>
      <c r="T82">
        <v>2.5599999999999999E-4</v>
      </c>
      <c r="U82" t="s">
        <v>243</v>
      </c>
    </row>
    <row r="83" spans="1:219" x14ac:dyDescent="0.25">
      <c r="A83" t="s">
        <v>362</v>
      </c>
      <c r="B83" t="s">
        <v>363</v>
      </c>
      <c r="C83" t="s">
        <v>257</v>
      </c>
      <c r="D83" t="s">
        <v>364</v>
      </c>
      <c r="E83" t="s">
        <v>365</v>
      </c>
      <c r="F83" t="s">
        <v>224</v>
      </c>
      <c r="G83" t="s">
        <v>225</v>
      </c>
      <c r="H83" t="s">
        <v>226</v>
      </c>
      <c r="I83" t="str">
        <f>HYPERLINK("https://www.oreas.com/crm/OREAS-180/")</f>
        <v>https://www.oreas.com/crm/OREAS-180/</v>
      </c>
      <c r="M83">
        <v>69225.990999999995</v>
      </c>
      <c r="N83">
        <v>6.9225991000000002</v>
      </c>
      <c r="O83" t="s">
        <v>261</v>
      </c>
      <c r="P83">
        <v>25.1</v>
      </c>
      <c r="Q83">
        <v>2.5100000000000001E-3</v>
      </c>
      <c r="R83" t="s">
        <v>228</v>
      </c>
      <c r="Y83">
        <v>140</v>
      </c>
      <c r="Z83">
        <v>1.4E-2</v>
      </c>
      <c r="AA83" t="s">
        <v>228</v>
      </c>
      <c r="AH83">
        <v>22226.883000000002</v>
      </c>
      <c r="AI83">
        <v>2.2226883000000002</v>
      </c>
      <c r="AJ83" t="s">
        <v>261</v>
      </c>
      <c r="AK83" s="2">
        <v>10</v>
      </c>
      <c r="AL83" s="2">
        <v>1E-3</v>
      </c>
      <c r="AM83" t="s">
        <v>228</v>
      </c>
      <c r="AN83">
        <v>11.7</v>
      </c>
      <c r="AO83">
        <v>1.17E-3</v>
      </c>
      <c r="AP83" t="s">
        <v>228</v>
      </c>
      <c r="AT83">
        <v>244</v>
      </c>
      <c r="AU83">
        <v>2.4400000000000002E-2</v>
      </c>
      <c r="AV83" t="s">
        <v>261</v>
      </c>
      <c r="AW83">
        <v>8894.6319999999996</v>
      </c>
      <c r="AX83">
        <v>0.88946320000000001</v>
      </c>
      <c r="AY83" t="s">
        <v>261</v>
      </c>
      <c r="AZ83">
        <v>0.62</v>
      </c>
      <c r="BA83">
        <v>6.2000000000000003E-5</v>
      </c>
      <c r="BB83" t="s">
        <v>228</v>
      </c>
      <c r="BC83">
        <v>91</v>
      </c>
      <c r="BD83">
        <v>9.1000000000000004E-3</v>
      </c>
      <c r="BE83" t="s">
        <v>261</v>
      </c>
      <c r="BL83">
        <v>0.43</v>
      </c>
      <c r="BM83">
        <v>4.3000000000000002E-5</v>
      </c>
      <c r="BN83" t="s">
        <v>228</v>
      </c>
      <c r="BO83">
        <v>247876.399</v>
      </c>
      <c r="BP83">
        <v>24.787639899999999</v>
      </c>
      <c r="BQ83" t="s">
        <v>261</v>
      </c>
      <c r="BR83">
        <v>11.6</v>
      </c>
      <c r="BS83">
        <v>1.16E-3</v>
      </c>
      <c r="BT83" t="s">
        <v>228</v>
      </c>
      <c r="BU83">
        <v>1.46</v>
      </c>
      <c r="BV83">
        <v>1.46E-4</v>
      </c>
      <c r="BW83" t="s">
        <v>228</v>
      </c>
      <c r="CA83">
        <v>2.0299999999999998</v>
      </c>
      <c r="CB83">
        <v>2.03E-4</v>
      </c>
      <c r="CC83" t="s">
        <v>228</v>
      </c>
      <c r="CG83">
        <v>0.28999999999999998</v>
      </c>
      <c r="CH83">
        <v>2.9E-5</v>
      </c>
      <c r="CI83" t="s">
        <v>228</v>
      </c>
      <c r="CP83">
        <v>1021.082</v>
      </c>
      <c r="CQ83">
        <v>0.1021082</v>
      </c>
      <c r="CR83" t="s">
        <v>228</v>
      </c>
      <c r="CS83">
        <v>4.76</v>
      </c>
      <c r="CT83">
        <v>4.7600000000000002E-4</v>
      </c>
      <c r="CU83" t="s">
        <v>228</v>
      </c>
      <c r="CV83">
        <v>14.7</v>
      </c>
      <c r="CW83">
        <v>1.47E-3</v>
      </c>
      <c r="CX83" t="s">
        <v>228</v>
      </c>
      <c r="DB83">
        <v>10191.307000000001</v>
      </c>
      <c r="DC83">
        <v>1.0191307000000001</v>
      </c>
      <c r="DD83" t="s">
        <v>228</v>
      </c>
      <c r="DE83">
        <v>836.41399999999999</v>
      </c>
      <c r="DF83">
        <v>8.3641400000000005E-2</v>
      </c>
      <c r="DG83" t="s">
        <v>228</v>
      </c>
      <c r="DH83" s="2">
        <v>5</v>
      </c>
      <c r="DI83" s="2">
        <v>5.0000000000000001E-4</v>
      </c>
      <c r="DJ83" t="s">
        <v>228</v>
      </c>
      <c r="DK83">
        <v>2195.8980000000001</v>
      </c>
      <c r="DL83">
        <v>0.2195898</v>
      </c>
      <c r="DM83" t="s">
        <v>261</v>
      </c>
      <c r="DN83">
        <v>2.16</v>
      </c>
      <c r="DO83">
        <v>2.1599999999999999E-4</v>
      </c>
      <c r="DP83" t="s">
        <v>228</v>
      </c>
      <c r="DQ83">
        <v>5.65</v>
      </c>
      <c r="DR83">
        <v>5.6499999999999996E-4</v>
      </c>
      <c r="DS83" t="s">
        <v>228</v>
      </c>
      <c r="DT83">
        <v>3093</v>
      </c>
      <c r="DU83">
        <v>0.30930000000000002</v>
      </c>
      <c r="DV83" t="s">
        <v>261</v>
      </c>
      <c r="DW83">
        <v>82.92</v>
      </c>
      <c r="DX83">
        <v>8.2920000000000008E-3</v>
      </c>
      <c r="DY83" t="s">
        <v>261</v>
      </c>
      <c r="EF83">
        <v>1.45</v>
      </c>
      <c r="EG83">
        <v>1.45E-4</v>
      </c>
      <c r="EH83" t="s">
        <v>228</v>
      </c>
      <c r="EL83">
        <v>6.35</v>
      </c>
      <c r="EM83">
        <v>6.3500000000000004E-4</v>
      </c>
      <c r="EN83" t="s">
        <v>228</v>
      </c>
      <c r="EX83">
        <v>720</v>
      </c>
      <c r="EY83">
        <v>7.1999999999999995E-2</v>
      </c>
      <c r="EZ83" t="s">
        <v>228</v>
      </c>
      <c r="FA83">
        <v>1.48</v>
      </c>
      <c r="FB83">
        <v>1.4799999999999999E-4</v>
      </c>
      <c r="FC83" t="s">
        <v>228</v>
      </c>
      <c r="FD83">
        <v>41.5</v>
      </c>
      <c r="FE83">
        <v>4.15E-3</v>
      </c>
      <c r="FF83" t="s">
        <v>228</v>
      </c>
      <c r="FJ83">
        <v>149438.94399999999</v>
      </c>
      <c r="FK83">
        <v>14.9438944</v>
      </c>
      <c r="FL83" t="s">
        <v>261</v>
      </c>
      <c r="FM83">
        <v>1.48</v>
      </c>
      <c r="FN83">
        <v>1.4799999999999999E-4</v>
      </c>
      <c r="FO83" t="s">
        <v>228</v>
      </c>
      <c r="FP83" s="2">
        <v>10</v>
      </c>
      <c r="FQ83" s="2">
        <v>1E-3</v>
      </c>
      <c r="FR83" t="s">
        <v>228</v>
      </c>
      <c r="FS83">
        <v>113</v>
      </c>
      <c r="FT83">
        <v>1.1299999999999999E-2</v>
      </c>
      <c r="FU83" t="s">
        <v>228</v>
      </c>
      <c r="FY83">
        <v>0.24</v>
      </c>
      <c r="FZ83">
        <v>2.4000000000000001E-5</v>
      </c>
      <c r="GA83" t="s">
        <v>228</v>
      </c>
      <c r="GE83">
        <v>3.5</v>
      </c>
      <c r="GF83">
        <v>3.5E-4</v>
      </c>
      <c r="GG83" t="s">
        <v>228</v>
      </c>
      <c r="GH83">
        <v>2181.6080000000002</v>
      </c>
      <c r="GI83">
        <v>0.21816079999999999</v>
      </c>
      <c r="GJ83" t="s">
        <v>261</v>
      </c>
      <c r="GQ83">
        <v>1.18</v>
      </c>
      <c r="GR83">
        <v>1.18E-4</v>
      </c>
      <c r="GS83" t="s">
        <v>228</v>
      </c>
      <c r="GT83">
        <v>166</v>
      </c>
      <c r="GU83">
        <v>1.66E-2</v>
      </c>
      <c r="GV83" t="s">
        <v>228</v>
      </c>
      <c r="GW83">
        <v>3.72</v>
      </c>
      <c r="GX83">
        <v>3.7199999999999999E-4</v>
      </c>
      <c r="GY83" t="s">
        <v>228</v>
      </c>
      <c r="GZ83">
        <v>6.41</v>
      </c>
      <c r="HA83">
        <v>6.4099999999999997E-4</v>
      </c>
      <c r="HB83" t="s">
        <v>228</v>
      </c>
      <c r="HC83">
        <v>0.95</v>
      </c>
      <c r="HD83">
        <v>9.5000000000000005E-5</v>
      </c>
      <c r="HE83" t="s">
        <v>228</v>
      </c>
      <c r="HF83">
        <v>73</v>
      </c>
      <c r="HG83">
        <v>7.3000000000000001E-3</v>
      </c>
      <c r="HH83" t="s">
        <v>261</v>
      </c>
      <c r="HI83">
        <v>72</v>
      </c>
      <c r="HJ83">
        <v>7.1999999999999998E-3</v>
      </c>
      <c r="HK83" t="s">
        <v>228</v>
      </c>
    </row>
    <row r="84" spans="1:219" x14ac:dyDescent="0.25">
      <c r="A84" t="s">
        <v>366</v>
      </c>
      <c r="B84" t="s">
        <v>363</v>
      </c>
      <c r="C84" t="s">
        <v>257</v>
      </c>
      <c r="D84" t="s">
        <v>364</v>
      </c>
      <c r="E84" t="s">
        <v>365</v>
      </c>
      <c r="F84" t="s">
        <v>224</v>
      </c>
      <c r="G84" t="s">
        <v>225</v>
      </c>
      <c r="H84" t="s">
        <v>226</v>
      </c>
      <c r="I84" t="str">
        <f>HYPERLINK("https://www.oreas.com/crm/OREAS-181/")</f>
        <v>https://www.oreas.com/crm/OREAS-181/</v>
      </c>
      <c r="M84">
        <v>61181.381000000001</v>
      </c>
      <c r="N84">
        <v>6.1181381000000004</v>
      </c>
      <c r="O84" t="s">
        <v>261</v>
      </c>
      <c r="Y84">
        <v>135</v>
      </c>
      <c r="Z84">
        <v>1.35E-2</v>
      </c>
      <c r="AA84" t="s">
        <v>228</v>
      </c>
      <c r="AH84">
        <v>16938.170999999998</v>
      </c>
      <c r="AI84">
        <v>1.6938171</v>
      </c>
      <c r="AJ84" t="s">
        <v>261</v>
      </c>
      <c r="AK84" s="2">
        <v>10</v>
      </c>
      <c r="AL84" s="2">
        <v>1E-3</v>
      </c>
      <c r="AM84" t="s">
        <v>228</v>
      </c>
      <c r="AN84">
        <v>12.3</v>
      </c>
      <c r="AO84">
        <v>1.23E-3</v>
      </c>
      <c r="AP84" t="s">
        <v>228</v>
      </c>
      <c r="AT84">
        <v>451</v>
      </c>
      <c r="AU84">
        <v>4.5100000000000001E-2</v>
      </c>
      <c r="AV84" t="s">
        <v>261</v>
      </c>
      <c r="AW84">
        <v>8484.11</v>
      </c>
      <c r="AX84">
        <v>0.84841100000000003</v>
      </c>
      <c r="AY84" t="s">
        <v>261</v>
      </c>
      <c r="AZ84">
        <v>0.56999999999999995</v>
      </c>
      <c r="BA84">
        <v>5.7000000000000003E-5</v>
      </c>
      <c r="BB84" t="s">
        <v>228</v>
      </c>
      <c r="BC84">
        <v>74</v>
      </c>
      <c r="BD84">
        <v>7.4000000000000003E-3</v>
      </c>
      <c r="BE84" t="s">
        <v>261</v>
      </c>
      <c r="BL84">
        <v>0.43</v>
      </c>
      <c r="BM84">
        <v>4.3000000000000002E-5</v>
      </c>
      <c r="BN84" t="s">
        <v>228</v>
      </c>
      <c r="BO84">
        <v>251373.527</v>
      </c>
      <c r="BP84">
        <v>25.137352700000001</v>
      </c>
      <c r="BQ84" t="s">
        <v>261</v>
      </c>
      <c r="BR84">
        <v>10.5</v>
      </c>
      <c r="BS84">
        <v>1.0499999999999999E-3</v>
      </c>
      <c r="BT84" t="s">
        <v>228</v>
      </c>
      <c r="BU84">
        <v>1.35</v>
      </c>
      <c r="BV84">
        <v>1.35E-4</v>
      </c>
      <c r="BW84" t="s">
        <v>228</v>
      </c>
      <c r="CA84">
        <v>1.74</v>
      </c>
      <c r="CB84">
        <v>1.74E-4</v>
      </c>
      <c r="CC84" t="s">
        <v>228</v>
      </c>
      <c r="CG84">
        <v>0.27</v>
      </c>
      <c r="CH84">
        <v>2.6999999999999999E-5</v>
      </c>
      <c r="CI84" t="s">
        <v>228</v>
      </c>
      <c r="CP84">
        <v>1037.6849999999999</v>
      </c>
      <c r="CQ84">
        <v>0.1037685</v>
      </c>
      <c r="CR84" t="s">
        <v>228</v>
      </c>
      <c r="CS84">
        <v>4.04</v>
      </c>
      <c r="CT84">
        <v>4.0400000000000001E-4</v>
      </c>
      <c r="CU84" t="s">
        <v>228</v>
      </c>
      <c r="CV84">
        <v>12.3</v>
      </c>
      <c r="CW84">
        <v>1.23E-3</v>
      </c>
      <c r="CX84" t="s">
        <v>228</v>
      </c>
      <c r="DB84">
        <v>12121.022000000001</v>
      </c>
      <c r="DC84">
        <v>1.2121021999999999</v>
      </c>
      <c r="DD84" t="s">
        <v>228</v>
      </c>
      <c r="DE84">
        <v>1285.5999999999999</v>
      </c>
      <c r="DF84">
        <v>0.12856000000000001</v>
      </c>
      <c r="DG84" t="s">
        <v>228</v>
      </c>
      <c r="DH84" s="2">
        <v>5</v>
      </c>
      <c r="DI84" s="2">
        <v>5.0000000000000001E-4</v>
      </c>
      <c r="DJ84" t="s">
        <v>228</v>
      </c>
      <c r="DK84">
        <v>3323.5210000000002</v>
      </c>
      <c r="DL84">
        <v>0.33235209999999998</v>
      </c>
      <c r="DM84" t="s">
        <v>261</v>
      </c>
      <c r="DN84">
        <v>1.96</v>
      </c>
      <c r="DO84">
        <v>1.9599999999999999E-4</v>
      </c>
      <c r="DP84" t="s">
        <v>228</v>
      </c>
      <c r="DQ84">
        <v>5.3</v>
      </c>
      <c r="DR84">
        <v>5.2999999999999998E-4</v>
      </c>
      <c r="DS84" t="s">
        <v>228</v>
      </c>
      <c r="DT84">
        <v>5123</v>
      </c>
      <c r="DU84">
        <v>0.51229999999999998</v>
      </c>
      <c r="DV84" t="s">
        <v>261</v>
      </c>
      <c r="DW84">
        <v>74.191999999999993</v>
      </c>
      <c r="DX84">
        <v>7.4191999999999999E-3</v>
      </c>
      <c r="DY84" t="s">
        <v>261</v>
      </c>
      <c r="EF84">
        <v>1.29</v>
      </c>
      <c r="EG84">
        <v>1.2899999999999999E-4</v>
      </c>
      <c r="EH84" t="s">
        <v>228</v>
      </c>
      <c r="EL84">
        <v>5.61</v>
      </c>
      <c r="EM84">
        <v>5.6099999999999998E-4</v>
      </c>
      <c r="EN84" t="s">
        <v>228</v>
      </c>
      <c r="EX84">
        <v>756.93799999999999</v>
      </c>
      <c r="EY84">
        <v>7.5693800000000006E-2</v>
      </c>
      <c r="EZ84" t="s">
        <v>261</v>
      </c>
      <c r="FA84">
        <v>1.19</v>
      </c>
      <c r="FB84">
        <v>1.1900000000000001E-4</v>
      </c>
      <c r="FC84" t="s">
        <v>228</v>
      </c>
      <c r="FD84">
        <v>38.200000000000003</v>
      </c>
      <c r="FE84">
        <v>3.82E-3</v>
      </c>
      <c r="FF84" t="s">
        <v>228</v>
      </c>
      <c r="FJ84">
        <v>157946.26</v>
      </c>
      <c r="FK84">
        <v>15.794625999999999</v>
      </c>
      <c r="FL84" t="s">
        <v>261</v>
      </c>
      <c r="FM84">
        <v>1.36</v>
      </c>
      <c r="FN84">
        <v>1.36E-4</v>
      </c>
      <c r="FO84" t="s">
        <v>228</v>
      </c>
      <c r="FS84">
        <v>87</v>
      </c>
      <c r="FT84">
        <v>8.6999999999999994E-3</v>
      </c>
      <c r="FU84" t="s">
        <v>228</v>
      </c>
      <c r="FY84">
        <v>0.22</v>
      </c>
      <c r="FZ84">
        <v>2.1999999999999999E-5</v>
      </c>
      <c r="GA84" t="s">
        <v>228</v>
      </c>
      <c r="GE84">
        <v>2.72</v>
      </c>
      <c r="GF84">
        <v>2.72E-4</v>
      </c>
      <c r="GG84" t="s">
        <v>228</v>
      </c>
      <c r="GH84">
        <v>2031.7719999999999</v>
      </c>
      <c r="GI84">
        <v>0.2031772</v>
      </c>
      <c r="GJ84" t="s">
        <v>261</v>
      </c>
      <c r="GQ84">
        <v>0.98</v>
      </c>
      <c r="GR84">
        <v>9.7999999999999997E-5</v>
      </c>
      <c r="GS84" t="s">
        <v>228</v>
      </c>
      <c r="GT84">
        <v>146</v>
      </c>
      <c r="GU84">
        <v>1.46E-2</v>
      </c>
      <c r="GV84" t="s">
        <v>228</v>
      </c>
      <c r="GW84">
        <v>3.22</v>
      </c>
      <c r="GX84">
        <v>3.2200000000000002E-4</v>
      </c>
      <c r="GY84" t="s">
        <v>228</v>
      </c>
      <c r="GZ84">
        <v>5.73</v>
      </c>
      <c r="HA84">
        <v>5.7300000000000005E-4</v>
      </c>
      <c r="HB84" t="s">
        <v>228</v>
      </c>
      <c r="HC84">
        <v>0.89</v>
      </c>
      <c r="HD84">
        <v>8.8999999999999995E-5</v>
      </c>
      <c r="HE84" t="s">
        <v>228</v>
      </c>
      <c r="HF84">
        <v>96</v>
      </c>
      <c r="HG84">
        <v>9.5999999999999992E-3</v>
      </c>
      <c r="HH84" t="s">
        <v>261</v>
      </c>
      <c r="HI84">
        <v>61</v>
      </c>
      <c r="HJ84">
        <v>6.1000000000000004E-3</v>
      </c>
      <c r="HK84" t="s">
        <v>228</v>
      </c>
    </row>
    <row r="85" spans="1:219" x14ac:dyDescent="0.25">
      <c r="A85" t="s">
        <v>367</v>
      </c>
      <c r="B85" t="s">
        <v>363</v>
      </c>
      <c r="C85" t="s">
        <v>257</v>
      </c>
      <c r="D85" t="s">
        <v>364</v>
      </c>
      <c r="E85" t="s">
        <v>365</v>
      </c>
      <c r="F85" t="s">
        <v>224</v>
      </c>
      <c r="G85" t="s">
        <v>225</v>
      </c>
      <c r="H85" t="s">
        <v>226</v>
      </c>
      <c r="I85" t="str">
        <f>HYPERLINK("https://www.oreas.com/crm/OREAS-182/")</f>
        <v>https://www.oreas.com/crm/OREAS-182/</v>
      </c>
      <c r="M85">
        <v>21540.503000000001</v>
      </c>
      <c r="N85">
        <v>2.1540503000000002</v>
      </c>
      <c r="O85" t="s">
        <v>261</v>
      </c>
      <c r="AH85">
        <v>1793.874</v>
      </c>
      <c r="AI85">
        <v>0.1793874</v>
      </c>
      <c r="AJ85" t="s">
        <v>261</v>
      </c>
      <c r="AT85">
        <v>728</v>
      </c>
      <c r="AU85">
        <v>7.2800000000000004E-2</v>
      </c>
      <c r="AV85" t="s">
        <v>261</v>
      </c>
      <c r="AW85">
        <v>8794.7379999999994</v>
      </c>
      <c r="AX85">
        <v>0.87947379999999997</v>
      </c>
      <c r="AY85" t="s">
        <v>261</v>
      </c>
      <c r="BC85">
        <v>49.4</v>
      </c>
      <c r="BD85">
        <v>4.9399999999999999E-3</v>
      </c>
      <c r="BE85" t="s">
        <v>228</v>
      </c>
      <c r="BO85">
        <v>205631.09899999999</v>
      </c>
      <c r="BP85">
        <v>20.563109900000001</v>
      </c>
      <c r="BQ85" t="s">
        <v>261</v>
      </c>
      <c r="DB85">
        <v>54996.874000000003</v>
      </c>
      <c r="DC85">
        <v>5.4996874</v>
      </c>
      <c r="DD85" t="s">
        <v>228</v>
      </c>
      <c r="DE85">
        <v>4546.0659999999998</v>
      </c>
      <c r="DF85">
        <v>0.45460660000000003</v>
      </c>
      <c r="DG85" t="s">
        <v>228</v>
      </c>
      <c r="DT85">
        <v>7070</v>
      </c>
      <c r="DU85">
        <v>0.70699999999999996</v>
      </c>
      <c r="DV85" t="s">
        <v>261</v>
      </c>
      <c r="DW85">
        <v>43.642000000000003</v>
      </c>
      <c r="DX85">
        <v>4.3642000000000004E-3</v>
      </c>
      <c r="DY85" t="s">
        <v>261</v>
      </c>
      <c r="FJ85">
        <v>218619.31200000001</v>
      </c>
      <c r="FK85">
        <v>21.861931200000001</v>
      </c>
      <c r="FL85" t="s">
        <v>261</v>
      </c>
      <c r="GH85">
        <v>317.65199999999999</v>
      </c>
      <c r="GI85">
        <v>3.17652E-2</v>
      </c>
      <c r="GJ85" t="s">
        <v>261</v>
      </c>
      <c r="HF85">
        <v>181</v>
      </c>
      <c r="HG85">
        <v>1.8100000000000002E-2</v>
      </c>
      <c r="HH85" t="s">
        <v>261</v>
      </c>
    </row>
    <row r="86" spans="1:219" x14ac:dyDescent="0.25">
      <c r="A86" t="s">
        <v>368</v>
      </c>
      <c r="B86" t="s">
        <v>363</v>
      </c>
      <c r="C86" t="s">
        <v>257</v>
      </c>
      <c r="D86" t="s">
        <v>369</v>
      </c>
      <c r="E86" t="s">
        <v>365</v>
      </c>
      <c r="F86" t="s">
        <v>224</v>
      </c>
      <c r="G86" t="s">
        <v>225</v>
      </c>
      <c r="H86" t="s">
        <v>226</v>
      </c>
      <c r="I86" t="str">
        <f>HYPERLINK("https://www.oreas.com/crm/OREAS-183/")</f>
        <v>https://www.oreas.com/crm/OREAS-183/</v>
      </c>
      <c r="M86">
        <v>8468.0110000000004</v>
      </c>
      <c r="N86">
        <v>0.84680109999999997</v>
      </c>
      <c r="O86" t="s">
        <v>261</v>
      </c>
      <c r="AH86">
        <v>5074.3040000000001</v>
      </c>
      <c r="AI86">
        <v>0.50743039999999995</v>
      </c>
      <c r="AJ86" t="s">
        <v>261</v>
      </c>
      <c r="AT86">
        <v>225</v>
      </c>
      <c r="AU86">
        <v>2.2499999999999999E-2</v>
      </c>
      <c r="AV86" t="s">
        <v>261</v>
      </c>
      <c r="AW86">
        <v>4467.1580000000004</v>
      </c>
      <c r="AX86">
        <v>0.4467158</v>
      </c>
      <c r="AY86" t="s">
        <v>261</v>
      </c>
      <c r="BO86">
        <v>89036.866999999998</v>
      </c>
      <c r="BP86">
        <v>8.9036866999999997</v>
      </c>
      <c r="BQ86" t="s">
        <v>261</v>
      </c>
      <c r="DB86">
        <v>165412.74600000001</v>
      </c>
      <c r="DC86">
        <v>16.541274600000001</v>
      </c>
      <c r="DD86" t="s">
        <v>228</v>
      </c>
      <c r="DE86">
        <v>1401.768</v>
      </c>
      <c r="DF86">
        <v>0.14017679999999999</v>
      </c>
      <c r="DG86" t="s">
        <v>228</v>
      </c>
      <c r="DK86">
        <v>222.55699999999999</v>
      </c>
      <c r="DL86">
        <v>2.22557E-2</v>
      </c>
      <c r="DM86" t="s">
        <v>228</v>
      </c>
      <c r="DT86">
        <v>9950</v>
      </c>
      <c r="DU86">
        <v>0.995</v>
      </c>
      <c r="DV86" t="s">
        <v>261</v>
      </c>
      <c r="DW86">
        <v>21.821000000000002</v>
      </c>
      <c r="DX86">
        <v>2.1821000000000002E-3</v>
      </c>
      <c r="DY86" t="s">
        <v>261</v>
      </c>
      <c r="FJ86">
        <v>207961.796</v>
      </c>
      <c r="FK86">
        <v>20.796179599999999</v>
      </c>
      <c r="FL86" t="s">
        <v>261</v>
      </c>
      <c r="GH86">
        <v>137.84899999999999</v>
      </c>
      <c r="GI86">
        <v>1.3784899999999999E-2</v>
      </c>
      <c r="GJ86" t="s">
        <v>261</v>
      </c>
      <c r="HF86">
        <v>78</v>
      </c>
      <c r="HG86">
        <v>7.7999999999999996E-3</v>
      </c>
      <c r="HH86" t="s">
        <v>261</v>
      </c>
    </row>
    <row r="87" spans="1:219" x14ac:dyDescent="0.25">
      <c r="A87" t="s">
        <v>370</v>
      </c>
      <c r="B87" t="s">
        <v>363</v>
      </c>
      <c r="C87" t="s">
        <v>257</v>
      </c>
      <c r="D87" t="s">
        <v>364</v>
      </c>
      <c r="E87" t="s">
        <v>365</v>
      </c>
      <c r="F87" t="s">
        <v>224</v>
      </c>
      <c r="G87" t="s">
        <v>225</v>
      </c>
      <c r="H87" t="s">
        <v>226</v>
      </c>
      <c r="I87" t="str">
        <f>HYPERLINK("https://www.oreas.com/crm/OREAS-184/")</f>
        <v>https://www.oreas.com/crm/OREAS-184/</v>
      </c>
      <c r="M87">
        <v>24451.382000000001</v>
      </c>
      <c r="N87">
        <v>2.4451382000000002</v>
      </c>
      <c r="O87" t="s">
        <v>261</v>
      </c>
      <c r="AH87">
        <v>1543.732</v>
      </c>
      <c r="AI87">
        <v>0.15437319999999999</v>
      </c>
      <c r="AJ87" t="s">
        <v>261</v>
      </c>
      <c r="AT87">
        <v>903</v>
      </c>
      <c r="AU87">
        <v>9.0300000000000005E-2</v>
      </c>
      <c r="AV87" t="s">
        <v>261</v>
      </c>
      <c r="AW87">
        <v>11973.541999999999</v>
      </c>
      <c r="AX87">
        <v>1.1973541999999999</v>
      </c>
      <c r="AY87" t="s">
        <v>261</v>
      </c>
      <c r="BC87">
        <v>60</v>
      </c>
      <c r="BD87">
        <v>6.0000000000000001E-3</v>
      </c>
      <c r="BE87" t="s">
        <v>228</v>
      </c>
      <c r="BO87">
        <v>274874.22399999999</v>
      </c>
      <c r="BP87">
        <v>27.4874224</v>
      </c>
      <c r="BQ87" t="s">
        <v>261</v>
      </c>
      <c r="DB87">
        <v>18091.077000000001</v>
      </c>
      <c r="DC87">
        <v>1.8091077</v>
      </c>
      <c r="DD87" t="s">
        <v>228</v>
      </c>
      <c r="DE87">
        <v>5250.8230000000003</v>
      </c>
      <c r="DF87">
        <v>0.5250823</v>
      </c>
      <c r="DG87" t="s">
        <v>228</v>
      </c>
      <c r="DT87">
        <v>10200</v>
      </c>
      <c r="DU87">
        <v>1.02</v>
      </c>
      <c r="DV87" t="s">
        <v>261</v>
      </c>
      <c r="DW87">
        <v>74.191999999999993</v>
      </c>
      <c r="DX87">
        <v>7.4191999999999999E-3</v>
      </c>
      <c r="DY87" t="s">
        <v>261</v>
      </c>
      <c r="FJ87">
        <v>197491.25399999999</v>
      </c>
      <c r="FK87">
        <v>19.7491254</v>
      </c>
      <c r="FL87" t="s">
        <v>261</v>
      </c>
      <c r="GH87">
        <v>359.60599999999999</v>
      </c>
      <c r="GI87">
        <v>3.5960600000000002E-2</v>
      </c>
      <c r="GJ87" t="s">
        <v>261</v>
      </c>
      <c r="HF87">
        <v>278</v>
      </c>
      <c r="HG87">
        <v>2.7799999999999998E-2</v>
      </c>
      <c r="HH87" t="s">
        <v>261</v>
      </c>
    </row>
    <row r="88" spans="1:219" x14ac:dyDescent="0.25">
      <c r="A88" t="s">
        <v>371</v>
      </c>
      <c r="B88" t="s">
        <v>363</v>
      </c>
      <c r="C88" t="s">
        <v>257</v>
      </c>
      <c r="D88" t="s">
        <v>369</v>
      </c>
      <c r="E88" t="s">
        <v>365</v>
      </c>
      <c r="F88" t="s">
        <v>224</v>
      </c>
      <c r="G88" t="s">
        <v>225</v>
      </c>
      <c r="H88" t="s">
        <v>226</v>
      </c>
      <c r="I88" t="str">
        <f>HYPERLINK("https://www.oreas.com/crm/OREAS-185/")</f>
        <v>https://www.oreas.com/crm/OREAS-185/</v>
      </c>
      <c r="M88">
        <v>13125.416999999999</v>
      </c>
      <c r="N88">
        <v>1.3125416999999999</v>
      </c>
      <c r="O88" t="s">
        <v>261</v>
      </c>
      <c r="AH88">
        <v>2751.5590000000002</v>
      </c>
      <c r="AI88">
        <v>0.27515590000000001</v>
      </c>
      <c r="AJ88" t="s">
        <v>261</v>
      </c>
      <c r="AT88">
        <v>388</v>
      </c>
      <c r="AU88">
        <v>3.8800000000000001E-2</v>
      </c>
      <c r="AV88" t="s">
        <v>261</v>
      </c>
      <c r="AW88">
        <v>6251.558</v>
      </c>
      <c r="AX88">
        <v>0.62515580000000004</v>
      </c>
      <c r="AY88" t="s">
        <v>261</v>
      </c>
      <c r="BO88">
        <v>128834.178</v>
      </c>
      <c r="BP88">
        <v>12.8834178</v>
      </c>
      <c r="BQ88" t="s">
        <v>261</v>
      </c>
      <c r="DB88">
        <v>121632.34</v>
      </c>
      <c r="DC88">
        <v>12.163233999999999</v>
      </c>
      <c r="DD88" t="s">
        <v>228</v>
      </c>
      <c r="DE88">
        <v>2284.65</v>
      </c>
      <c r="DF88">
        <v>0.228465</v>
      </c>
      <c r="DG88" t="s">
        <v>228</v>
      </c>
      <c r="DK88">
        <v>178.04599999999999</v>
      </c>
      <c r="DL88">
        <v>1.78046E-2</v>
      </c>
      <c r="DM88" t="s">
        <v>228</v>
      </c>
      <c r="DT88">
        <v>11400</v>
      </c>
      <c r="DU88">
        <v>1.1399999999999999</v>
      </c>
      <c r="DV88" t="s">
        <v>261</v>
      </c>
      <c r="FJ88">
        <v>214692.859</v>
      </c>
      <c r="FK88">
        <v>21.469285899999999</v>
      </c>
      <c r="FL88" t="s">
        <v>261</v>
      </c>
      <c r="GH88">
        <v>197.78299999999999</v>
      </c>
      <c r="GI88">
        <v>1.9778299999999999E-2</v>
      </c>
      <c r="GJ88" t="s">
        <v>261</v>
      </c>
      <c r="HF88">
        <v>143</v>
      </c>
      <c r="HG88">
        <v>1.43E-2</v>
      </c>
      <c r="HH88" t="s">
        <v>261</v>
      </c>
    </row>
    <row r="89" spans="1:219" x14ac:dyDescent="0.25">
      <c r="A89" t="s">
        <v>372</v>
      </c>
      <c r="B89" t="s">
        <v>363</v>
      </c>
      <c r="C89" t="s">
        <v>257</v>
      </c>
      <c r="D89" t="s">
        <v>364</v>
      </c>
      <c r="E89" t="s">
        <v>365</v>
      </c>
      <c r="F89" t="s">
        <v>224</v>
      </c>
      <c r="G89" t="s">
        <v>225</v>
      </c>
      <c r="H89" t="s">
        <v>226</v>
      </c>
      <c r="I89" t="str">
        <f>HYPERLINK("https://www.oreas.com/crm/OREAS-186/")</f>
        <v>https://www.oreas.com/crm/OREAS-186/</v>
      </c>
      <c r="M89">
        <v>27468.111000000001</v>
      </c>
      <c r="N89">
        <v>2.7468110999999999</v>
      </c>
      <c r="O89" t="s">
        <v>261</v>
      </c>
      <c r="AH89">
        <v>4016.5619999999999</v>
      </c>
      <c r="AI89">
        <v>0.40165620000000002</v>
      </c>
      <c r="AJ89" t="s">
        <v>261</v>
      </c>
      <c r="AT89">
        <v>692</v>
      </c>
      <c r="AU89">
        <v>6.9199999999999998E-2</v>
      </c>
      <c r="AV89" t="s">
        <v>261</v>
      </c>
      <c r="AW89">
        <v>9736.8850000000002</v>
      </c>
      <c r="AX89">
        <v>0.97368849999999996</v>
      </c>
      <c r="AY89" t="s">
        <v>261</v>
      </c>
      <c r="BC89">
        <v>57</v>
      </c>
      <c r="BD89">
        <v>5.7000000000000002E-3</v>
      </c>
      <c r="BE89" t="s">
        <v>228</v>
      </c>
      <c r="BO89">
        <v>224095.932</v>
      </c>
      <c r="BP89">
        <v>22.4095932</v>
      </c>
      <c r="BQ89" t="s">
        <v>261</v>
      </c>
      <c r="DB89">
        <v>29066.33</v>
      </c>
      <c r="DC89">
        <v>2.9066329999999998</v>
      </c>
      <c r="DD89" t="s">
        <v>228</v>
      </c>
      <c r="DE89">
        <v>4019.4349999999999</v>
      </c>
      <c r="DF89">
        <v>0.40194350000000001</v>
      </c>
      <c r="DG89" t="s">
        <v>228</v>
      </c>
      <c r="DT89">
        <v>12300</v>
      </c>
      <c r="DU89">
        <v>1.23</v>
      </c>
      <c r="DV89" t="s">
        <v>261</v>
      </c>
      <c r="FJ89">
        <v>216375.625</v>
      </c>
      <c r="FK89">
        <v>21.637562500000001</v>
      </c>
      <c r="FL89" t="s">
        <v>261</v>
      </c>
      <c r="GH89">
        <v>413.54700000000003</v>
      </c>
      <c r="GI89">
        <v>4.1354700000000001E-2</v>
      </c>
      <c r="GJ89" t="s">
        <v>261</v>
      </c>
      <c r="HF89">
        <v>265</v>
      </c>
      <c r="HG89">
        <v>2.6499999999999999E-2</v>
      </c>
      <c r="HH89" t="s">
        <v>261</v>
      </c>
    </row>
    <row r="90" spans="1:219" x14ac:dyDescent="0.25">
      <c r="A90" t="s">
        <v>373</v>
      </c>
      <c r="B90" t="s">
        <v>363</v>
      </c>
      <c r="C90" t="s">
        <v>257</v>
      </c>
      <c r="D90" t="s">
        <v>369</v>
      </c>
      <c r="E90" t="s">
        <v>365</v>
      </c>
      <c r="F90" t="s">
        <v>224</v>
      </c>
      <c r="G90" t="s">
        <v>225</v>
      </c>
      <c r="H90" t="s">
        <v>226</v>
      </c>
      <c r="I90" t="str">
        <f>HYPERLINK("https://www.oreas.com/crm/OREAS-187/")</f>
        <v>https://www.oreas.com/crm/OREAS-187/</v>
      </c>
      <c r="M90">
        <v>14819.02</v>
      </c>
      <c r="N90">
        <v>1.4819020000000001</v>
      </c>
      <c r="O90" t="s">
        <v>261</v>
      </c>
      <c r="AH90">
        <v>2437.096</v>
      </c>
      <c r="AI90">
        <v>0.2437096</v>
      </c>
      <c r="AJ90" t="s">
        <v>261</v>
      </c>
      <c r="AT90">
        <v>636</v>
      </c>
      <c r="AU90">
        <v>6.3600000000000004E-2</v>
      </c>
      <c r="AV90" t="s">
        <v>261</v>
      </c>
      <c r="AW90">
        <v>6752.3940000000002</v>
      </c>
      <c r="AX90">
        <v>0.67523940000000005</v>
      </c>
      <c r="AY90" t="s">
        <v>261</v>
      </c>
      <c r="BO90">
        <v>136038.261</v>
      </c>
      <c r="BP90">
        <v>13.603826099999999</v>
      </c>
      <c r="BQ90" t="s">
        <v>261</v>
      </c>
      <c r="DB90">
        <v>108305.247</v>
      </c>
      <c r="DC90">
        <v>10.8305247</v>
      </c>
      <c r="DD90" t="s">
        <v>228</v>
      </c>
      <c r="DE90">
        <v>2772.558</v>
      </c>
      <c r="DF90">
        <v>0.2772558</v>
      </c>
      <c r="DG90" t="s">
        <v>228</v>
      </c>
      <c r="DT90">
        <v>13700</v>
      </c>
      <c r="DU90">
        <v>1.37</v>
      </c>
      <c r="DV90" t="s">
        <v>261</v>
      </c>
      <c r="FJ90">
        <v>218105.13399999999</v>
      </c>
      <c r="FK90">
        <v>21.810513400000001</v>
      </c>
      <c r="FL90" t="s">
        <v>261</v>
      </c>
      <c r="GH90">
        <v>197.78299999999999</v>
      </c>
      <c r="GI90">
        <v>1.9778299999999999E-2</v>
      </c>
      <c r="GJ90" t="s">
        <v>261</v>
      </c>
      <c r="HF90">
        <v>196</v>
      </c>
      <c r="HG90">
        <v>1.9599999999999999E-2</v>
      </c>
      <c r="HH90" t="s">
        <v>261</v>
      </c>
    </row>
    <row r="91" spans="1:219" x14ac:dyDescent="0.25">
      <c r="A91" t="s">
        <v>374</v>
      </c>
      <c r="B91" t="s">
        <v>363</v>
      </c>
      <c r="C91" t="s">
        <v>257</v>
      </c>
      <c r="D91" t="s">
        <v>369</v>
      </c>
      <c r="E91" t="s">
        <v>365</v>
      </c>
      <c r="F91" t="s">
        <v>224</v>
      </c>
      <c r="G91" t="s">
        <v>225</v>
      </c>
      <c r="H91" t="s">
        <v>226</v>
      </c>
      <c r="I91" t="str">
        <f>HYPERLINK("https://www.oreas.com/crm/OREAS-189/")</f>
        <v>https://www.oreas.com/crm/OREAS-189/</v>
      </c>
      <c r="M91">
        <v>11061.34</v>
      </c>
      <c r="N91">
        <v>1.106134</v>
      </c>
      <c r="O91" t="s">
        <v>261</v>
      </c>
      <c r="AH91">
        <v>2329.8919999999998</v>
      </c>
      <c r="AI91">
        <v>0.23298920000000001</v>
      </c>
      <c r="AJ91" t="s">
        <v>261</v>
      </c>
      <c r="AT91">
        <v>326</v>
      </c>
      <c r="AU91">
        <v>3.2599999999999997E-2</v>
      </c>
      <c r="AV91" t="s">
        <v>261</v>
      </c>
      <c r="AW91">
        <v>5232.78</v>
      </c>
      <c r="AX91">
        <v>0.52327800000000002</v>
      </c>
      <c r="AY91" t="s">
        <v>261</v>
      </c>
      <c r="BO91">
        <v>105193.59600000001</v>
      </c>
      <c r="BP91">
        <v>10.5193596</v>
      </c>
      <c r="BQ91" t="s">
        <v>261</v>
      </c>
      <c r="DB91">
        <v>139060.07800000001</v>
      </c>
      <c r="DC91">
        <v>13.906007799999999</v>
      </c>
      <c r="DD91" t="s">
        <v>228</v>
      </c>
      <c r="DE91">
        <v>1765.7629999999999</v>
      </c>
      <c r="DF91">
        <v>0.17657629999999999</v>
      </c>
      <c r="DG91" t="s">
        <v>228</v>
      </c>
      <c r="DK91">
        <v>155.79</v>
      </c>
      <c r="DL91">
        <v>1.5579000000000001E-2</v>
      </c>
      <c r="DM91" t="s">
        <v>228</v>
      </c>
      <c r="DT91">
        <v>14800</v>
      </c>
      <c r="DU91">
        <v>1.48</v>
      </c>
      <c r="DV91" t="s">
        <v>261</v>
      </c>
      <c r="FJ91">
        <v>215954.93299999999</v>
      </c>
      <c r="FK91">
        <v>21.595493300000001</v>
      </c>
      <c r="FL91" t="s">
        <v>261</v>
      </c>
      <c r="GH91">
        <v>173.809</v>
      </c>
      <c r="GI91">
        <v>1.7380900000000001E-2</v>
      </c>
      <c r="GJ91" t="s">
        <v>261</v>
      </c>
      <c r="HF91">
        <v>125</v>
      </c>
      <c r="HG91">
        <v>1.2500000000000001E-2</v>
      </c>
      <c r="HH91" t="s">
        <v>261</v>
      </c>
    </row>
    <row r="92" spans="1:219" x14ac:dyDescent="0.25">
      <c r="A92" t="s">
        <v>375</v>
      </c>
      <c r="B92" t="s">
        <v>245</v>
      </c>
      <c r="C92" t="s">
        <v>221</v>
      </c>
      <c r="D92" t="s">
        <v>241</v>
      </c>
      <c r="E92" t="s">
        <v>242</v>
      </c>
      <c r="F92" t="s">
        <v>224</v>
      </c>
      <c r="G92" t="s">
        <v>235</v>
      </c>
      <c r="H92" t="s">
        <v>226</v>
      </c>
      <c r="I92" t="str">
        <f>HYPERLINK("https://www.oreas.com/crm/OREAS-18c/")</f>
        <v>https://www.oreas.com/crm/OREAS-18c/</v>
      </c>
      <c r="S92">
        <v>3.52</v>
      </c>
      <c r="T92">
        <v>3.5199999999999999E-4</v>
      </c>
      <c r="U92" t="s">
        <v>243</v>
      </c>
    </row>
    <row r="93" spans="1:219" x14ac:dyDescent="0.25">
      <c r="A93" t="s">
        <v>376</v>
      </c>
      <c r="B93" t="s">
        <v>245</v>
      </c>
      <c r="C93" t="s">
        <v>221</v>
      </c>
      <c r="D93" t="s">
        <v>241</v>
      </c>
      <c r="E93" t="s">
        <v>242</v>
      </c>
      <c r="F93" t="s">
        <v>224</v>
      </c>
      <c r="G93" t="s">
        <v>235</v>
      </c>
      <c r="H93" t="s">
        <v>226</v>
      </c>
      <c r="I93" t="str">
        <f>HYPERLINK("https://www.oreas.com/crm/OREAS-18Pa/")</f>
        <v>https://www.oreas.com/crm/OREAS-18Pa/</v>
      </c>
      <c r="S93">
        <v>3.36</v>
      </c>
      <c r="T93">
        <v>3.3599999999999998E-4</v>
      </c>
      <c r="U93" t="s">
        <v>243</v>
      </c>
    </row>
    <row r="94" spans="1:219" x14ac:dyDescent="0.25">
      <c r="A94" t="s">
        <v>377</v>
      </c>
      <c r="B94" t="s">
        <v>245</v>
      </c>
      <c r="C94" t="s">
        <v>221</v>
      </c>
      <c r="D94" t="s">
        <v>241</v>
      </c>
      <c r="E94" t="s">
        <v>242</v>
      </c>
      <c r="F94" t="s">
        <v>224</v>
      </c>
      <c r="G94" t="s">
        <v>235</v>
      </c>
      <c r="H94" t="s">
        <v>226</v>
      </c>
      <c r="I94" t="str">
        <f>HYPERLINK("https://www.oreas.com/crm/OREAS-18Pb/")</f>
        <v>https://www.oreas.com/crm/OREAS-18Pb/</v>
      </c>
      <c r="S94">
        <v>3.63</v>
      </c>
      <c r="T94">
        <v>3.6299999999999999E-4</v>
      </c>
      <c r="U94" t="s">
        <v>243</v>
      </c>
    </row>
    <row r="95" spans="1:219" x14ac:dyDescent="0.25">
      <c r="A95" t="s">
        <v>378</v>
      </c>
      <c r="B95" t="s">
        <v>363</v>
      </c>
      <c r="C95" t="s">
        <v>257</v>
      </c>
      <c r="D95" t="s">
        <v>364</v>
      </c>
      <c r="E95" t="s">
        <v>365</v>
      </c>
      <c r="F95" t="s">
        <v>224</v>
      </c>
      <c r="G95" t="s">
        <v>225</v>
      </c>
      <c r="H95" t="s">
        <v>226</v>
      </c>
      <c r="I95" t="str">
        <f>HYPERLINK("https://www.oreas.com/crm/OREAS-190/")</f>
        <v>https://www.oreas.com/crm/OREAS-190/</v>
      </c>
      <c r="M95">
        <v>31755.042000000001</v>
      </c>
      <c r="N95">
        <v>3.1755042000000002</v>
      </c>
      <c r="O95" t="s">
        <v>261</v>
      </c>
      <c r="AH95">
        <v>950.53899999999999</v>
      </c>
      <c r="AI95">
        <v>9.5053899999999997E-2</v>
      </c>
      <c r="AJ95" t="s">
        <v>261</v>
      </c>
      <c r="AT95">
        <v>890</v>
      </c>
      <c r="AU95">
        <v>8.8999999999999996E-2</v>
      </c>
      <c r="AV95" t="s">
        <v>261</v>
      </c>
      <c r="AW95">
        <v>11809.334000000001</v>
      </c>
      <c r="AX95">
        <v>1.1809334</v>
      </c>
      <c r="AY95" t="s">
        <v>261</v>
      </c>
      <c r="BC95">
        <v>68</v>
      </c>
      <c r="BD95">
        <v>6.7999999999999996E-3</v>
      </c>
      <c r="BE95" t="s">
        <v>228</v>
      </c>
      <c r="BO95">
        <v>248156.16899999999</v>
      </c>
      <c r="BP95">
        <v>24.815616899999998</v>
      </c>
      <c r="BQ95" t="s">
        <v>261</v>
      </c>
      <c r="DB95">
        <v>41307.959000000003</v>
      </c>
      <c r="DC95">
        <v>4.1307958999999999</v>
      </c>
      <c r="DD95" t="s">
        <v>228</v>
      </c>
      <c r="DE95">
        <v>4445.3869999999997</v>
      </c>
      <c r="DF95">
        <v>0.44453870000000001</v>
      </c>
      <c r="DG95" t="s">
        <v>228</v>
      </c>
      <c r="DT95">
        <v>16400</v>
      </c>
      <c r="DU95">
        <v>1.64</v>
      </c>
      <c r="DV95" t="s">
        <v>261</v>
      </c>
      <c r="FJ95">
        <v>178653.62700000001</v>
      </c>
      <c r="FK95">
        <v>17.865362699999999</v>
      </c>
      <c r="FL95" t="s">
        <v>261</v>
      </c>
      <c r="GH95">
        <v>383.57900000000001</v>
      </c>
      <c r="GI95">
        <v>3.83579E-2</v>
      </c>
      <c r="GJ95" t="s">
        <v>261</v>
      </c>
      <c r="HF95">
        <v>353</v>
      </c>
      <c r="HG95">
        <v>3.5299999999999998E-2</v>
      </c>
      <c r="HH95" t="s">
        <v>261</v>
      </c>
    </row>
    <row r="96" spans="1:219" x14ac:dyDescent="0.25">
      <c r="A96" t="s">
        <v>379</v>
      </c>
      <c r="B96" t="s">
        <v>363</v>
      </c>
      <c r="C96" t="s">
        <v>257</v>
      </c>
      <c r="D96" t="s">
        <v>369</v>
      </c>
      <c r="E96" t="s">
        <v>365</v>
      </c>
      <c r="F96" t="s">
        <v>224</v>
      </c>
      <c r="G96" t="s">
        <v>225</v>
      </c>
      <c r="H96" t="s">
        <v>226</v>
      </c>
      <c r="I96" t="str">
        <f>HYPERLINK("https://www.oreas.com/crm/OREAS-191/")</f>
        <v>https://www.oreas.com/crm/OREAS-191/</v>
      </c>
      <c r="M96">
        <v>22599.005000000001</v>
      </c>
      <c r="N96">
        <v>2.2599005000000001</v>
      </c>
      <c r="O96" t="s">
        <v>261</v>
      </c>
      <c r="AH96">
        <v>1972.547</v>
      </c>
      <c r="AI96">
        <v>0.19725470000000001</v>
      </c>
      <c r="AJ96" t="s">
        <v>261</v>
      </c>
      <c r="AT96">
        <v>665</v>
      </c>
      <c r="AU96">
        <v>6.6500000000000004E-2</v>
      </c>
      <c r="AV96" t="s">
        <v>261</v>
      </c>
      <c r="AW96">
        <v>8376.0059999999994</v>
      </c>
      <c r="AX96">
        <v>0.83760060000000003</v>
      </c>
      <c r="AY96" t="s">
        <v>261</v>
      </c>
      <c r="BC96">
        <v>53</v>
      </c>
      <c r="BD96">
        <v>5.3E-3</v>
      </c>
      <c r="BE96" t="s">
        <v>228</v>
      </c>
      <c r="BO96">
        <v>173877.18100000001</v>
      </c>
      <c r="BP96">
        <v>17.387718100000001</v>
      </c>
      <c r="BQ96" t="s">
        <v>261</v>
      </c>
      <c r="DB96">
        <v>60002.072</v>
      </c>
      <c r="DC96">
        <v>6.0002072000000002</v>
      </c>
      <c r="DD96" t="s">
        <v>228</v>
      </c>
      <c r="DE96">
        <v>3074.5970000000002</v>
      </c>
      <c r="DF96">
        <v>0.3074597</v>
      </c>
      <c r="DG96" t="s">
        <v>228</v>
      </c>
      <c r="DT96">
        <v>17500</v>
      </c>
      <c r="DU96">
        <v>1.75</v>
      </c>
      <c r="DV96" t="s">
        <v>261</v>
      </c>
      <c r="FJ96">
        <v>224228.53099999999</v>
      </c>
      <c r="FK96">
        <v>22.422853100000001</v>
      </c>
      <c r="FL96" t="s">
        <v>261</v>
      </c>
      <c r="GH96">
        <v>311.65800000000002</v>
      </c>
      <c r="GI96">
        <v>3.11658E-2</v>
      </c>
      <c r="GJ96" t="s">
        <v>261</v>
      </c>
      <c r="HF96">
        <v>302</v>
      </c>
      <c r="HG96">
        <v>3.0200000000000001E-2</v>
      </c>
      <c r="HH96" t="s">
        <v>261</v>
      </c>
    </row>
    <row r="97" spans="1:219" x14ac:dyDescent="0.25">
      <c r="A97" t="s">
        <v>380</v>
      </c>
      <c r="B97" t="s">
        <v>363</v>
      </c>
      <c r="C97" t="s">
        <v>257</v>
      </c>
      <c r="D97" t="s">
        <v>369</v>
      </c>
      <c r="E97" t="s">
        <v>365</v>
      </c>
      <c r="F97" t="s">
        <v>224</v>
      </c>
      <c r="G97" t="s">
        <v>225</v>
      </c>
      <c r="H97" t="s">
        <v>226</v>
      </c>
      <c r="I97" t="str">
        <f>HYPERLINK("https://www.oreas.com/crm/OREAS-192/")</f>
        <v>https://www.oreas.com/crm/OREAS-192/</v>
      </c>
      <c r="M97">
        <v>14607.319</v>
      </c>
      <c r="N97">
        <v>1.4607319000000001</v>
      </c>
      <c r="O97" t="s">
        <v>261</v>
      </c>
      <c r="AH97">
        <v>2236.982</v>
      </c>
      <c r="AI97">
        <v>0.22369820000000001</v>
      </c>
      <c r="AJ97" t="s">
        <v>261</v>
      </c>
      <c r="AT97">
        <v>404</v>
      </c>
      <c r="AU97">
        <v>4.0399999999999998E-2</v>
      </c>
      <c r="AV97" t="s">
        <v>261</v>
      </c>
      <c r="AW97">
        <v>6246.0839999999998</v>
      </c>
      <c r="AX97">
        <v>0.62460839999999995</v>
      </c>
      <c r="AY97" t="s">
        <v>261</v>
      </c>
      <c r="BO97">
        <v>126596.016</v>
      </c>
      <c r="BP97">
        <v>12.6596016</v>
      </c>
      <c r="BQ97" t="s">
        <v>261</v>
      </c>
      <c r="DB97">
        <v>128205.432</v>
      </c>
      <c r="DC97">
        <v>12.820543199999999</v>
      </c>
      <c r="DD97" t="s">
        <v>228</v>
      </c>
      <c r="DE97">
        <v>2152.9920000000002</v>
      </c>
      <c r="DF97">
        <v>0.2152992</v>
      </c>
      <c r="DG97" t="s">
        <v>228</v>
      </c>
      <c r="DK97">
        <v>163.209</v>
      </c>
      <c r="DL97">
        <v>1.6320899999999999E-2</v>
      </c>
      <c r="DM97" t="s">
        <v>228</v>
      </c>
      <c r="DT97">
        <v>17700</v>
      </c>
      <c r="DU97">
        <v>1.77</v>
      </c>
      <c r="DV97" t="s">
        <v>261</v>
      </c>
      <c r="FJ97">
        <v>203708.13800000001</v>
      </c>
      <c r="FK97">
        <v>20.370813800000001</v>
      </c>
      <c r="FL97" t="s">
        <v>261</v>
      </c>
      <c r="GH97">
        <v>215.76300000000001</v>
      </c>
      <c r="GI97">
        <v>2.15763E-2</v>
      </c>
      <c r="GJ97" t="s">
        <v>261</v>
      </c>
      <c r="HF97">
        <v>176</v>
      </c>
      <c r="HG97">
        <v>1.7600000000000001E-2</v>
      </c>
      <c r="HH97" t="s">
        <v>261</v>
      </c>
    </row>
    <row r="98" spans="1:219" x14ac:dyDescent="0.25">
      <c r="A98" t="s">
        <v>381</v>
      </c>
      <c r="B98" t="s">
        <v>363</v>
      </c>
      <c r="C98" t="s">
        <v>257</v>
      </c>
      <c r="D98" t="s">
        <v>369</v>
      </c>
      <c r="E98" t="s">
        <v>365</v>
      </c>
      <c r="F98" t="s">
        <v>224</v>
      </c>
      <c r="G98" t="s">
        <v>225</v>
      </c>
      <c r="H98" t="s">
        <v>226</v>
      </c>
      <c r="I98" t="str">
        <f>HYPERLINK("https://www.oreas.com/crm/OREAS-193/")</f>
        <v>https://www.oreas.com/crm/OREAS-193/</v>
      </c>
      <c r="M98">
        <v>16300.922</v>
      </c>
      <c r="N98">
        <v>1.6300922</v>
      </c>
      <c r="O98" t="s">
        <v>261</v>
      </c>
      <c r="AH98">
        <v>2587.181</v>
      </c>
      <c r="AI98">
        <v>0.25871810000000001</v>
      </c>
      <c r="AJ98" t="s">
        <v>261</v>
      </c>
      <c r="AT98">
        <v>495</v>
      </c>
      <c r="AU98">
        <v>4.9500000000000002E-2</v>
      </c>
      <c r="AV98" t="s">
        <v>261</v>
      </c>
      <c r="AW98">
        <v>6584.08</v>
      </c>
      <c r="AX98">
        <v>0.65840799999999999</v>
      </c>
      <c r="AY98" t="s">
        <v>261</v>
      </c>
      <c r="BO98">
        <v>136457.916</v>
      </c>
      <c r="BP98">
        <v>13.645791600000001</v>
      </c>
      <c r="BQ98" t="s">
        <v>261</v>
      </c>
      <c r="DB98">
        <v>122175.073</v>
      </c>
      <c r="DC98">
        <v>12.217507299999999</v>
      </c>
      <c r="DD98" t="s">
        <v>228</v>
      </c>
      <c r="DE98">
        <v>2447.2860000000001</v>
      </c>
      <c r="DF98">
        <v>0.24472859999999999</v>
      </c>
      <c r="DG98" t="s">
        <v>228</v>
      </c>
      <c r="DK98">
        <v>222.55699999999999</v>
      </c>
      <c r="DL98">
        <v>2.22557E-2</v>
      </c>
      <c r="DM98" t="s">
        <v>228</v>
      </c>
      <c r="DT98">
        <v>19300</v>
      </c>
      <c r="DU98">
        <v>1.93</v>
      </c>
      <c r="DV98" t="s">
        <v>261</v>
      </c>
      <c r="FJ98">
        <v>199688.198</v>
      </c>
      <c r="FK98">
        <v>19.968819799999999</v>
      </c>
      <c r="FL98" t="s">
        <v>261</v>
      </c>
      <c r="GH98">
        <v>317.65199999999999</v>
      </c>
      <c r="GI98">
        <v>3.17652E-2</v>
      </c>
      <c r="GJ98" t="s">
        <v>261</v>
      </c>
      <c r="HF98">
        <v>219</v>
      </c>
      <c r="HG98">
        <v>2.1899999999999999E-2</v>
      </c>
      <c r="HH98" t="s">
        <v>261</v>
      </c>
    </row>
    <row r="99" spans="1:219" x14ac:dyDescent="0.25">
      <c r="A99" t="s">
        <v>382</v>
      </c>
      <c r="B99" t="s">
        <v>363</v>
      </c>
      <c r="C99" t="s">
        <v>257</v>
      </c>
      <c r="D99" t="s">
        <v>369</v>
      </c>
      <c r="E99" t="s">
        <v>365</v>
      </c>
      <c r="F99" t="s">
        <v>224</v>
      </c>
      <c r="G99" t="s">
        <v>225</v>
      </c>
      <c r="H99" t="s">
        <v>226</v>
      </c>
      <c r="I99" t="str">
        <f>HYPERLINK("https://www.oreas.com/crm/OREAS-194/")</f>
        <v>https://www.oreas.com/crm/OREAS-194/</v>
      </c>
      <c r="M99">
        <v>14501.468999999999</v>
      </c>
      <c r="N99">
        <v>1.4501469</v>
      </c>
      <c r="O99" t="s">
        <v>261</v>
      </c>
      <c r="AH99">
        <v>2222.6880000000001</v>
      </c>
      <c r="AI99">
        <v>0.22226879999999999</v>
      </c>
      <c r="AJ99" t="s">
        <v>261</v>
      </c>
      <c r="AT99">
        <v>428</v>
      </c>
      <c r="AU99">
        <v>4.2799999999999998E-2</v>
      </c>
      <c r="AV99" t="s">
        <v>261</v>
      </c>
      <c r="AW99">
        <v>5604.3019999999997</v>
      </c>
      <c r="AX99">
        <v>0.56043019999999999</v>
      </c>
      <c r="AY99" t="s">
        <v>261</v>
      </c>
      <c r="BO99">
        <v>115195.38099999999</v>
      </c>
      <c r="BP99">
        <v>11.5195381</v>
      </c>
      <c r="BQ99" t="s">
        <v>261</v>
      </c>
      <c r="DB99">
        <v>137311.274</v>
      </c>
      <c r="DC99">
        <v>13.7311274</v>
      </c>
      <c r="DD99" t="s">
        <v>228</v>
      </c>
      <c r="DE99">
        <v>2029.079</v>
      </c>
      <c r="DF99">
        <v>0.2029079</v>
      </c>
      <c r="DG99" t="s">
        <v>228</v>
      </c>
      <c r="DK99">
        <v>200.30199999999999</v>
      </c>
      <c r="DL99">
        <v>2.0030200000000001E-2</v>
      </c>
      <c r="DM99" t="s">
        <v>228</v>
      </c>
      <c r="DT99">
        <v>21300</v>
      </c>
      <c r="DU99">
        <v>2.13</v>
      </c>
      <c r="DV99" t="s">
        <v>261</v>
      </c>
      <c r="FJ99">
        <v>201090.503</v>
      </c>
      <c r="FK99">
        <v>20.1090503</v>
      </c>
      <c r="FL99" t="s">
        <v>261</v>
      </c>
      <c r="GH99">
        <v>209.77</v>
      </c>
      <c r="GI99">
        <v>2.0976999999999999E-2</v>
      </c>
      <c r="GJ99" t="s">
        <v>261</v>
      </c>
      <c r="HF99">
        <v>174</v>
      </c>
      <c r="HG99">
        <v>1.7399999999999999E-2</v>
      </c>
      <c r="HH99" t="s">
        <v>261</v>
      </c>
    </row>
    <row r="100" spans="1:219" x14ac:dyDescent="0.25">
      <c r="A100" t="s">
        <v>383</v>
      </c>
      <c r="B100" t="s">
        <v>363</v>
      </c>
      <c r="C100" t="s">
        <v>257</v>
      </c>
      <c r="D100" t="s">
        <v>369</v>
      </c>
      <c r="E100" t="s">
        <v>365</v>
      </c>
      <c r="F100" t="s">
        <v>224</v>
      </c>
      <c r="G100" t="s">
        <v>225</v>
      </c>
      <c r="H100" t="s">
        <v>226</v>
      </c>
      <c r="I100" t="str">
        <f>HYPERLINK("https://www.oreas.com/crm/OREAS-195/")</f>
        <v>https://www.oreas.com/crm/OREAS-195/</v>
      </c>
      <c r="M100">
        <v>16565.546999999999</v>
      </c>
      <c r="N100">
        <v>1.6565547</v>
      </c>
      <c r="O100" t="s">
        <v>261</v>
      </c>
      <c r="AH100">
        <v>2787.2939999999999</v>
      </c>
      <c r="AI100">
        <v>0.27872940000000002</v>
      </c>
      <c r="AJ100" t="s">
        <v>261</v>
      </c>
      <c r="AT100">
        <v>477</v>
      </c>
      <c r="AU100">
        <v>4.7699999999999999E-2</v>
      </c>
      <c r="AV100" t="s">
        <v>261</v>
      </c>
      <c r="AW100">
        <v>6558.08</v>
      </c>
      <c r="AX100">
        <v>0.65580799999999995</v>
      </c>
      <c r="AY100" t="s">
        <v>261</v>
      </c>
      <c r="BO100">
        <v>127924.925</v>
      </c>
      <c r="BP100">
        <v>12.7924925</v>
      </c>
      <c r="BQ100" t="s">
        <v>261</v>
      </c>
      <c r="DB100">
        <v>113853.177</v>
      </c>
      <c r="DC100">
        <v>11.3853177</v>
      </c>
      <c r="DD100" t="s">
        <v>228</v>
      </c>
      <c r="DE100">
        <v>2207.2040000000002</v>
      </c>
      <c r="DF100">
        <v>0.22072040000000001</v>
      </c>
      <c r="DG100" t="s">
        <v>228</v>
      </c>
      <c r="DK100">
        <v>229.976</v>
      </c>
      <c r="DL100">
        <v>2.29976E-2</v>
      </c>
      <c r="DM100" t="s">
        <v>228</v>
      </c>
      <c r="DT100">
        <v>29400</v>
      </c>
      <c r="DU100">
        <v>2.94</v>
      </c>
      <c r="DV100" t="s">
        <v>261</v>
      </c>
      <c r="FJ100">
        <v>205671.36499999999</v>
      </c>
      <c r="FK100">
        <v>20.5671365</v>
      </c>
      <c r="FL100" t="s">
        <v>261</v>
      </c>
      <c r="GH100">
        <v>221.75700000000001</v>
      </c>
      <c r="GI100">
        <v>2.21757E-2</v>
      </c>
      <c r="GJ100" t="s">
        <v>261</v>
      </c>
      <c r="HF100">
        <v>300</v>
      </c>
      <c r="HG100">
        <v>0.03</v>
      </c>
      <c r="HH100" t="s">
        <v>261</v>
      </c>
    </row>
    <row r="101" spans="1:219" x14ac:dyDescent="0.25">
      <c r="A101" t="s">
        <v>384</v>
      </c>
      <c r="B101" t="s">
        <v>363</v>
      </c>
      <c r="C101" t="s">
        <v>257</v>
      </c>
      <c r="D101" t="s">
        <v>385</v>
      </c>
      <c r="E101" t="s">
        <v>365</v>
      </c>
      <c r="F101" t="s">
        <v>224</v>
      </c>
      <c r="G101" t="s">
        <v>225</v>
      </c>
      <c r="H101" t="s">
        <v>226</v>
      </c>
      <c r="I101" t="str">
        <f>HYPERLINK("https://www.oreas.com/crm/OREAS-197/")</f>
        <v>https://www.oreas.com/crm/OREAS-197/</v>
      </c>
      <c r="M101">
        <v>90501.869000000006</v>
      </c>
      <c r="N101">
        <v>9.0501868999999999</v>
      </c>
      <c r="O101" t="s">
        <v>261</v>
      </c>
      <c r="Y101">
        <v>244</v>
      </c>
      <c r="Z101">
        <v>2.4400000000000002E-2</v>
      </c>
      <c r="AA101" t="s">
        <v>228</v>
      </c>
      <c r="AH101">
        <v>7289.8459999999995</v>
      </c>
      <c r="AI101">
        <v>0.72898459999999998</v>
      </c>
      <c r="AJ101" t="s">
        <v>261</v>
      </c>
      <c r="AN101">
        <v>48.5</v>
      </c>
      <c r="AO101">
        <v>4.8500000000000001E-3</v>
      </c>
      <c r="AP101" t="s">
        <v>228</v>
      </c>
      <c r="AT101">
        <v>327</v>
      </c>
      <c r="AU101">
        <v>3.27E-2</v>
      </c>
      <c r="AV101" t="s">
        <v>261</v>
      </c>
      <c r="AW101">
        <v>1163.144</v>
      </c>
      <c r="AX101">
        <v>0.1163144</v>
      </c>
      <c r="AY101" t="s">
        <v>261</v>
      </c>
      <c r="AZ101">
        <v>0.99</v>
      </c>
      <c r="BA101">
        <v>9.8999999999999994E-5</v>
      </c>
      <c r="BB101" t="s">
        <v>228</v>
      </c>
      <c r="BC101">
        <v>257</v>
      </c>
      <c r="BD101">
        <v>2.5700000000000001E-2</v>
      </c>
      <c r="BE101" t="s">
        <v>261</v>
      </c>
      <c r="BI101">
        <v>1.55</v>
      </c>
      <c r="BJ101">
        <v>1.55E-4</v>
      </c>
      <c r="BK101" t="s">
        <v>228</v>
      </c>
      <c r="BO101">
        <v>264732.554</v>
      </c>
      <c r="BP101">
        <v>26.473255399999999</v>
      </c>
      <c r="BQ101" t="s">
        <v>261</v>
      </c>
      <c r="BR101">
        <v>22.4</v>
      </c>
      <c r="BS101">
        <v>2.2399999999999998E-3</v>
      </c>
      <c r="BT101" t="s">
        <v>228</v>
      </c>
      <c r="CA101">
        <v>2.38</v>
      </c>
      <c r="CB101">
        <v>2.3800000000000001E-4</v>
      </c>
      <c r="CC101" t="s">
        <v>228</v>
      </c>
      <c r="CG101">
        <v>0.51</v>
      </c>
      <c r="CH101">
        <v>5.1E-5</v>
      </c>
      <c r="CI101" t="s">
        <v>228</v>
      </c>
      <c r="CP101">
        <v>1909.34</v>
      </c>
      <c r="CQ101">
        <v>0.19093399999999999</v>
      </c>
      <c r="CR101" t="s">
        <v>228</v>
      </c>
      <c r="CS101">
        <v>7.55</v>
      </c>
      <c r="CT101">
        <v>7.5500000000000003E-4</v>
      </c>
      <c r="CU101" t="s">
        <v>228</v>
      </c>
      <c r="CV101">
        <v>17.600000000000001</v>
      </c>
      <c r="CW101">
        <v>1.7600000000000001E-3</v>
      </c>
      <c r="CX101" t="s">
        <v>228</v>
      </c>
      <c r="DB101">
        <v>13688.915000000001</v>
      </c>
      <c r="DC101">
        <v>1.3688914999999999</v>
      </c>
      <c r="DD101" t="s">
        <v>228</v>
      </c>
      <c r="DE101">
        <v>7047.5640000000003</v>
      </c>
      <c r="DF101">
        <v>0.70475639999999995</v>
      </c>
      <c r="DG101" t="s">
        <v>228</v>
      </c>
      <c r="DH101">
        <v>2.65</v>
      </c>
      <c r="DI101">
        <v>2.6499999999999999E-4</v>
      </c>
      <c r="DJ101" t="s">
        <v>228</v>
      </c>
      <c r="DK101">
        <v>1320.5060000000001</v>
      </c>
      <c r="DL101">
        <v>0.13205059999999999</v>
      </c>
      <c r="DM101" t="s">
        <v>261</v>
      </c>
      <c r="DN101">
        <v>4.91</v>
      </c>
      <c r="DO101">
        <v>4.9100000000000001E-4</v>
      </c>
      <c r="DP101" t="s">
        <v>228</v>
      </c>
      <c r="DQ101">
        <v>10.6</v>
      </c>
      <c r="DR101">
        <v>1.06E-3</v>
      </c>
      <c r="DS101" t="s">
        <v>228</v>
      </c>
      <c r="DT101">
        <v>522</v>
      </c>
      <c r="DU101">
        <v>5.2200000000000003E-2</v>
      </c>
      <c r="DV101" t="s">
        <v>261</v>
      </c>
      <c r="DW101">
        <v>755.00800000000004</v>
      </c>
      <c r="DX101">
        <v>7.5500800000000007E-2</v>
      </c>
      <c r="DY101" t="s">
        <v>261</v>
      </c>
      <c r="EF101">
        <v>2.5299999999999998</v>
      </c>
      <c r="EG101">
        <v>2.5300000000000002E-4</v>
      </c>
      <c r="EH101" t="s">
        <v>228</v>
      </c>
      <c r="EL101">
        <v>10.5</v>
      </c>
      <c r="EM101">
        <v>1.0499999999999999E-3</v>
      </c>
      <c r="EN101" t="s">
        <v>228</v>
      </c>
      <c r="EX101">
        <v>252.31299999999999</v>
      </c>
      <c r="EY101">
        <v>2.5231300000000002E-2</v>
      </c>
      <c r="EZ101" t="s">
        <v>261</v>
      </c>
      <c r="FD101">
        <v>205</v>
      </c>
      <c r="FE101">
        <v>2.0500000000000001E-2</v>
      </c>
      <c r="FF101" t="s">
        <v>261</v>
      </c>
      <c r="FJ101">
        <v>132517.79999999999</v>
      </c>
      <c r="FK101">
        <v>13.25178</v>
      </c>
      <c r="FL101" t="s">
        <v>261</v>
      </c>
      <c r="FM101">
        <v>3.06</v>
      </c>
      <c r="FN101">
        <v>3.0600000000000001E-4</v>
      </c>
      <c r="FO101" t="s">
        <v>228</v>
      </c>
      <c r="FS101">
        <v>78</v>
      </c>
      <c r="FT101">
        <v>7.7999999999999996E-3</v>
      </c>
      <c r="FU101" t="s">
        <v>228</v>
      </c>
      <c r="FV101">
        <v>0.4</v>
      </c>
      <c r="FW101">
        <v>4.0000000000000003E-5</v>
      </c>
      <c r="FX101" t="s">
        <v>228</v>
      </c>
      <c r="FY101">
        <v>0.47</v>
      </c>
      <c r="FZ101">
        <v>4.6999999999999997E-5</v>
      </c>
      <c r="GA101" t="s">
        <v>228</v>
      </c>
      <c r="GE101">
        <v>3.24</v>
      </c>
      <c r="GF101">
        <v>3.2400000000000001E-4</v>
      </c>
      <c r="GG101" t="s">
        <v>228</v>
      </c>
      <c r="GH101">
        <v>7791.4579999999996</v>
      </c>
      <c r="GI101">
        <v>0.7791458</v>
      </c>
      <c r="GJ101" t="s">
        <v>261</v>
      </c>
      <c r="GN101">
        <v>0.21</v>
      </c>
      <c r="GO101">
        <v>2.0999999999999999E-5</v>
      </c>
      <c r="GP101" t="s">
        <v>228</v>
      </c>
      <c r="GQ101">
        <v>1.22</v>
      </c>
      <c r="GR101">
        <v>1.22E-4</v>
      </c>
      <c r="GS101" t="s">
        <v>228</v>
      </c>
      <c r="GT101">
        <v>502</v>
      </c>
      <c r="GU101">
        <v>5.0200000000000002E-2</v>
      </c>
      <c r="GV101" t="s">
        <v>228</v>
      </c>
      <c r="GW101">
        <v>3.28</v>
      </c>
      <c r="GX101">
        <v>3.28E-4</v>
      </c>
      <c r="GY101" t="s">
        <v>228</v>
      </c>
      <c r="GZ101">
        <v>11.4</v>
      </c>
      <c r="HA101">
        <v>1.14E-3</v>
      </c>
      <c r="HB101" t="s">
        <v>228</v>
      </c>
      <c r="HC101">
        <v>1.47</v>
      </c>
      <c r="HD101">
        <v>1.47E-4</v>
      </c>
      <c r="HE101" t="s">
        <v>228</v>
      </c>
      <c r="HF101">
        <v>149</v>
      </c>
      <c r="HG101">
        <v>1.49E-2</v>
      </c>
      <c r="HH101" t="s">
        <v>261</v>
      </c>
      <c r="HI101">
        <v>78</v>
      </c>
      <c r="HJ101">
        <v>7.7999999999999996E-3</v>
      </c>
      <c r="HK101" t="s">
        <v>228</v>
      </c>
    </row>
    <row r="102" spans="1:219" x14ac:dyDescent="0.25">
      <c r="A102" t="s">
        <v>386</v>
      </c>
      <c r="B102" t="s">
        <v>363</v>
      </c>
      <c r="C102" t="s">
        <v>257</v>
      </c>
      <c r="D102" t="s">
        <v>385</v>
      </c>
      <c r="E102" t="s">
        <v>365</v>
      </c>
      <c r="F102" t="s">
        <v>224</v>
      </c>
      <c r="G102" t="s">
        <v>225</v>
      </c>
      <c r="H102" t="s">
        <v>226</v>
      </c>
      <c r="I102" t="str">
        <f>HYPERLINK("https://www.oreas.com/crm/OREAS-198/")</f>
        <v>https://www.oreas.com/crm/OREAS-198/</v>
      </c>
      <c r="M102">
        <v>83674.535000000003</v>
      </c>
      <c r="N102">
        <v>8.3674534999999999</v>
      </c>
      <c r="O102" t="s">
        <v>261</v>
      </c>
      <c r="P102" s="2">
        <v>30</v>
      </c>
      <c r="Q102" s="2">
        <v>3.0000000000000001E-3</v>
      </c>
      <c r="R102" t="s">
        <v>228</v>
      </c>
      <c r="Y102">
        <v>284</v>
      </c>
      <c r="Z102">
        <v>2.8400000000000002E-2</v>
      </c>
      <c r="AA102" t="s">
        <v>228</v>
      </c>
      <c r="AB102">
        <v>1.43</v>
      </c>
      <c r="AC102">
        <v>1.4300000000000001E-4</v>
      </c>
      <c r="AD102" t="s">
        <v>228</v>
      </c>
      <c r="AH102">
        <v>2472.83</v>
      </c>
      <c r="AI102">
        <v>0.247283</v>
      </c>
      <c r="AJ102" t="s">
        <v>261</v>
      </c>
      <c r="AN102">
        <v>75</v>
      </c>
      <c r="AO102">
        <v>7.4999999999999997E-3</v>
      </c>
      <c r="AP102" t="s">
        <v>228</v>
      </c>
      <c r="AT102">
        <v>804</v>
      </c>
      <c r="AU102">
        <v>8.0399999999999999E-2</v>
      </c>
      <c r="AV102" t="s">
        <v>261</v>
      </c>
      <c r="AW102">
        <v>1949.9770000000001</v>
      </c>
      <c r="AX102">
        <v>0.1949977</v>
      </c>
      <c r="AY102" t="s">
        <v>261</v>
      </c>
      <c r="AZ102">
        <v>0.86</v>
      </c>
      <c r="BA102">
        <v>8.6000000000000003E-5</v>
      </c>
      <c r="BB102" t="s">
        <v>228</v>
      </c>
      <c r="BC102">
        <v>491</v>
      </c>
      <c r="BD102">
        <v>4.9099999999999998E-2</v>
      </c>
      <c r="BE102" t="s">
        <v>261</v>
      </c>
      <c r="BF102">
        <v>4.1900000000000004</v>
      </c>
      <c r="BG102">
        <v>4.1899999999999999E-4</v>
      </c>
      <c r="BH102" t="s">
        <v>228</v>
      </c>
      <c r="BI102">
        <v>2.2599999999999998</v>
      </c>
      <c r="BJ102">
        <v>2.2599999999999999E-4</v>
      </c>
      <c r="BK102" t="s">
        <v>228</v>
      </c>
      <c r="BL102">
        <v>1.45</v>
      </c>
      <c r="BM102">
        <v>1.45E-4</v>
      </c>
      <c r="BN102" t="s">
        <v>228</v>
      </c>
      <c r="BO102">
        <v>321665.78999999998</v>
      </c>
      <c r="BP102">
        <v>32.166578999999999</v>
      </c>
      <c r="BQ102" t="s">
        <v>261</v>
      </c>
      <c r="BR102">
        <v>22.2</v>
      </c>
      <c r="BS102">
        <v>2.2200000000000002E-3</v>
      </c>
      <c r="BT102" t="s">
        <v>228</v>
      </c>
      <c r="BU102">
        <v>4.83</v>
      </c>
      <c r="BV102">
        <v>4.8299999999999998E-4</v>
      </c>
      <c r="BW102" t="s">
        <v>228</v>
      </c>
      <c r="CA102">
        <v>2.54</v>
      </c>
      <c r="CB102">
        <v>2.5399999999999999E-4</v>
      </c>
      <c r="CC102" t="s">
        <v>228</v>
      </c>
      <c r="CG102">
        <v>0.82</v>
      </c>
      <c r="CH102">
        <v>8.2000000000000001E-5</v>
      </c>
      <c r="CI102" t="s">
        <v>228</v>
      </c>
      <c r="CP102">
        <v>888.25800000000004</v>
      </c>
      <c r="CQ102">
        <v>8.8825799999999996E-2</v>
      </c>
      <c r="CR102" t="s">
        <v>228</v>
      </c>
      <c r="CS102">
        <v>10.1</v>
      </c>
      <c r="CT102">
        <v>1.01E-3</v>
      </c>
      <c r="CU102" t="s">
        <v>228</v>
      </c>
      <c r="CV102">
        <v>22.2</v>
      </c>
      <c r="CW102">
        <v>2.2200000000000002E-3</v>
      </c>
      <c r="CX102" t="s">
        <v>228</v>
      </c>
      <c r="CY102">
        <v>0.33</v>
      </c>
      <c r="CZ102">
        <v>3.3000000000000003E-5</v>
      </c>
      <c r="DA102" t="s">
        <v>228</v>
      </c>
      <c r="DB102">
        <v>4661.4669999999996</v>
      </c>
      <c r="DC102">
        <v>0.46614670000000002</v>
      </c>
      <c r="DD102" t="s">
        <v>228</v>
      </c>
      <c r="DE102">
        <v>11539.419</v>
      </c>
      <c r="DF102">
        <v>1.1539419</v>
      </c>
      <c r="DG102" t="s">
        <v>228</v>
      </c>
      <c r="DH102" s="2">
        <v>5</v>
      </c>
      <c r="DI102" s="2">
        <v>5.0000000000000001E-4</v>
      </c>
      <c r="DJ102" t="s">
        <v>228</v>
      </c>
      <c r="DK102">
        <v>1068.2750000000001</v>
      </c>
      <c r="DL102">
        <v>0.10682750000000001</v>
      </c>
      <c r="DM102" t="s">
        <v>261</v>
      </c>
      <c r="DN102">
        <v>4.79</v>
      </c>
      <c r="DO102">
        <v>4.7899999999999999E-4</v>
      </c>
      <c r="DP102" t="s">
        <v>228</v>
      </c>
      <c r="DQ102">
        <v>16.600000000000001</v>
      </c>
      <c r="DR102">
        <v>1.66E-3</v>
      </c>
      <c r="DS102" t="s">
        <v>228</v>
      </c>
      <c r="DT102">
        <v>688</v>
      </c>
      <c r="DU102">
        <v>6.88E-2</v>
      </c>
      <c r="DV102" t="s">
        <v>261</v>
      </c>
      <c r="DW102">
        <v>702.63699999999994</v>
      </c>
      <c r="DX102">
        <v>7.0263699999999998E-2</v>
      </c>
      <c r="DY102" t="s">
        <v>261</v>
      </c>
      <c r="DZ102" s="2">
        <v>20</v>
      </c>
      <c r="EA102" s="2">
        <v>2E-3</v>
      </c>
      <c r="EB102" t="s">
        <v>228</v>
      </c>
      <c r="EF102">
        <v>3.58</v>
      </c>
      <c r="EG102">
        <v>3.5799999999999997E-4</v>
      </c>
      <c r="EH102" t="s">
        <v>228</v>
      </c>
      <c r="EL102">
        <v>8.15</v>
      </c>
      <c r="EM102">
        <v>8.1499999999999997E-4</v>
      </c>
      <c r="EN102" t="s">
        <v>228</v>
      </c>
      <c r="FD102">
        <v>414</v>
      </c>
      <c r="FE102">
        <v>4.1399999999999999E-2</v>
      </c>
      <c r="FF102" t="s">
        <v>261</v>
      </c>
      <c r="FJ102">
        <v>106528.41800000001</v>
      </c>
      <c r="FK102">
        <v>10.652841799999999</v>
      </c>
      <c r="FL102" t="s">
        <v>261</v>
      </c>
      <c r="FM102">
        <v>5.18</v>
      </c>
      <c r="FN102">
        <v>5.1800000000000001E-4</v>
      </c>
      <c r="FO102" t="s">
        <v>228</v>
      </c>
      <c r="FP102">
        <v>2.58</v>
      </c>
      <c r="FQ102">
        <v>2.5799999999999998E-4</v>
      </c>
      <c r="FR102" t="s">
        <v>228</v>
      </c>
      <c r="FS102">
        <v>68</v>
      </c>
      <c r="FT102">
        <v>6.7999999999999996E-3</v>
      </c>
      <c r="FU102" t="s">
        <v>228</v>
      </c>
      <c r="FV102">
        <v>0.38</v>
      </c>
      <c r="FW102">
        <v>3.8000000000000002E-5</v>
      </c>
      <c r="FX102" t="s">
        <v>228</v>
      </c>
      <c r="FY102">
        <v>0.75</v>
      </c>
      <c r="FZ102">
        <v>7.4999999999999993E-5</v>
      </c>
      <c r="GA102" t="s">
        <v>228</v>
      </c>
      <c r="GE102">
        <v>3.3</v>
      </c>
      <c r="GF102">
        <v>3.3E-4</v>
      </c>
      <c r="GG102" t="s">
        <v>228</v>
      </c>
      <c r="GH102">
        <v>8151.0630000000001</v>
      </c>
      <c r="GI102">
        <v>0.81510629999999995</v>
      </c>
      <c r="GJ102" t="s">
        <v>261</v>
      </c>
      <c r="GN102">
        <v>0.34</v>
      </c>
      <c r="GO102">
        <v>3.4E-5</v>
      </c>
      <c r="GP102" t="s">
        <v>228</v>
      </c>
      <c r="GQ102">
        <v>1.32</v>
      </c>
      <c r="GR102">
        <v>1.3200000000000001E-4</v>
      </c>
      <c r="GS102" t="s">
        <v>228</v>
      </c>
      <c r="GT102">
        <v>644</v>
      </c>
      <c r="GU102">
        <v>6.4399999999999999E-2</v>
      </c>
      <c r="GV102" t="s">
        <v>228</v>
      </c>
      <c r="GW102">
        <v>1.1200000000000001</v>
      </c>
      <c r="GX102">
        <v>1.12E-4</v>
      </c>
      <c r="GY102" t="s">
        <v>228</v>
      </c>
      <c r="GZ102">
        <v>16.8</v>
      </c>
      <c r="HA102">
        <v>1.6800000000000001E-3</v>
      </c>
      <c r="HB102" t="s">
        <v>228</v>
      </c>
      <c r="HC102">
        <v>2.21</v>
      </c>
      <c r="HD102">
        <v>2.2100000000000001E-4</v>
      </c>
      <c r="HE102" t="s">
        <v>228</v>
      </c>
      <c r="HF102">
        <v>207</v>
      </c>
      <c r="HG102">
        <v>2.07E-2</v>
      </c>
      <c r="HH102" t="s">
        <v>261</v>
      </c>
      <c r="HI102">
        <v>80</v>
      </c>
      <c r="HJ102">
        <v>8.0000000000000002E-3</v>
      </c>
      <c r="HK102" t="s">
        <v>228</v>
      </c>
    </row>
    <row r="103" spans="1:219" x14ac:dyDescent="0.25">
      <c r="A103" t="s">
        <v>387</v>
      </c>
      <c r="B103" t="s">
        <v>363</v>
      </c>
      <c r="C103" t="s">
        <v>257</v>
      </c>
      <c r="D103" t="s">
        <v>385</v>
      </c>
      <c r="E103" t="s">
        <v>365</v>
      </c>
      <c r="F103" t="s">
        <v>224</v>
      </c>
      <c r="G103" t="s">
        <v>225</v>
      </c>
      <c r="H103" t="s">
        <v>226</v>
      </c>
      <c r="I103" t="str">
        <f>HYPERLINK("https://www.oreas.com/crm/OREAS-199/")</f>
        <v>https://www.oreas.com/crm/OREAS-199/</v>
      </c>
      <c r="M103">
        <v>92460.096999999994</v>
      </c>
      <c r="N103">
        <v>9.2460097000000001</v>
      </c>
      <c r="O103" t="s">
        <v>261</v>
      </c>
      <c r="Y103">
        <v>1442</v>
      </c>
      <c r="Z103">
        <v>0.14419999999999999</v>
      </c>
      <c r="AA103" t="s">
        <v>228</v>
      </c>
      <c r="AB103">
        <v>1.69</v>
      </c>
      <c r="AC103">
        <v>1.6899999999999999E-4</v>
      </c>
      <c r="AD103" t="s">
        <v>228</v>
      </c>
      <c r="AH103">
        <v>1486.557</v>
      </c>
      <c r="AI103">
        <v>0.1486557</v>
      </c>
      <c r="AJ103" t="s">
        <v>261</v>
      </c>
      <c r="AN103">
        <v>191</v>
      </c>
      <c r="AO103">
        <v>1.9099999999999999E-2</v>
      </c>
      <c r="AP103" t="s">
        <v>228</v>
      </c>
      <c r="AT103">
        <v>554</v>
      </c>
      <c r="AU103">
        <v>5.5399999999999998E-2</v>
      </c>
      <c r="AV103" t="s">
        <v>261</v>
      </c>
      <c r="AW103">
        <v>4693.6289999999999</v>
      </c>
      <c r="AX103">
        <v>0.46936290000000003</v>
      </c>
      <c r="AY103" t="s">
        <v>261</v>
      </c>
      <c r="AZ103">
        <v>0.19</v>
      </c>
      <c r="BA103">
        <v>1.9000000000000001E-5</v>
      </c>
      <c r="BB103" t="s">
        <v>228</v>
      </c>
      <c r="BC103">
        <v>189</v>
      </c>
      <c r="BD103">
        <v>1.89E-2</v>
      </c>
      <c r="BE103" t="s">
        <v>261</v>
      </c>
      <c r="BF103">
        <v>2.69</v>
      </c>
      <c r="BG103">
        <v>2.6899999999999998E-4</v>
      </c>
      <c r="BH103" t="s">
        <v>228</v>
      </c>
      <c r="BI103">
        <v>1.46</v>
      </c>
      <c r="BJ103">
        <v>1.46E-4</v>
      </c>
      <c r="BK103" t="s">
        <v>228</v>
      </c>
      <c r="BO103">
        <v>286834.40000000002</v>
      </c>
      <c r="BP103">
        <v>28.683440000000001</v>
      </c>
      <c r="BQ103" t="s">
        <v>261</v>
      </c>
      <c r="BR103">
        <v>19</v>
      </c>
      <c r="BS103">
        <v>1.9E-3</v>
      </c>
      <c r="BT103" t="s">
        <v>228</v>
      </c>
      <c r="BU103">
        <v>3.09</v>
      </c>
      <c r="BV103">
        <v>3.0899999999999998E-4</v>
      </c>
      <c r="BW103" t="s">
        <v>228</v>
      </c>
      <c r="CA103">
        <v>1.1399999999999999</v>
      </c>
      <c r="CB103">
        <v>1.1400000000000001E-4</v>
      </c>
      <c r="CC103" t="s">
        <v>228</v>
      </c>
      <c r="CG103">
        <v>0.52</v>
      </c>
      <c r="CH103">
        <v>5.1999999999999997E-5</v>
      </c>
      <c r="CI103" t="s">
        <v>228</v>
      </c>
      <c r="CP103">
        <v>572.80200000000002</v>
      </c>
      <c r="CQ103">
        <v>5.7280200000000003E-2</v>
      </c>
      <c r="CR103" t="s">
        <v>261</v>
      </c>
      <c r="CS103">
        <v>8.43</v>
      </c>
      <c r="CT103">
        <v>8.43E-4</v>
      </c>
      <c r="CU103" t="s">
        <v>228</v>
      </c>
      <c r="CV103">
        <v>21.2</v>
      </c>
      <c r="CW103">
        <v>2.1199999999999999E-3</v>
      </c>
      <c r="CX103" t="s">
        <v>228</v>
      </c>
      <c r="DB103">
        <v>4402.1620000000003</v>
      </c>
      <c r="DC103">
        <v>0.4402162</v>
      </c>
      <c r="DD103" t="s">
        <v>228</v>
      </c>
      <c r="DE103">
        <v>14792.141</v>
      </c>
      <c r="DF103">
        <v>1.4792141000000001</v>
      </c>
      <c r="DG103" t="s">
        <v>228</v>
      </c>
      <c r="DH103" s="2">
        <v>5</v>
      </c>
      <c r="DI103" s="2">
        <v>5.0000000000000001E-4</v>
      </c>
      <c r="DJ103" t="s">
        <v>228</v>
      </c>
      <c r="DK103">
        <v>2514.8969999999999</v>
      </c>
      <c r="DL103">
        <v>0.25148969999999998</v>
      </c>
      <c r="DM103" t="s">
        <v>261</v>
      </c>
      <c r="DN103">
        <v>2.19</v>
      </c>
      <c r="DO103">
        <v>2.1900000000000001E-4</v>
      </c>
      <c r="DP103" t="s">
        <v>228</v>
      </c>
      <c r="DQ103">
        <v>12.6</v>
      </c>
      <c r="DR103">
        <v>1.2600000000000001E-3</v>
      </c>
      <c r="DS103" t="s">
        <v>228</v>
      </c>
      <c r="DT103">
        <v>995</v>
      </c>
      <c r="DU103">
        <v>9.9500000000000005E-2</v>
      </c>
      <c r="DV103" t="s">
        <v>261</v>
      </c>
      <c r="DW103">
        <v>283.673</v>
      </c>
      <c r="DX103">
        <v>2.8367300000000002E-2</v>
      </c>
      <c r="DY103" t="s">
        <v>261</v>
      </c>
      <c r="EF103">
        <v>3.04</v>
      </c>
      <c r="EG103">
        <v>3.0400000000000002E-4</v>
      </c>
      <c r="EH103" t="s">
        <v>228</v>
      </c>
      <c r="EL103">
        <v>2.0299999999999998</v>
      </c>
      <c r="EM103">
        <v>2.03E-4</v>
      </c>
      <c r="EN103" t="s">
        <v>228</v>
      </c>
      <c r="EX103">
        <v>320.39699999999999</v>
      </c>
      <c r="EY103">
        <v>3.2039699999999997E-2</v>
      </c>
      <c r="EZ103" t="s">
        <v>261</v>
      </c>
      <c r="FA103">
        <v>2.77</v>
      </c>
      <c r="FB103">
        <v>2.7700000000000001E-4</v>
      </c>
      <c r="FC103" t="s">
        <v>228</v>
      </c>
      <c r="FD103">
        <v>591</v>
      </c>
      <c r="FE103">
        <v>5.91E-2</v>
      </c>
      <c r="FF103" t="s">
        <v>228</v>
      </c>
      <c r="FJ103">
        <v>116531.526</v>
      </c>
      <c r="FK103">
        <v>11.6531526</v>
      </c>
      <c r="FL103" t="s">
        <v>261</v>
      </c>
      <c r="FM103">
        <v>3.73</v>
      </c>
      <c r="FN103">
        <v>3.7300000000000001E-4</v>
      </c>
      <c r="FO103" t="s">
        <v>228</v>
      </c>
      <c r="FS103">
        <v>87</v>
      </c>
      <c r="FT103">
        <v>8.6999999999999994E-3</v>
      </c>
      <c r="FU103" t="s">
        <v>228</v>
      </c>
      <c r="FY103">
        <v>0.5</v>
      </c>
      <c r="FZ103">
        <v>5.0000000000000002E-5</v>
      </c>
      <c r="GA103" t="s">
        <v>228</v>
      </c>
      <c r="GE103">
        <v>1.88</v>
      </c>
      <c r="GF103">
        <v>1.8799999999999999E-4</v>
      </c>
      <c r="GG103" t="s">
        <v>228</v>
      </c>
      <c r="GH103">
        <v>5046.4669999999996</v>
      </c>
      <c r="GI103">
        <v>0.5046467</v>
      </c>
      <c r="GJ103" t="s">
        <v>261</v>
      </c>
      <c r="GK103">
        <v>0.96</v>
      </c>
      <c r="GL103">
        <v>9.6000000000000002E-5</v>
      </c>
      <c r="GM103" t="s">
        <v>228</v>
      </c>
      <c r="GN103">
        <v>0.21</v>
      </c>
      <c r="GO103">
        <v>2.0999999999999999E-5</v>
      </c>
      <c r="GP103" t="s">
        <v>228</v>
      </c>
      <c r="GQ103">
        <v>3.05</v>
      </c>
      <c r="GR103">
        <v>3.0499999999999999E-4</v>
      </c>
      <c r="GS103" t="s">
        <v>228</v>
      </c>
      <c r="GT103">
        <v>657</v>
      </c>
      <c r="GU103">
        <v>6.5699999999999995E-2</v>
      </c>
      <c r="GV103" t="s">
        <v>228</v>
      </c>
      <c r="GZ103">
        <v>8.5500000000000007</v>
      </c>
      <c r="HA103">
        <v>8.5499999999999997E-4</v>
      </c>
      <c r="HB103" t="s">
        <v>228</v>
      </c>
      <c r="HC103">
        <v>1.48</v>
      </c>
      <c r="HD103">
        <v>1.4799999999999999E-4</v>
      </c>
      <c r="HE103" t="s">
        <v>228</v>
      </c>
      <c r="HF103">
        <v>198</v>
      </c>
      <c r="HG103">
        <v>1.9800000000000002E-2</v>
      </c>
      <c r="HH103" t="s">
        <v>261</v>
      </c>
      <c r="HI103">
        <v>31.8</v>
      </c>
      <c r="HJ103">
        <v>3.1800000000000001E-3</v>
      </c>
      <c r="HK103" t="s">
        <v>228</v>
      </c>
    </row>
    <row r="104" spans="1:219" x14ac:dyDescent="0.25">
      <c r="A104" t="s">
        <v>388</v>
      </c>
      <c r="B104" t="s">
        <v>240</v>
      </c>
      <c r="C104" t="s">
        <v>221</v>
      </c>
      <c r="D104" t="s">
        <v>241</v>
      </c>
      <c r="E104" t="s">
        <v>242</v>
      </c>
      <c r="F104" t="s">
        <v>224</v>
      </c>
      <c r="G104" t="s">
        <v>235</v>
      </c>
      <c r="H104" t="s">
        <v>226</v>
      </c>
      <c r="I104" t="str">
        <f>HYPERLINK("https://www.oreas.com/crm/OREAS-19a/")</f>
        <v>https://www.oreas.com/crm/OREAS-19a/</v>
      </c>
      <c r="S104">
        <v>5.49</v>
      </c>
      <c r="T104">
        <v>5.4900000000000001E-4</v>
      </c>
      <c r="U104" t="s">
        <v>243</v>
      </c>
    </row>
    <row r="105" spans="1:219" x14ac:dyDescent="0.25">
      <c r="A105" t="s">
        <v>389</v>
      </c>
      <c r="B105" t="s">
        <v>390</v>
      </c>
      <c r="C105" t="s">
        <v>221</v>
      </c>
      <c r="D105" t="s">
        <v>241</v>
      </c>
      <c r="E105" t="s">
        <v>242</v>
      </c>
      <c r="F105" t="s">
        <v>224</v>
      </c>
      <c r="G105" t="s">
        <v>235</v>
      </c>
      <c r="H105" t="s">
        <v>226</v>
      </c>
      <c r="I105" t="str">
        <f>HYPERLINK("https://www.oreas.com/crm/OREAS-200/")</f>
        <v>https://www.oreas.com/crm/OREAS-200/</v>
      </c>
      <c r="J105">
        <v>8.5000000000000006E-2</v>
      </c>
      <c r="K105">
        <v>8.4999999999999999E-6</v>
      </c>
      <c r="L105" t="s">
        <v>271</v>
      </c>
      <c r="P105">
        <v>198</v>
      </c>
      <c r="Q105">
        <v>1.9800000000000002E-2</v>
      </c>
      <c r="R105" t="s">
        <v>271</v>
      </c>
      <c r="S105">
        <v>0.34</v>
      </c>
      <c r="T105">
        <v>3.4E-5</v>
      </c>
      <c r="U105" t="s">
        <v>243</v>
      </c>
      <c r="Y105">
        <v>87</v>
      </c>
      <c r="Z105">
        <v>8.6999999999999994E-3</v>
      </c>
      <c r="AA105" t="s">
        <v>271</v>
      </c>
      <c r="AE105">
        <v>6.2E-2</v>
      </c>
      <c r="AF105">
        <v>6.1999999999999999E-6</v>
      </c>
      <c r="AG105" t="s">
        <v>271</v>
      </c>
      <c r="AH105">
        <v>9260</v>
      </c>
      <c r="AI105">
        <v>0.92600000000000005</v>
      </c>
      <c r="AJ105" t="s">
        <v>271</v>
      </c>
      <c r="AN105">
        <v>32.799999999999997</v>
      </c>
      <c r="AO105">
        <v>3.2799999999999999E-3</v>
      </c>
      <c r="AP105" t="s">
        <v>271</v>
      </c>
      <c r="AW105">
        <v>38</v>
      </c>
      <c r="AX105">
        <v>3.8E-3</v>
      </c>
      <c r="AY105" t="s">
        <v>271</v>
      </c>
      <c r="AZ105">
        <v>1.25</v>
      </c>
      <c r="BA105">
        <v>1.25E-4</v>
      </c>
      <c r="BB105" t="s">
        <v>271</v>
      </c>
      <c r="BC105">
        <v>103</v>
      </c>
      <c r="BD105">
        <v>1.03E-2</v>
      </c>
      <c r="BE105" t="s">
        <v>271</v>
      </c>
      <c r="BO105">
        <v>48600</v>
      </c>
      <c r="BP105">
        <v>4.8600000000000003</v>
      </c>
      <c r="BQ105" t="s">
        <v>271</v>
      </c>
      <c r="BR105">
        <v>3.51</v>
      </c>
      <c r="BS105">
        <v>3.5100000000000002E-4</v>
      </c>
      <c r="BT105" t="s">
        <v>271</v>
      </c>
      <c r="BU105">
        <v>4.4000000000000004</v>
      </c>
      <c r="BV105">
        <v>4.4000000000000002E-4</v>
      </c>
      <c r="BW105" t="s">
        <v>271</v>
      </c>
      <c r="BX105">
        <v>0.12</v>
      </c>
      <c r="BY105">
        <v>1.2E-5</v>
      </c>
      <c r="BZ105" t="s">
        <v>271</v>
      </c>
      <c r="CD105" s="2">
        <v>0.01</v>
      </c>
      <c r="CE105" s="2">
        <v>9.9999999999999995E-7</v>
      </c>
      <c r="CF105" t="s">
        <v>271</v>
      </c>
      <c r="CJ105">
        <v>2.4E-2</v>
      </c>
      <c r="CK105">
        <v>2.3999999999999999E-6</v>
      </c>
      <c r="CL105" t="s">
        <v>271</v>
      </c>
      <c r="CP105">
        <v>1150</v>
      </c>
      <c r="CQ105">
        <v>0.115</v>
      </c>
      <c r="CR105" t="s">
        <v>271</v>
      </c>
      <c r="CS105">
        <v>16.7</v>
      </c>
      <c r="CT105">
        <v>1.67E-3</v>
      </c>
      <c r="CU105" t="s">
        <v>271</v>
      </c>
      <c r="CV105">
        <v>4.79</v>
      </c>
      <c r="CW105">
        <v>4.7899999999999999E-4</v>
      </c>
      <c r="CX105" t="s">
        <v>271</v>
      </c>
      <c r="DB105">
        <v>20900</v>
      </c>
      <c r="DC105">
        <v>2.09</v>
      </c>
      <c r="DD105" t="s">
        <v>271</v>
      </c>
      <c r="DE105">
        <v>860</v>
      </c>
      <c r="DF105">
        <v>8.5999999999999993E-2</v>
      </c>
      <c r="DG105" t="s">
        <v>271</v>
      </c>
      <c r="DH105">
        <v>4.46</v>
      </c>
      <c r="DI105">
        <v>4.46E-4</v>
      </c>
      <c r="DJ105" t="s">
        <v>271</v>
      </c>
      <c r="DN105">
        <v>0.86</v>
      </c>
      <c r="DO105">
        <v>8.6000000000000003E-5</v>
      </c>
      <c r="DP105" t="s">
        <v>271</v>
      </c>
      <c r="DQ105">
        <v>18</v>
      </c>
      <c r="DR105">
        <v>1.8E-3</v>
      </c>
      <c r="DS105" t="s">
        <v>271</v>
      </c>
      <c r="DT105">
        <v>112</v>
      </c>
      <c r="DU105">
        <v>1.12E-2</v>
      </c>
      <c r="DV105" t="s">
        <v>271</v>
      </c>
      <c r="DW105">
        <v>1370</v>
      </c>
      <c r="DX105">
        <v>0.13700000000000001</v>
      </c>
      <c r="DY105" t="s">
        <v>271</v>
      </c>
      <c r="DZ105">
        <v>2.09</v>
      </c>
      <c r="EA105">
        <v>2.0900000000000001E-4</v>
      </c>
      <c r="EB105" t="s">
        <v>271</v>
      </c>
      <c r="EL105">
        <v>10.4</v>
      </c>
      <c r="EM105">
        <v>1.0399999999999999E-3</v>
      </c>
      <c r="EN105" t="s">
        <v>271</v>
      </c>
      <c r="EX105">
        <v>2710</v>
      </c>
      <c r="EY105">
        <v>0.27100000000000002</v>
      </c>
      <c r="EZ105" t="s">
        <v>271</v>
      </c>
      <c r="FA105">
        <v>0.21</v>
      </c>
      <c r="FB105">
        <v>2.0999999999999999E-5</v>
      </c>
      <c r="FC105" t="s">
        <v>271</v>
      </c>
      <c r="FD105">
        <v>2.68</v>
      </c>
      <c r="FE105">
        <v>2.6800000000000001E-4</v>
      </c>
      <c r="FF105" t="s">
        <v>271</v>
      </c>
      <c r="FG105">
        <v>0.72</v>
      </c>
      <c r="FH105">
        <v>7.2000000000000002E-5</v>
      </c>
      <c r="FI105" t="s">
        <v>271</v>
      </c>
      <c r="FP105">
        <v>0.74</v>
      </c>
      <c r="FQ105">
        <v>7.3999999999999996E-5</v>
      </c>
      <c r="FR105" t="s">
        <v>271</v>
      </c>
      <c r="FS105">
        <v>55</v>
      </c>
      <c r="FT105">
        <v>5.4999999999999997E-3</v>
      </c>
      <c r="FU105" t="s">
        <v>271</v>
      </c>
      <c r="FY105">
        <v>0.52</v>
      </c>
      <c r="FZ105">
        <v>5.1999999999999997E-5</v>
      </c>
      <c r="GA105" t="s">
        <v>271</v>
      </c>
      <c r="GE105">
        <v>2.66</v>
      </c>
      <c r="GF105">
        <v>2.6600000000000001E-4</v>
      </c>
      <c r="GG105" t="s">
        <v>271</v>
      </c>
      <c r="GH105">
        <v>1580</v>
      </c>
      <c r="GI105">
        <v>0.158</v>
      </c>
      <c r="GJ105" t="s">
        <v>271</v>
      </c>
      <c r="GK105">
        <v>6.3E-2</v>
      </c>
      <c r="GL105">
        <v>6.2999999999999998E-6</v>
      </c>
      <c r="GM105" t="s">
        <v>271</v>
      </c>
      <c r="GQ105">
        <v>0.57999999999999996</v>
      </c>
      <c r="GR105">
        <v>5.8E-5</v>
      </c>
      <c r="GS105" t="s">
        <v>271</v>
      </c>
      <c r="GT105">
        <v>33.4</v>
      </c>
      <c r="GU105">
        <v>3.3400000000000001E-3</v>
      </c>
      <c r="GV105" t="s">
        <v>271</v>
      </c>
      <c r="GW105">
        <v>0.32</v>
      </c>
      <c r="GX105">
        <v>3.1999999999999999E-5</v>
      </c>
      <c r="GY105" t="s">
        <v>271</v>
      </c>
      <c r="GZ105">
        <v>13.6</v>
      </c>
      <c r="HA105">
        <v>1.3600000000000001E-3</v>
      </c>
      <c r="HB105" t="s">
        <v>271</v>
      </c>
      <c r="HC105">
        <v>0.98</v>
      </c>
      <c r="HD105">
        <v>9.7999999999999997E-5</v>
      </c>
      <c r="HE105" t="s">
        <v>271</v>
      </c>
      <c r="HF105">
        <v>67</v>
      </c>
      <c r="HG105">
        <v>6.7000000000000002E-3</v>
      </c>
      <c r="HH105" t="s">
        <v>271</v>
      </c>
    </row>
    <row r="106" spans="1:219" x14ac:dyDescent="0.25">
      <c r="A106" t="s">
        <v>391</v>
      </c>
      <c r="B106" t="s">
        <v>390</v>
      </c>
      <c r="C106" t="s">
        <v>221</v>
      </c>
      <c r="D106" t="s">
        <v>241</v>
      </c>
      <c r="E106" t="s">
        <v>242</v>
      </c>
      <c r="F106" t="s">
        <v>224</v>
      </c>
      <c r="G106" t="s">
        <v>235</v>
      </c>
      <c r="H106" t="s">
        <v>226</v>
      </c>
      <c r="I106" t="str">
        <f>HYPERLINK("https://www.oreas.com/crm/OREAS-201/")</f>
        <v>https://www.oreas.com/crm/OREAS-201/</v>
      </c>
      <c r="S106">
        <v>0.51400000000000001</v>
      </c>
      <c r="T106">
        <v>5.1400000000000003E-5</v>
      </c>
      <c r="U106" t="s">
        <v>243</v>
      </c>
    </row>
    <row r="107" spans="1:219" x14ac:dyDescent="0.25">
      <c r="A107" t="s">
        <v>392</v>
      </c>
      <c r="B107" t="s">
        <v>390</v>
      </c>
      <c r="C107" t="s">
        <v>221</v>
      </c>
      <c r="D107" t="s">
        <v>241</v>
      </c>
      <c r="E107" t="s">
        <v>242</v>
      </c>
      <c r="F107" t="s">
        <v>224</v>
      </c>
      <c r="G107" t="s">
        <v>235</v>
      </c>
      <c r="H107" t="s">
        <v>226</v>
      </c>
      <c r="I107" t="str">
        <f>HYPERLINK("https://www.oreas.com/crm/OREAS-202/")</f>
        <v>https://www.oreas.com/crm/OREAS-202/</v>
      </c>
      <c r="S107">
        <v>0.752</v>
      </c>
      <c r="T107">
        <v>7.5199999999999998E-5</v>
      </c>
      <c r="U107" t="s">
        <v>243</v>
      </c>
    </row>
    <row r="108" spans="1:219" x14ac:dyDescent="0.25">
      <c r="A108" t="s">
        <v>393</v>
      </c>
      <c r="B108" t="s">
        <v>390</v>
      </c>
      <c r="C108" t="s">
        <v>221</v>
      </c>
      <c r="D108" t="s">
        <v>241</v>
      </c>
      <c r="E108" t="s">
        <v>242</v>
      </c>
      <c r="F108" t="s">
        <v>224</v>
      </c>
      <c r="G108" t="s">
        <v>235</v>
      </c>
      <c r="H108" t="s">
        <v>226</v>
      </c>
      <c r="I108" t="str">
        <f>HYPERLINK("https://www.oreas.com/crm/OREAS-203/")</f>
        <v>https://www.oreas.com/crm/OREAS-203/</v>
      </c>
      <c r="S108">
        <v>0.871</v>
      </c>
      <c r="T108">
        <v>8.7100000000000003E-5</v>
      </c>
      <c r="U108" t="s">
        <v>243</v>
      </c>
    </row>
    <row r="109" spans="1:219" x14ac:dyDescent="0.25">
      <c r="A109" t="s">
        <v>394</v>
      </c>
      <c r="B109" t="s">
        <v>240</v>
      </c>
      <c r="C109" t="s">
        <v>221</v>
      </c>
      <c r="D109" t="s">
        <v>241</v>
      </c>
      <c r="E109" t="s">
        <v>242</v>
      </c>
      <c r="F109" t="s">
        <v>224</v>
      </c>
      <c r="G109" t="s">
        <v>235</v>
      </c>
      <c r="H109" t="s">
        <v>226</v>
      </c>
      <c r="I109" t="str">
        <f>HYPERLINK("https://www.oreas.com/crm/OREAS-204/")</f>
        <v>https://www.oreas.com/crm/OREAS-204/</v>
      </c>
      <c r="S109">
        <v>1.04</v>
      </c>
      <c r="T109">
        <v>1.0399999999999999E-4</v>
      </c>
      <c r="U109" t="s">
        <v>243</v>
      </c>
    </row>
    <row r="110" spans="1:219" x14ac:dyDescent="0.25">
      <c r="A110" t="s">
        <v>395</v>
      </c>
      <c r="B110" t="s">
        <v>240</v>
      </c>
      <c r="C110" t="s">
        <v>221</v>
      </c>
      <c r="D110" t="s">
        <v>241</v>
      </c>
      <c r="E110" t="s">
        <v>242</v>
      </c>
      <c r="F110" t="s">
        <v>224</v>
      </c>
      <c r="G110" t="s">
        <v>235</v>
      </c>
      <c r="H110" t="s">
        <v>226</v>
      </c>
      <c r="I110" t="str">
        <f>HYPERLINK("https://www.oreas.com/crm/OREAS-205/")</f>
        <v>https://www.oreas.com/crm/OREAS-205/</v>
      </c>
      <c r="S110">
        <v>1.24</v>
      </c>
      <c r="T110">
        <v>1.2400000000000001E-4</v>
      </c>
      <c r="U110" t="s">
        <v>243</v>
      </c>
    </row>
    <row r="111" spans="1:219" x14ac:dyDescent="0.25">
      <c r="A111" t="s">
        <v>396</v>
      </c>
      <c r="B111" t="s">
        <v>240</v>
      </c>
      <c r="C111" t="s">
        <v>221</v>
      </c>
      <c r="D111" t="s">
        <v>241</v>
      </c>
      <c r="E111" t="s">
        <v>242</v>
      </c>
      <c r="F111" t="s">
        <v>224</v>
      </c>
      <c r="G111" t="s">
        <v>235</v>
      </c>
      <c r="H111" t="s">
        <v>226</v>
      </c>
      <c r="I111" t="str">
        <f>HYPERLINK("https://www.oreas.com/crm/OREAS-206/")</f>
        <v>https://www.oreas.com/crm/OREAS-206/</v>
      </c>
      <c r="S111">
        <v>2.2000000000000002</v>
      </c>
      <c r="T111">
        <v>2.2000000000000001E-4</v>
      </c>
      <c r="U111" t="s">
        <v>243</v>
      </c>
    </row>
    <row r="112" spans="1:219" x14ac:dyDescent="0.25">
      <c r="A112" t="s">
        <v>397</v>
      </c>
      <c r="B112" t="s">
        <v>240</v>
      </c>
      <c r="C112" t="s">
        <v>221</v>
      </c>
      <c r="D112" t="s">
        <v>241</v>
      </c>
      <c r="E112" t="s">
        <v>242</v>
      </c>
      <c r="F112" t="s">
        <v>224</v>
      </c>
      <c r="G112" t="s">
        <v>235</v>
      </c>
      <c r="H112" t="s">
        <v>226</v>
      </c>
      <c r="I112" t="str">
        <f>HYPERLINK("https://www.oreas.com/crm/OREAS-207/")</f>
        <v>https://www.oreas.com/crm/OREAS-207/</v>
      </c>
      <c r="S112">
        <v>3.47</v>
      </c>
      <c r="T112">
        <v>3.4699999999999998E-4</v>
      </c>
      <c r="U112" t="s">
        <v>243</v>
      </c>
    </row>
    <row r="113" spans="1:219" x14ac:dyDescent="0.25">
      <c r="A113" t="s">
        <v>398</v>
      </c>
      <c r="B113" t="s">
        <v>240</v>
      </c>
      <c r="C113" t="s">
        <v>221</v>
      </c>
      <c r="D113" t="s">
        <v>241</v>
      </c>
      <c r="E113" t="s">
        <v>242</v>
      </c>
      <c r="F113" t="s">
        <v>224</v>
      </c>
      <c r="G113" t="s">
        <v>235</v>
      </c>
      <c r="H113" t="s">
        <v>226</v>
      </c>
      <c r="I113" t="str">
        <f>HYPERLINK("https://www.oreas.com/crm/OREAS-208/")</f>
        <v>https://www.oreas.com/crm/OREAS-208/</v>
      </c>
      <c r="S113">
        <v>9.25</v>
      </c>
      <c r="T113">
        <v>9.2500000000000004E-4</v>
      </c>
      <c r="U113" t="s">
        <v>243</v>
      </c>
    </row>
    <row r="114" spans="1:219" x14ac:dyDescent="0.25">
      <c r="A114" t="s">
        <v>399</v>
      </c>
      <c r="B114" t="s">
        <v>240</v>
      </c>
      <c r="C114" t="s">
        <v>221</v>
      </c>
      <c r="D114" t="s">
        <v>241</v>
      </c>
      <c r="E114" t="s">
        <v>242</v>
      </c>
      <c r="F114" t="s">
        <v>224</v>
      </c>
      <c r="G114" t="s">
        <v>235</v>
      </c>
      <c r="H114" t="s">
        <v>226</v>
      </c>
      <c r="I114" t="str">
        <f>HYPERLINK("https://www.oreas.com/crm/OREAS-209/")</f>
        <v>https://www.oreas.com/crm/OREAS-209/</v>
      </c>
      <c r="J114">
        <v>0.26400000000000001</v>
      </c>
      <c r="K114">
        <v>2.6400000000000001E-5</v>
      </c>
      <c r="L114" t="s">
        <v>271</v>
      </c>
      <c r="M114">
        <v>12300</v>
      </c>
      <c r="N114">
        <v>1.23</v>
      </c>
      <c r="O114" t="s">
        <v>271</v>
      </c>
      <c r="P114">
        <v>1047</v>
      </c>
      <c r="Q114">
        <v>0.1047</v>
      </c>
      <c r="R114" t="s">
        <v>271</v>
      </c>
      <c r="S114">
        <v>1.58</v>
      </c>
      <c r="T114">
        <v>1.5799999999999999E-4</v>
      </c>
      <c r="U114" t="s">
        <v>243</v>
      </c>
      <c r="V114" s="2">
        <v>10</v>
      </c>
      <c r="W114" s="2">
        <v>1E-3</v>
      </c>
      <c r="X114" t="s">
        <v>271</v>
      </c>
      <c r="Y114">
        <v>73</v>
      </c>
      <c r="Z114">
        <v>7.3000000000000001E-3</v>
      </c>
      <c r="AA114" t="s">
        <v>271</v>
      </c>
      <c r="AB114" s="2">
        <v>0.5</v>
      </c>
      <c r="AC114" s="2">
        <v>5.0000000000000002E-5</v>
      </c>
      <c r="AD114" t="s">
        <v>271</v>
      </c>
      <c r="AE114">
        <v>6.0999999999999999E-2</v>
      </c>
      <c r="AF114">
        <v>6.1E-6</v>
      </c>
      <c r="AG114" t="s">
        <v>271</v>
      </c>
      <c r="AH114">
        <v>14900</v>
      </c>
      <c r="AI114">
        <v>1.49</v>
      </c>
      <c r="AJ114" t="s">
        <v>271</v>
      </c>
      <c r="AK114" s="2">
        <v>0.2</v>
      </c>
      <c r="AL114" s="2">
        <v>2.0000000000000002E-5</v>
      </c>
      <c r="AM114" t="s">
        <v>271</v>
      </c>
      <c r="AN114">
        <v>27.7</v>
      </c>
      <c r="AO114">
        <v>2.7699999999999999E-3</v>
      </c>
      <c r="AP114" t="s">
        <v>271</v>
      </c>
      <c r="AW114">
        <v>39.1</v>
      </c>
      <c r="AX114">
        <v>3.9100000000000003E-3</v>
      </c>
      <c r="AY114" t="s">
        <v>271</v>
      </c>
      <c r="AZ114">
        <v>0.92</v>
      </c>
      <c r="BA114">
        <v>9.2E-5</v>
      </c>
      <c r="BB114" t="s">
        <v>271</v>
      </c>
      <c r="BC114">
        <v>76</v>
      </c>
      <c r="BD114">
        <v>7.6E-3</v>
      </c>
      <c r="BE114" t="s">
        <v>271</v>
      </c>
      <c r="BF114">
        <v>2.96</v>
      </c>
      <c r="BG114">
        <v>2.9599999999999998E-4</v>
      </c>
      <c r="BH114" t="s">
        <v>271</v>
      </c>
      <c r="BL114">
        <v>0.66</v>
      </c>
      <c r="BM114">
        <v>6.6000000000000005E-5</v>
      </c>
      <c r="BN114" t="s">
        <v>271</v>
      </c>
      <c r="BO114">
        <v>60400</v>
      </c>
      <c r="BP114">
        <v>6.04</v>
      </c>
      <c r="BQ114" t="s">
        <v>271</v>
      </c>
      <c r="BR114">
        <v>4.0199999999999996</v>
      </c>
      <c r="BS114">
        <v>4.0200000000000001E-4</v>
      </c>
      <c r="BT114" t="s">
        <v>271</v>
      </c>
      <c r="BU114">
        <v>3.78</v>
      </c>
      <c r="BV114">
        <v>3.7800000000000003E-4</v>
      </c>
      <c r="BW114" t="s">
        <v>271</v>
      </c>
      <c r="CA114">
        <v>0.65</v>
      </c>
      <c r="CB114">
        <v>6.4999999999999994E-5</v>
      </c>
      <c r="CC114" t="s">
        <v>271</v>
      </c>
      <c r="CD114" s="2">
        <v>1</v>
      </c>
      <c r="CE114" s="2">
        <v>1E-4</v>
      </c>
      <c r="CF114" t="s">
        <v>271</v>
      </c>
      <c r="CJ114">
        <v>2.3E-2</v>
      </c>
      <c r="CK114">
        <v>2.3E-6</v>
      </c>
      <c r="CL114" t="s">
        <v>271</v>
      </c>
      <c r="CP114">
        <v>640</v>
      </c>
      <c r="CQ114">
        <v>6.4000000000000001E-2</v>
      </c>
      <c r="CR114" t="s">
        <v>271</v>
      </c>
      <c r="CS114">
        <v>12.8</v>
      </c>
      <c r="CT114">
        <v>1.2800000000000001E-3</v>
      </c>
      <c r="CU114" t="s">
        <v>271</v>
      </c>
      <c r="CV114">
        <v>5.38</v>
      </c>
      <c r="CW114">
        <v>5.3799999999999996E-4</v>
      </c>
      <c r="CX114" t="s">
        <v>271</v>
      </c>
      <c r="CY114">
        <v>0.13</v>
      </c>
      <c r="CZ114">
        <v>1.2999999999999999E-5</v>
      </c>
      <c r="DA114" t="s">
        <v>271</v>
      </c>
      <c r="DB114">
        <v>23500</v>
      </c>
      <c r="DC114">
        <v>2.35</v>
      </c>
      <c r="DD114" t="s">
        <v>271</v>
      </c>
      <c r="DE114">
        <v>1360</v>
      </c>
      <c r="DF114">
        <v>0.13600000000000001</v>
      </c>
      <c r="DG114" t="s">
        <v>271</v>
      </c>
      <c r="DH114">
        <v>2.0099999999999998</v>
      </c>
      <c r="DI114">
        <v>2.0100000000000001E-4</v>
      </c>
      <c r="DJ114" t="s">
        <v>271</v>
      </c>
      <c r="DK114">
        <v>1850</v>
      </c>
      <c r="DL114">
        <v>0.185</v>
      </c>
      <c r="DM114" t="s">
        <v>271</v>
      </c>
      <c r="DT114">
        <v>113</v>
      </c>
      <c r="DU114">
        <v>1.1299999999999999E-2</v>
      </c>
      <c r="DV114" t="s">
        <v>271</v>
      </c>
      <c r="DW114">
        <v>1610</v>
      </c>
      <c r="DX114">
        <v>0.161</v>
      </c>
      <c r="DY114" t="s">
        <v>271</v>
      </c>
      <c r="DZ114">
        <v>3.25</v>
      </c>
      <c r="EA114">
        <v>3.2499999999999999E-4</v>
      </c>
      <c r="EB114" t="s">
        <v>271</v>
      </c>
      <c r="EL114">
        <v>3.96</v>
      </c>
      <c r="EM114">
        <v>3.9599999999999998E-4</v>
      </c>
      <c r="EN114" t="s">
        <v>271</v>
      </c>
      <c r="EX114">
        <v>8870</v>
      </c>
      <c r="EY114">
        <v>0.88700000000000001</v>
      </c>
      <c r="EZ114" t="s">
        <v>271</v>
      </c>
      <c r="FA114" s="2">
        <v>2</v>
      </c>
      <c r="FB114" s="2">
        <v>2.0000000000000001E-4</v>
      </c>
      <c r="FC114" t="s">
        <v>271</v>
      </c>
      <c r="FD114">
        <v>3.33</v>
      </c>
      <c r="FE114">
        <v>3.3300000000000002E-4</v>
      </c>
      <c r="FF114" t="s">
        <v>271</v>
      </c>
      <c r="FG114">
        <v>0.99</v>
      </c>
      <c r="FH114">
        <v>9.8999999999999994E-5</v>
      </c>
      <c r="FI114" t="s">
        <v>271</v>
      </c>
      <c r="FP114">
        <v>0.94</v>
      </c>
      <c r="FQ114">
        <v>9.3999999999999994E-5</v>
      </c>
      <c r="FR114" t="s">
        <v>271</v>
      </c>
      <c r="FS114">
        <v>64</v>
      </c>
      <c r="FT114">
        <v>6.4000000000000003E-3</v>
      </c>
      <c r="FU114" t="s">
        <v>271</v>
      </c>
      <c r="FV114" s="2">
        <v>0.05</v>
      </c>
      <c r="FW114" s="2">
        <v>5.0000000000000004E-6</v>
      </c>
      <c r="FX114" t="s">
        <v>271</v>
      </c>
      <c r="FY114">
        <v>0.49</v>
      </c>
      <c r="FZ114">
        <v>4.8999999999999998E-5</v>
      </c>
      <c r="GA114" t="s">
        <v>271</v>
      </c>
      <c r="GE114">
        <v>1.75</v>
      </c>
      <c r="GF114">
        <v>1.75E-4</v>
      </c>
      <c r="GG114" t="s">
        <v>271</v>
      </c>
      <c r="GH114">
        <v>1240</v>
      </c>
      <c r="GI114">
        <v>0.124</v>
      </c>
      <c r="GJ114" t="s">
        <v>271</v>
      </c>
      <c r="GK114">
        <v>3.6999999999999998E-2</v>
      </c>
      <c r="GL114">
        <v>3.7000000000000002E-6</v>
      </c>
      <c r="GM114" t="s">
        <v>271</v>
      </c>
      <c r="GQ114">
        <v>0.43</v>
      </c>
      <c r="GR114">
        <v>4.3000000000000002E-5</v>
      </c>
      <c r="GS114" t="s">
        <v>271</v>
      </c>
      <c r="GT114">
        <v>39.700000000000003</v>
      </c>
      <c r="GU114">
        <v>3.9699999999999996E-3</v>
      </c>
      <c r="GV114" t="s">
        <v>271</v>
      </c>
      <c r="GW114">
        <v>0.36</v>
      </c>
      <c r="GX114">
        <v>3.6000000000000001E-5</v>
      </c>
      <c r="GY114" t="s">
        <v>271</v>
      </c>
      <c r="GZ114">
        <v>13</v>
      </c>
      <c r="HA114">
        <v>1.2999999999999999E-3</v>
      </c>
      <c r="HB114" t="s">
        <v>271</v>
      </c>
      <c r="HC114">
        <v>0.93</v>
      </c>
      <c r="HD114">
        <v>9.2999999999999997E-5</v>
      </c>
      <c r="HE114" t="s">
        <v>271</v>
      </c>
      <c r="HF114">
        <v>74</v>
      </c>
      <c r="HG114">
        <v>7.4000000000000003E-3</v>
      </c>
      <c r="HH114" t="s">
        <v>271</v>
      </c>
    </row>
    <row r="115" spans="1:219" x14ac:dyDescent="0.25">
      <c r="A115" t="s">
        <v>400</v>
      </c>
      <c r="B115" t="s">
        <v>401</v>
      </c>
      <c r="C115" t="s">
        <v>221</v>
      </c>
      <c r="D115" t="s">
        <v>402</v>
      </c>
      <c r="E115" t="s">
        <v>336</v>
      </c>
      <c r="F115" t="s">
        <v>260</v>
      </c>
      <c r="G115" t="s">
        <v>225</v>
      </c>
      <c r="H115" t="s">
        <v>226</v>
      </c>
      <c r="I115" t="str">
        <f>HYPERLINK("https://www.oreas.com/crm/OREAS-20a/")</f>
        <v>https://www.oreas.com/crm/OREAS-20a/</v>
      </c>
      <c r="J115">
        <v>6.0999999999999999E-2</v>
      </c>
      <c r="K115">
        <v>6.1E-6</v>
      </c>
      <c r="L115" t="s">
        <v>403</v>
      </c>
      <c r="M115">
        <v>77200</v>
      </c>
      <c r="N115">
        <v>7.72</v>
      </c>
      <c r="O115" t="s">
        <v>227</v>
      </c>
      <c r="P115">
        <v>17</v>
      </c>
      <c r="Q115">
        <v>1.6999999999999999E-3</v>
      </c>
      <c r="R115" t="s">
        <v>227</v>
      </c>
      <c r="S115" s="2">
        <v>3.0000000000000001E-3</v>
      </c>
      <c r="T115" s="2">
        <v>2.9999999999999999E-7</v>
      </c>
      <c r="U115" t="s">
        <v>243</v>
      </c>
      <c r="Y115">
        <v>1070</v>
      </c>
      <c r="Z115">
        <v>0.107</v>
      </c>
      <c r="AA115" t="s">
        <v>227</v>
      </c>
      <c r="AB115">
        <v>3.65</v>
      </c>
      <c r="AC115">
        <v>3.6499999999999998E-4</v>
      </c>
      <c r="AD115" t="s">
        <v>227</v>
      </c>
      <c r="AE115">
        <v>0.14000000000000001</v>
      </c>
      <c r="AF115">
        <v>1.4E-5</v>
      </c>
      <c r="AG115" t="s">
        <v>227</v>
      </c>
      <c r="AH115">
        <v>25200</v>
      </c>
      <c r="AI115">
        <v>2.52</v>
      </c>
      <c r="AJ115" t="s">
        <v>227</v>
      </c>
      <c r="AK115">
        <v>8.5999999999999993E-2</v>
      </c>
      <c r="AL115">
        <v>8.6000000000000007E-6</v>
      </c>
      <c r="AM115" t="s">
        <v>227</v>
      </c>
      <c r="AN115">
        <v>77</v>
      </c>
      <c r="AO115">
        <v>7.7000000000000002E-3</v>
      </c>
      <c r="AP115" t="s">
        <v>227</v>
      </c>
      <c r="AT115">
        <v>13.4</v>
      </c>
      <c r="AU115">
        <v>1.34E-3</v>
      </c>
      <c r="AV115" t="s">
        <v>227</v>
      </c>
      <c r="AW115">
        <v>65</v>
      </c>
      <c r="AX115">
        <v>6.4999999999999997E-3</v>
      </c>
      <c r="AY115" t="s">
        <v>227</v>
      </c>
      <c r="AZ115">
        <v>15.2</v>
      </c>
      <c r="BA115">
        <v>1.5200000000000001E-3</v>
      </c>
      <c r="BB115" t="s">
        <v>227</v>
      </c>
      <c r="BC115">
        <v>45.4</v>
      </c>
      <c r="BD115">
        <v>4.5399999999999998E-3</v>
      </c>
      <c r="BE115" t="s">
        <v>227</v>
      </c>
      <c r="BF115">
        <v>5.15</v>
      </c>
      <c r="BG115">
        <v>5.1500000000000005E-4</v>
      </c>
      <c r="BH115" t="s">
        <v>227</v>
      </c>
      <c r="BI115">
        <v>2.94</v>
      </c>
      <c r="BJ115">
        <v>2.9399999999999999E-4</v>
      </c>
      <c r="BK115" t="s">
        <v>227</v>
      </c>
      <c r="BL115">
        <v>1.42</v>
      </c>
      <c r="BM115">
        <v>1.4200000000000001E-4</v>
      </c>
      <c r="BN115" t="s">
        <v>227</v>
      </c>
      <c r="BO115">
        <v>36000</v>
      </c>
      <c r="BP115">
        <v>3.6</v>
      </c>
      <c r="BQ115" t="s">
        <v>227</v>
      </c>
      <c r="BR115">
        <v>19.600000000000001</v>
      </c>
      <c r="BS115">
        <v>1.9599999999999999E-3</v>
      </c>
      <c r="BT115" t="s">
        <v>227</v>
      </c>
      <c r="BU115">
        <v>5.56</v>
      </c>
      <c r="BV115">
        <v>5.5599999999999996E-4</v>
      </c>
      <c r="BW115" t="s">
        <v>227</v>
      </c>
      <c r="BX115">
        <v>0.17</v>
      </c>
      <c r="BY115">
        <v>1.7E-5</v>
      </c>
      <c r="BZ115" t="s">
        <v>227</v>
      </c>
      <c r="CA115">
        <v>2.89</v>
      </c>
      <c r="CB115">
        <v>2.8899999999999998E-4</v>
      </c>
      <c r="CC115" t="s">
        <v>227</v>
      </c>
      <c r="CG115">
        <v>1</v>
      </c>
      <c r="CH115">
        <v>1E-4</v>
      </c>
      <c r="CI115" t="s">
        <v>227</v>
      </c>
      <c r="CJ115">
        <v>0.05</v>
      </c>
      <c r="CK115">
        <v>5.0000000000000004E-6</v>
      </c>
      <c r="CL115" t="s">
        <v>227</v>
      </c>
      <c r="CP115">
        <v>32700</v>
      </c>
      <c r="CQ115">
        <v>3.27</v>
      </c>
      <c r="CR115" t="s">
        <v>227</v>
      </c>
      <c r="CS115">
        <v>36.5</v>
      </c>
      <c r="CT115">
        <v>3.65E-3</v>
      </c>
      <c r="CU115" t="s">
        <v>227</v>
      </c>
      <c r="CV115">
        <v>38.5</v>
      </c>
      <c r="CW115">
        <v>3.8500000000000001E-3</v>
      </c>
      <c r="CX115" t="s">
        <v>227</v>
      </c>
      <c r="CY115">
        <v>0.4</v>
      </c>
      <c r="CZ115">
        <v>4.0000000000000003E-5</v>
      </c>
      <c r="DA115" t="s">
        <v>227</v>
      </c>
      <c r="DB115">
        <v>13600</v>
      </c>
      <c r="DC115">
        <v>1.36</v>
      </c>
      <c r="DD115" t="s">
        <v>227</v>
      </c>
      <c r="DE115">
        <v>520</v>
      </c>
      <c r="DF115">
        <v>5.1999999999999998E-2</v>
      </c>
      <c r="DG115" t="s">
        <v>227</v>
      </c>
      <c r="DH115">
        <v>3.25</v>
      </c>
      <c r="DI115">
        <v>3.2499999999999999E-4</v>
      </c>
      <c r="DJ115" t="s">
        <v>227</v>
      </c>
      <c r="DK115">
        <v>19800</v>
      </c>
      <c r="DL115">
        <v>1.98</v>
      </c>
      <c r="DM115" t="s">
        <v>227</v>
      </c>
      <c r="DN115">
        <v>20.399999999999999</v>
      </c>
      <c r="DO115">
        <v>2.0400000000000001E-3</v>
      </c>
      <c r="DP115" t="s">
        <v>227</v>
      </c>
      <c r="DQ115">
        <v>33</v>
      </c>
      <c r="DR115">
        <v>3.3E-3</v>
      </c>
      <c r="DS115" t="s">
        <v>227</v>
      </c>
      <c r="DT115">
        <v>40.6</v>
      </c>
      <c r="DU115">
        <v>4.0600000000000002E-3</v>
      </c>
      <c r="DV115" t="s">
        <v>228</v>
      </c>
      <c r="DW115">
        <v>1010</v>
      </c>
      <c r="DX115">
        <v>0.10100000000000001</v>
      </c>
      <c r="DY115" t="s">
        <v>227</v>
      </c>
      <c r="DZ115">
        <v>21.9</v>
      </c>
      <c r="EA115">
        <v>2.1900000000000001E-3</v>
      </c>
      <c r="EB115" t="s">
        <v>227</v>
      </c>
      <c r="EF115">
        <v>9.14</v>
      </c>
      <c r="EG115">
        <v>9.1399999999999999E-4</v>
      </c>
      <c r="EH115" t="s">
        <v>227</v>
      </c>
      <c r="EL115">
        <v>233</v>
      </c>
      <c r="EM115">
        <v>2.3300000000000001E-2</v>
      </c>
      <c r="EN115" t="s">
        <v>228</v>
      </c>
      <c r="EX115">
        <v>640</v>
      </c>
      <c r="EY115">
        <v>6.4000000000000001E-2</v>
      </c>
      <c r="EZ115" t="s">
        <v>227</v>
      </c>
      <c r="FA115">
        <v>0.56999999999999995</v>
      </c>
      <c r="FB115">
        <v>5.7000000000000003E-5</v>
      </c>
      <c r="FC115" t="s">
        <v>227</v>
      </c>
      <c r="FD115">
        <v>12.3</v>
      </c>
      <c r="FE115">
        <v>1.23E-3</v>
      </c>
      <c r="FF115" t="s">
        <v>227</v>
      </c>
      <c r="FJ115">
        <v>301448.78000000003</v>
      </c>
      <c r="FK115">
        <v>30.144877999999999</v>
      </c>
      <c r="FL115" t="s">
        <v>261</v>
      </c>
      <c r="FM115">
        <v>6.66</v>
      </c>
      <c r="FN115">
        <v>6.6600000000000003E-4</v>
      </c>
      <c r="FO115" t="s">
        <v>228</v>
      </c>
      <c r="FP115">
        <v>4.03</v>
      </c>
      <c r="FQ115">
        <v>4.0299999999999998E-4</v>
      </c>
      <c r="FR115" t="s">
        <v>227</v>
      </c>
      <c r="FS115">
        <v>296</v>
      </c>
      <c r="FT115">
        <v>2.9600000000000001E-2</v>
      </c>
      <c r="FU115" t="s">
        <v>227</v>
      </c>
      <c r="FV115">
        <v>1.56</v>
      </c>
      <c r="FW115">
        <v>1.56E-4</v>
      </c>
      <c r="FX115" t="s">
        <v>227</v>
      </c>
      <c r="FY115">
        <v>0.86</v>
      </c>
      <c r="FZ115">
        <v>8.6000000000000003E-5</v>
      </c>
      <c r="GA115" t="s">
        <v>227</v>
      </c>
      <c r="GE115">
        <v>21.9</v>
      </c>
      <c r="GF115">
        <v>2.1900000000000001E-3</v>
      </c>
      <c r="GG115" t="s">
        <v>227</v>
      </c>
      <c r="GH115">
        <v>4890</v>
      </c>
      <c r="GI115">
        <v>0.48899999999999999</v>
      </c>
      <c r="GJ115" t="s">
        <v>227</v>
      </c>
      <c r="GK115">
        <v>1.1299999999999999</v>
      </c>
      <c r="GL115">
        <v>1.13E-4</v>
      </c>
      <c r="GM115" t="s">
        <v>227</v>
      </c>
      <c r="GN115">
        <v>0.43</v>
      </c>
      <c r="GO115">
        <v>4.3000000000000002E-5</v>
      </c>
      <c r="GP115" t="s">
        <v>227</v>
      </c>
      <c r="GQ115">
        <v>6.37</v>
      </c>
      <c r="GR115">
        <v>6.3699999999999998E-4</v>
      </c>
      <c r="GS115" t="s">
        <v>227</v>
      </c>
      <c r="GT115">
        <v>114.834</v>
      </c>
      <c r="GU115">
        <v>1.14834E-2</v>
      </c>
      <c r="GV115" t="s">
        <v>261</v>
      </c>
      <c r="GW115">
        <v>3.38</v>
      </c>
      <c r="GX115">
        <v>3.3799999999999998E-4</v>
      </c>
      <c r="GY115" t="s">
        <v>227</v>
      </c>
      <c r="GZ115">
        <v>26.8</v>
      </c>
      <c r="HA115">
        <v>2.6800000000000001E-3</v>
      </c>
      <c r="HB115" t="s">
        <v>227</v>
      </c>
      <c r="HC115">
        <v>2.66</v>
      </c>
      <c r="HD115">
        <v>2.6600000000000001E-4</v>
      </c>
      <c r="HE115" t="s">
        <v>227</v>
      </c>
      <c r="HF115">
        <v>69</v>
      </c>
      <c r="HG115">
        <v>6.8999999999999999E-3</v>
      </c>
      <c r="HH115" t="s">
        <v>227</v>
      </c>
      <c r="HI115">
        <v>89</v>
      </c>
      <c r="HJ115">
        <v>8.8999999999999999E-3</v>
      </c>
      <c r="HK115" t="s">
        <v>227</v>
      </c>
    </row>
    <row r="116" spans="1:219" x14ac:dyDescent="0.25">
      <c r="A116" t="s">
        <v>404</v>
      </c>
      <c r="B116" t="s">
        <v>401</v>
      </c>
      <c r="C116" t="s">
        <v>221</v>
      </c>
      <c r="D116" t="s">
        <v>402</v>
      </c>
      <c r="E116" t="s">
        <v>336</v>
      </c>
      <c r="F116" t="s">
        <v>260</v>
      </c>
      <c r="G116" t="s">
        <v>225</v>
      </c>
      <c r="H116" t="s">
        <v>226</v>
      </c>
      <c r="I116" t="str">
        <f>HYPERLINK("https://www.oreas.com/crm/OREAS-20b/")</f>
        <v>https://www.oreas.com/crm/OREAS-20b/</v>
      </c>
      <c r="J116">
        <v>8.5000000000000006E-2</v>
      </c>
      <c r="K116">
        <v>8.4999999999999999E-6</v>
      </c>
      <c r="L116" t="s">
        <v>271</v>
      </c>
      <c r="M116">
        <v>76300</v>
      </c>
      <c r="N116">
        <v>7.63</v>
      </c>
      <c r="O116" t="s">
        <v>227</v>
      </c>
      <c r="P116">
        <v>2.0499999999999998</v>
      </c>
      <c r="Q116">
        <v>2.05E-4</v>
      </c>
      <c r="R116" t="s">
        <v>227</v>
      </c>
      <c r="S116">
        <v>4.0000000000000001E-3</v>
      </c>
      <c r="T116">
        <v>3.9999999999999998E-7</v>
      </c>
      <c r="U116" t="s">
        <v>243</v>
      </c>
      <c r="V116" s="2">
        <v>10</v>
      </c>
      <c r="W116" s="2">
        <v>1E-3</v>
      </c>
      <c r="X116" t="s">
        <v>271</v>
      </c>
      <c r="Y116">
        <v>1056</v>
      </c>
      <c r="Z116">
        <v>0.1056</v>
      </c>
      <c r="AA116" t="s">
        <v>227</v>
      </c>
      <c r="AB116">
        <v>2.68</v>
      </c>
      <c r="AC116">
        <v>2.6800000000000001E-4</v>
      </c>
      <c r="AD116" t="s">
        <v>227</v>
      </c>
      <c r="AE116">
        <v>0.79</v>
      </c>
      <c r="AF116">
        <v>7.8999999999999996E-5</v>
      </c>
      <c r="AG116" t="s">
        <v>227</v>
      </c>
      <c r="AH116">
        <v>17300</v>
      </c>
      <c r="AI116">
        <v>1.73</v>
      </c>
      <c r="AJ116" t="s">
        <v>227</v>
      </c>
      <c r="AK116">
        <v>0.19</v>
      </c>
      <c r="AL116">
        <v>1.9000000000000001E-5</v>
      </c>
      <c r="AM116" t="s">
        <v>227</v>
      </c>
      <c r="AN116">
        <v>79</v>
      </c>
      <c r="AO116">
        <v>7.9000000000000008E-3</v>
      </c>
      <c r="AP116" t="s">
        <v>227</v>
      </c>
      <c r="AT116">
        <v>8.4</v>
      </c>
      <c r="AU116">
        <v>8.4000000000000003E-4</v>
      </c>
      <c r="AV116" t="s">
        <v>227</v>
      </c>
      <c r="AW116">
        <v>47.9</v>
      </c>
      <c r="AX116">
        <v>4.79E-3</v>
      </c>
      <c r="AY116" t="s">
        <v>227</v>
      </c>
      <c r="AZ116">
        <v>12</v>
      </c>
      <c r="BA116">
        <v>1.1999999999999999E-3</v>
      </c>
      <c r="BB116" t="s">
        <v>227</v>
      </c>
      <c r="BC116">
        <v>22.7</v>
      </c>
      <c r="BD116">
        <v>2.2699999999999999E-3</v>
      </c>
      <c r="BE116" t="s">
        <v>227</v>
      </c>
      <c r="BF116">
        <v>3.76</v>
      </c>
      <c r="BG116">
        <v>3.7599999999999998E-4</v>
      </c>
      <c r="BH116" t="s">
        <v>227</v>
      </c>
      <c r="BI116">
        <v>1.43</v>
      </c>
      <c r="BJ116">
        <v>1.4300000000000001E-4</v>
      </c>
      <c r="BK116" t="s">
        <v>227</v>
      </c>
      <c r="BL116">
        <v>1.5</v>
      </c>
      <c r="BM116">
        <v>1.4999999999999999E-4</v>
      </c>
      <c r="BN116" t="s">
        <v>227</v>
      </c>
      <c r="BO116">
        <v>29800</v>
      </c>
      <c r="BP116">
        <v>2.98</v>
      </c>
      <c r="BQ116" t="s">
        <v>227</v>
      </c>
      <c r="BR116">
        <v>21</v>
      </c>
      <c r="BS116">
        <v>2.0999999999999999E-3</v>
      </c>
      <c r="BT116" t="s">
        <v>227</v>
      </c>
      <c r="BU116">
        <v>6.09</v>
      </c>
      <c r="BV116">
        <v>6.0899999999999995E-4</v>
      </c>
      <c r="BW116" t="s">
        <v>227</v>
      </c>
      <c r="BX116">
        <v>0.16</v>
      </c>
      <c r="BY116">
        <v>1.5999999999999999E-5</v>
      </c>
      <c r="BZ116" t="s">
        <v>227</v>
      </c>
      <c r="CA116">
        <v>1.96</v>
      </c>
      <c r="CB116">
        <v>1.9599999999999999E-4</v>
      </c>
      <c r="CC116" t="s">
        <v>227</v>
      </c>
      <c r="CD116" s="2">
        <v>0.01</v>
      </c>
      <c r="CE116" s="2">
        <v>9.9999999999999995E-7</v>
      </c>
      <c r="CF116" t="s">
        <v>271</v>
      </c>
      <c r="CG116">
        <v>0.6</v>
      </c>
      <c r="CH116">
        <v>6.0000000000000002E-5</v>
      </c>
      <c r="CI116" t="s">
        <v>227</v>
      </c>
      <c r="CJ116">
        <v>6.7000000000000004E-2</v>
      </c>
      <c r="CK116">
        <v>6.7000000000000002E-6</v>
      </c>
      <c r="CL116" t="s">
        <v>227</v>
      </c>
      <c r="CP116">
        <v>29500</v>
      </c>
      <c r="CQ116">
        <v>2.95</v>
      </c>
      <c r="CR116" t="s">
        <v>227</v>
      </c>
      <c r="CS116">
        <v>38.1</v>
      </c>
      <c r="CT116">
        <v>3.81E-3</v>
      </c>
      <c r="CU116" t="s">
        <v>227</v>
      </c>
      <c r="CV116">
        <v>56</v>
      </c>
      <c r="CW116">
        <v>5.5999999999999999E-3</v>
      </c>
      <c r="CX116" t="s">
        <v>227</v>
      </c>
      <c r="CY116">
        <v>0.17</v>
      </c>
      <c r="CZ116">
        <v>1.7E-5</v>
      </c>
      <c r="DA116" t="s">
        <v>227</v>
      </c>
      <c r="DB116">
        <v>7490</v>
      </c>
      <c r="DC116">
        <v>0.749</v>
      </c>
      <c r="DD116" t="s">
        <v>227</v>
      </c>
      <c r="DE116">
        <v>360</v>
      </c>
      <c r="DF116">
        <v>3.5999999999999997E-2</v>
      </c>
      <c r="DG116" t="s">
        <v>227</v>
      </c>
      <c r="DH116">
        <v>2.65</v>
      </c>
      <c r="DI116">
        <v>2.6499999999999999E-4</v>
      </c>
      <c r="DJ116" t="s">
        <v>227</v>
      </c>
      <c r="DK116">
        <v>20400</v>
      </c>
      <c r="DL116">
        <v>2.04</v>
      </c>
      <c r="DM116" t="s">
        <v>227</v>
      </c>
      <c r="DN116">
        <v>13.2</v>
      </c>
      <c r="DO116">
        <v>1.32E-3</v>
      </c>
      <c r="DP116" t="s">
        <v>227</v>
      </c>
      <c r="DQ116">
        <v>34.5</v>
      </c>
      <c r="DR116">
        <v>3.4499999999999999E-3</v>
      </c>
      <c r="DS116" t="s">
        <v>227</v>
      </c>
      <c r="DT116">
        <v>22.8</v>
      </c>
      <c r="DU116">
        <v>2.2799999999999999E-3</v>
      </c>
      <c r="DV116" t="s">
        <v>228</v>
      </c>
      <c r="DW116">
        <v>830</v>
      </c>
      <c r="DX116">
        <v>8.3000000000000004E-2</v>
      </c>
      <c r="DY116" t="s">
        <v>227</v>
      </c>
      <c r="DZ116">
        <v>24.5</v>
      </c>
      <c r="EA116">
        <v>2.4499999999999999E-3</v>
      </c>
      <c r="EB116" t="s">
        <v>227</v>
      </c>
      <c r="EC116" s="2">
        <v>1E-3</v>
      </c>
      <c r="ED116" s="2">
        <v>9.9999999999999995E-8</v>
      </c>
      <c r="EE116" t="s">
        <v>243</v>
      </c>
      <c r="EF116">
        <v>8.9600000000000009</v>
      </c>
      <c r="EG116">
        <v>8.9599999999999999E-4</v>
      </c>
      <c r="EH116" t="s">
        <v>227</v>
      </c>
      <c r="EI116" s="2">
        <v>5.0000000000000001E-3</v>
      </c>
      <c r="EJ116" s="2">
        <v>4.9999999999999998E-7</v>
      </c>
      <c r="EK116" t="s">
        <v>243</v>
      </c>
      <c r="EL116">
        <v>176</v>
      </c>
      <c r="EM116">
        <v>1.7600000000000001E-2</v>
      </c>
      <c r="EN116" t="s">
        <v>228</v>
      </c>
      <c r="EO116" s="2">
        <v>2E-3</v>
      </c>
      <c r="EP116" s="2">
        <v>1.9999999999999999E-7</v>
      </c>
      <c r="EQ116" t="s">
        <v>227</v>
      </c>
      <c r="EX116">
        <v>1290</v>
      </c>
      <c r="EY116">
        <v>0.129</v>
      </c>
      <c r="EZ116" t="s">
        <v>227</v>
      </c>
      <c r="FA116">
        <v>0.26</v>
      </c>
      <c r="FB116">
        <v>2.5999999999999998E-5</v>
      </c>
      <c r="FC116" t="s">
        <v>227</v>
      </c>
      <c r="FD116">
        <v>8.7799999999999994</v>
      </c>
      <c r="FE116">
        <v>8.7799999999999998E-4</v>
      </c>
      <c r="FF116" t="s">
        <v>227</v>
      </c>
      <c r="FG116">
        <v>0.34</v>
      </c>
      <c r="FH116">
        <v>3.4E-5</v>
      </c>
      <c r="FI116" t="s">
        <v>271</v>
      </c>
      <c r="FJ116">
        <v>319164.56400000001</v>
      </c>
      <c r="FK116">
        <v>31.916456400000001</v>
      </c>
      <c r="FL116" t="s">
        <v>261</v>
      </c>
      <c r="FM116">
        <v>7.79</v>
      </c>
      <c r="FN116">
        <v>7.7899999999999996E-4</v>
      </c>
      <c r="FO116" t="s">
        <v>228</v>
      </c>
      <c r="FP116">
        <v>5.05</v>
      </c>
      <c r="FQ116">
        <v>5.0500000000000002E-4</v>
      </c>
      <c r="FR116" t="s">
        <v>227</v>
      </c>
      <c r="FS116">
        <v>161</v>
      </c>
      <c r="FT116">
        <v>1.61E-2</v>
      </c>
      <c r="FU116" t="s">
        <v>227</v>
      </c>
      <c r="FV116">
        <v>1.17</v>
      </c>
      <c r="FW116">
        <v>1.17E-4</v>
      </c>
      <c r="FX116" t="s">
        <v>227</v>
      </c>
      <c r="FY116">
        <v>0.77</v>
      </c>
      <c r="FZ116">
        <v>7.7000000000000001E-5</v>
      </c>
      <c r="GA116" t="s">
        <v>227</v>
      </c>
      <c r="GE116">
        <v>15.1</v>
      </c>
      <c r="GF116">
        <v>1.5100000000000001E-3</v>
      </c>
      <c r="GG116" t="s">
        <v>227</v>
      </c>
      <c r="GH116">
        <v>3710</v>
      </c>
      <c r="GI116">
        <v>0.371</v>
      </c>
      <c r="GJ116" t="s">
        <v>227</v>
      </c>
      <c r="GK116">
        <v>0.97</v>
      </c>
      <c r="GL116">
        <v>9.7E-5</v>
      </c>
      <c r="GM116" t="s">
        <v>227</v>
      </c>
      <c r="GN116">
        <v>0.19</v>
      </c>
      <c r="GO116">
        <v>1.9000000000000001E-5</v>
      </c>
      <c r="GP116" t="s">
        <v>227</v>
      </c>
      <c r="GQ116">
        <v>4.04</v>
      </c>
      <c r="GR116">
        <v>4.0400000000000001E-4</v>
      </c>
      <c r="GS116" t="s">
        <v>227</v>
      </c>
      <c r="GT116">
        <v>68</v>
      </c>
      <c r="GU116">
        <v>6.7999999999999996E-3</v>
      </c>
      <c r="GV116" t="s">
        <v>228</v>
      </c>
      <c r="GW116">
        <v>11.3</v>
      </c>
      <c r="GX116">
        <v>1.1299999999999999E-3</v>
      </c>
      <c r="GY116" t="s">
        <v>227</v>
      </c>
      <c r="GZ116">
        <v>15.8</v>
      </c>
      <c r="HA116">
        <v>1.58E-3</v>
      </c>
      <c r="HB116" t="s">
        <v>227</v>
      </c>
      <c r="HC116">
        <v>1.07</v>
      </c>
      <c r="HD116">
        <v>1.07E-4</v>
      </c>
      <c r="HE116" t="s">
        <v>227</v>
      </c>
      <c r="HF116">
        <v>82</v>
      </c>
      <c r="HG116">
        <v>8.2000000000000007E-3</v>
      </c>
      <c r="HH116" t="s">
        <v>227</v>
      </c>
      <c r="HI116">
        <v>62</v>
      </c>
      <c r="HJ116">
        <v>6.1999999999999998E-3</v>
      </c>
      <c r="HK116" t="s">
        <v>227</v>
      </c>
    </row>
    <row r="117" spans="1:219" x14ac:dyDescent="0.25">
      <c r="A117" t="s">
        <v>405</v>
      </c>
      <c r="B117" t="s">
        <v>240</v>
      </c>
      <c r="C117" t="s">
        <v>221</v>
      </c>
      <c r="D117" t="s">
        <v>241</v>
      </c>
      <c r="E117" t="s">
        <v>242</v>
      </c>
      <c r="F117" t="s">
        <v>224</v>
      </c>
      <c r="G117" t="s">
        <v>235</v>
      </c>
      <c r="H117" t="s">
        <v>226</v>
      </c>
      <c r="I117" t="str">
        <f>HYPERLINK("https://www.oreas.com/crm/OREAS-210/")</f>
        <v>https://www.oreas.com/crm/OREAS-210/</v>
      </c>
      <c r="J117">
        <v>0.94299999999999995</v>
      </c>
      <c r="K117">
        <v>9.4300000000000002E-5</v>
      </c>
      <c r="L117" t="s">
        <v>271</v>
      </c>
      <c r="M117">
        <v>21900</v>
      </c>
      <c r="N117">
        <v>2.19</v>
      </c>
      <c r="O117" t="s">
        <v>271</v>
      </c>
      <c r="P117">
        <v>3715</v>
      </c>
      <c r="Q117">
        <v>0.3715</v>
      </c>
      <c r="R117" t="s">
        <v>271</v>
      </c>
      <c r="S117">
        <v>5.49</v>
      </c>
      <c r="T117">
        <v>5.4900000000000001E-4</v>
      </c>
      <c r="U117" t="s">
        <v>243</v>
      </c>
      <c r="V117" s="2">
        <v>10</v>
      </c>
      <c r="W117" s="2">
        <v>1E-3</v>
      </c>
      <c r="X117" t="s">
        <v>271</v>
      </c>
      <c r="Y117">
        <v>157</v>
      </c>
      <c r="Z117">
        <v>1.5699999999999999E-2</v>
      </c>
      <c r="AA117" t="s">
        <v>271</v>
      </c>
      <c r="AB117" s="2">
        <v>0.5</v>
      </c>
      <c r="AC117" s="2">
        <v>5.0000000000000002E-5</v>
      </c>
      <c r="AD117" t="s">
        <v>271</v>
      </c>
      <c r="AE117">
        <v>0.19</v>
      </c>
      <c r="AF117">
        <v>1.9000000000000001E-5</v>
      </c>
      <c r="AG117" t="s">
        <v>271</v>
      </c>
      <c r="AH117">
        <v>31300</v>
      </c>
      <c r="AI117">
        <v>3.13</v>
      </c>
      <c r="AJ117" t="s">
        <v>271</v>
      </c>
      <c r="AK117">
        <v>0.2</v>
      </c>
      <c r="AL117">
        <v>2.0000000000000002E-5</v>
      </c>
      <c r="AM117" t="s">
        <v>271</v>
      </c>
      <c r="AN117">
        <v>20.100000000000001</v>
      </c>
      <c r="AO117">
        <v>2.0100000000000001E-3</v>
      </c>
      <c r="AP117" t="s">
        <v>271</v>
      </c>
      <c r="AW117">
        <v>68</v>
      </c>
      <c r="AX117">
        <v>6.7999999999999996E-3</v>
      </c>
      <c r="AY117" t="s">
        <v>271</v>
      </c>
      <c r="AZ117">
        <v>2.27</v>
      </c>
      <c r="BA117">
        <v>2.2699999999999999E-4</v>
      </c>
      <c r="BB117" t="s">
        <v>271</v>
      </c>
      <c r="BC117">
        <v>162</v>
      </c>
      <c r="BD117">
        <v>1.6199999999999999E-2</v>
      </c>
      <c r="BE117" t="s">
        <v>271</v>
      </c>
      <c r="BF117">
        <v>3</v>
      </c>
      <c r="BG117">
        <v>2.9999999999999997E-4</v>
      </c>
      <c r="BH117" t="s">
        <v>271</v>
      </c>
      <c r="BI117">
        <v>1.43</v>
      </c>
      <c r="BJ117">
        <v>1.4300000000000001E-4</v>
      </c>
      <c r="BK117" t="s">
        <v>271</v>
      </c>
      <c r="BL117">
        <v>0.75</v>
      </c>
      <c r="BM117">
        <v>7.4999999999999993E-5</v>
      </c>
      <c r="BN117" t="s">
        <v>271</v>
      </c>
      <c r="BO117">
        <v>95400</v>
      </c>
      <c r="BP117">
        <v>9.5399999999999991</v>
      </c>
      <c r="BQ117" t="s">
        <v>271</v>
      </c>
      <c r="BR117">
        <v>7.9</v>
      </c>
      <c r="BS117">
        <v>7.9000000000000001E-4</v>
      </c>
      <c r="BT117" t="s">
        <v>271</v>
      </c>
      <c r="BU117">
        <v>3.64</v>
      </c>
      <c r="BV117">
        <v>3.6400000000000001E-4</v>
      </c>
      <c r="BW117" t="s">
        <v>271</v>
      </c>
      <c r="CA117">
        <v>0.43</v>
      </c>
      <c r="CB117">
        <v>4.3000000000000002E-5</v>
      </c>
      <c r="CC117" t="s">
        <v>271</v>
      </c>
      <c r="CD117" s="2">
        <v>1</v>
      </c>
      <c r="CE117" s="2">
        <v>1E-4</v>
      </c>
      <c r="CF117" t="s">
        <v>271</v>
      </c>
      <c r="CG117">
        <v>0.53</v>
      </c>
      <c r="CH117">
        <v>5.3000000000000001E-5</v>
      </c>
      <c r="CI117" t="s">
        <v>271</v>
      </c>
      <c r="CJ117">
        <v>0.04</v>
      </c>
      <c r="CK117">
        <v>3.9999999999999998E-6</v>
      </c>
      <c r="CL117" t="s">
        <v>271</v>
      </c>
      <c r="CP117">
        <v>1040</v>
      </c>
      <c r="CQ117">
        <v>0.104</v>
      </c>
      <c r="CR117" t="s">
        <v>271</v>
      </c>
      <c r="CS117">
        <v>10.3</v>
      </c>
      <c r="CT117">
        <v>1.0300000000000001E-3</v>
      </c>
      <c r="CU117" t="s">
        <v>271</v>
      </c>
      <c r="CV117">
        <v>10.9</v>
      </c>
      <c r="CW117">
        <v>1.09E-3</v>
      </c>
      <c r="CX117" t="s">
        <v>271</v>
      </c>
      <c r="CY117">
        <v>0.15</v>
      </c>
      <c r="CZ117">
        <v>1.5E-5</v>
      </c>
      <c r="DA117" t="s">
        <v>271</v>
      </c>
      <c r="DB117">
        <v>21900</v>
      </c>
      <c r="DC117">
        <v>2.19</v>
      </c>
      <c r="DD117" t="s">
        <v>271</v>
      </c>
      <c r="DE117">
        <v>3340</v>
      </c>
      <c r="DF117">
        <v>0.33400000000000002</v>
      </c>
      <c r="DG117" t="s">
        <v>271</v>
      </c>
      <c r="DH117">
        <v>3.27</v>
      </c>
      <c r="DI117">
        <v>3.2699999999999998E-4</v>
      </c>
      <c r="DJ117" t="s">
        <v>271</v>
      </c>
      <c r="DK117">
        <v>1410</v>
      </c>
      <c r="DL117">
        <v>0.14099999999999999</v>
      </c>
      <c r="DM117" t="s">
        <v>271</v>
      </c>
      <c r="DN117">
        <v>0.39</v>
      </c>
      <c r="DO117">
        <v>3.8999999999999999E-5</v>
      </c>
      <c r="DP117" t="s">
        <v>271</v>
      </c>
      <c r="DT117">
        <v>92</v>
      </c>
      <c r="DU117">
        <v>9.1999999999999998E-3</v>
      </c>
      <c r="DV117" t="s">
        <v>271</v>
      </c>
      <c r="DW117">
        <v>2100</v>
      </c>
      <c r="DX117">
        <v>0.21</v>
      </c>
      <c r="DY117" t="s">
        <v>271</v>
      </c>
      <c r="DZ117">
        <v>9.1300000000000008</v>
      </c>
      <c r="EA117">
        <v>9.1299999999999997E-4</v>
      </c>
      <c r="EB117" t="s">
        <v>271</v>
      </c>
      <c r="EL117">
        <v>5.96</v>
      </c>
      <c r="EM117">
        <v>5.9599999999999996E-4</v>
      </c>
      <c r="EN117" t="s">
        <v>271</v>
      </c>
      <c r="EX117">
        <v>28700</v>
      </c>
      <c r="EY117">
        <v>2.87</v>
      </c>
      <c r="EZ117" t="s">
        <v>271</v>
      </c>
      <c r="FA117" s="2">
        <v>7</v>
      </c>
      <c r="FB117" s="2">
        <v>6.9999999999999999E-4</v>
      </c>
      <c r="FC117" t="s">
        <v>271</v>
      </c>
      <c r="FD117">
        <v>7.02</v>
      </c>
      <c r="FE117">
        <v>7.0200000000000004E-4</v>
      </c>
      <c r="FF117" t="s">
        <v>271</v>
      </c>
      <c r="FG117">
        <v>3.37</v>
      </c>
      <c r="FH117">
        <v>3.3700000000000001E-4</v>
      </c>
      <c r="FI117" t="s">
        <v>271</v>
      </c>
      <c r="FM117">
        <v>3.19</v>
      </c>
      <c r="FN117">
        <v>3.19E-4</v>
      </c>
      <c r="FO117" t="s">
        <v>271</v>
      </c>
      <c r="FP117">
        <v>0.83</v>
      </c>
      <c r="FQ117">
        <v>8.2999999999999998E-5</v>
      </c>
      <c r="FR117" t="s">
        <v>271</v>
      </c>
      <c r="FS117">
        <v>89</v>
      </c>
      <c r="FT117">
        <v>8.8999999999999999E-3</v>
      </c>
      <c r="FU117" t="s">
        <v>271</v>
      </c>
      <c r="FY117">
        <v>0.49</v>
      </c>
      <c r="FZ117">
        <v>4.8999999999999998E-5</v>
      </c>
      <c r="GA117" t="s">
        <v>271</v>
      </c>
      <c r="GB117">
        <v>0.19</v>
      </c>
      <c r="GC117">
        <v>1.9000000000000001E-5</v>
      </c>
      <c r="GD117" t="s">
        <v>271</v>
      </c>
      <c r="GE117">
        <v>2.48</v>
      </c>
      <c r="GF117">
        <v>2.4800000000000001E-4</v>
      </c>
      <c r="GG117" t="s">
        <v>271</v>
      </c>
      <c r="GH117">
        <v>990</v>
      </c>
      <c r="GI117">
        <v>9.9000000000000005E-2</v>
      </c>
      <c r="GJ117" t="s">
        <v>271</v>
      </c>
      <c r="GK117">
        <v>6.9000000000000006E-2</v>
      </c>
      <c r="GL117">
        <v>6.9E-6</v>
      </c>
      <c r="GM117" t="s">
        <v>271</v>
      </c>
      <c r="GN117">
        <v>0.18</v>
      </c>
      <c r="GO117">
        <v>1.8E-5</v>
      </c>
      <c r="GP117" t="s">
        <v>271</v>
      </c>
      <c r="GQ117">
        <v>0.84</v>
      </c>
      <c r="GR117">
        <v>8.3999999999999995E-5</v>
      </c>
      <c r="GS117" t="s">
        <v>271</v>
      </c>
      <c r="GT117">
        <v>89</v>
      </c>
      <c r="GU117">
        <v>8.8999999999999999E-3</v>
      </c>
      <c r="GV117" t="s">
        <v>271</v>
      </c>
      <c r="GW117">
        <v>1.2</v>
      </c>
      <c r="GX117">
        <v>1.2E-4</v>
      </c>
      <c r="GY117" t="s">
        <v>271</v>
      </c>
      <c r="GZ117">
        <v>13.7</v>
      </c>
      <c r="HA117">
        <v>1.3699999999999999E-3</v>
      </c>
      <c r="HB117" t="s">
        <v>271</v>
      </c>
      <c r="HC117">
        <v>1.1200000000000001</v>
      </c>
      <c r="HD117">
        <v>1.12E-4</v>
      </c>
      <c r="HE117" t="s">
        <v>271</v>
      </c>
      <c r="HF117">
        <v>96</v>
      </c>
      <c r="HG117">
        <v>9.5999999999999992E-3</v>
      </c>
      <c r="HH117" t="s">
        <v>271</v>
      </c>
    </row>
    <row r="118" spans="1:219" x14ac:dyDescent="0.25">
      <c r="A118" t="s">
        <v>406</v>
      </c>
      <c r="B118" t="s">
        <v>390</v>
      </c>
      <c r="C118" t="s">
        <v>221</v>
      </c>
      <c r="D118" t="s">
        <v>407</v>
      </c>
      <c r="E118" t="s">
        <v>242</v>
      </c>
      <c r="F118" t="s">
        <v>260</v>
      </c>
      <c r="G118" t="s">
        <v>225</v>
      </c>
      <c r="H118" t="s">
        <v>226</v>
      </c>
      <c r="I118" t="str">
        <f>HYPERLINK("https://www.oreas.com/crm/OREAS-211/")</f>
        <v>https://www.oreas.com/crm/OREAS-211/</v>
      </c>
      <c r="J118">
        <v>0.20499999999999999</v>
      </c>
      <c r="K118">
        <v>2.05E-5</v>
      </c>
      <c r="L118" t="s">
        <v>271</v>
      </c>
      <c r="M118">
        <v>68500</v>
      </c>
      <c r="N118">
        <v>6.85</v>
      </c>
      <c r="O118" t="s">
        <v>227</v>
      </c>
      <c r="P118">
        <v>41.8</v>
      </c>
      <c r="Q118">
        <v>4.1799999999999997E-3</v>
      </c>
      <c r="R118" t="s">
        <v>227</v>
      </c>
      <c r="S118">
        <v>0.76800000000000002</v>
      </c>
      <c r="T118">
        <v>7.6799999999999997E-5</v>
      </c>
      <c r="U118" t="s">
        <v>243</v>
      </c>
      <c r="V118">
        <v>70</v>
      </c>
      <c r="W118">
        <v>7.0000000000000001E-3</v>
      </c>
      <c r="X118" t="s">
        <v>271</v>
      </c>
      <c r="Y118">
        <v>186</v>
      </c>
      <c r="Z118">
        <v>1.8599999999999998E-2</v>
      </c>
      <c r="AA118" t="s">
        <v>227</v>
      </c>
      <c r="AB118">
        <v>0.41</v>
      </c>
      <c r="AC118">
        <v>4.1E-5</v>
      </c>
      <c r="AD118" t="s">
        <v>227</v>
      </c>
      <c r="AE118">
        <v>4.5999999999999999E-2</v>
      </c>
      <c r="AF118">
        <v>4.6E-6</v>
      </c>
      <c r="AG118" t="s">
        <v>227</v>
      </c>
      <c r="AH118">
        <v>66100</v>
      </c>
      <c r="AI118">
        <v>6.61</v>
      </c>
      <c r="AJ118" t="s">
        <v>227</v>
      </c>
      <c r="AK118">
        <v>0.42</v>
      </c>
      <c r="AL118">
        <v>4.1999999999999998E-5</v>
      </c>
      <c r="AM118" t="s">
        <v>227</v>
      </c>
      <c r="AN118">
        <v>12.3</v>
      </c>
      <c r="AO118">
        <v>1.23E-3</v>
      </c>
      <c r="AP118" t="s">
        <v>227</v>
      </c>
      <c r="AT118">
        <v>43.8</v>
      </c>
      <c r="AU118">
        <v>4.3800000000000002E-3</v>
      </c>
      <c r="AV118" t="s">
        <v>227</v>
      </c>
      <c r="AW118">
        <v>95</v>
      </c>
      <c r="AX118">
        <v>9.4999999999999998E-3</v>
      </c>
      <c r="AY118" t="s">
        <v>227</v>
      </c>
      <c r="AZ118">
        <v>0.69</v>
      </c>
      <c r="BA118">
        <v>6.8999999999999997E-5</v>
      </c>
      <c r="BB118" t="s">
        <v>227</v>
      </c>
      <c r="BC118">
        <v>164</v>
      </c>
      <c r="BD118">
        <v>1.6400000000000001E-2</v>
      </c>
      <c r="BE118" t="s">
        <v>227</v>
      </c>
      <c r="BF118">
        <v>4.05</v>
      </c>
      <c r="BG118">
        <v>4.0499999999999998E-4</v>
      </c>
      <c r="BH118" t="s">
        <v>227</v>
      </c>
      <c r="BI118">
        <v>2.5</v>
      </c>
      <c r="BJ118">
        <v>2.5000000000000001E-4</v>
      </c>
      <c r="BK118" t="s">
        <v>227</v>
      </c>
      <c r="BL118">
        <v>0.98</v>
      </c>
      <c r="BM118">
        <v>9.7999999999999997E-5</v>
      </c>
      <c r="BN118" t="s">
        <v>227</v>
      </c>
      <c r="BO118">
        <v>81400</v>
      </c>
      <c r="BP118">
        <v>8.14</v>
      </c>
      <c r="BQ118" t="s">
        <v>227</v>
      </c>
      <c r="BR118">
        <v>15.8</v>
      </c>
      <c r="BS118">
        <v>1.58E-3</v>
      </c>
      <c r="BT118" t="s">
        <v>227</v>
      </c>
      <c r="BU118">
        <v>3.5</v>
      </c>
      <c r="BV118">
        <v>3.5E-4</v>
      </c>
      <c r="BW118" t="s">
        <v>227</v>
      </c>
      <c r="BX118">
        <v>0.14000000000000001</v>
      </c>
      <c r="BY118">
        <v>1.4E-5</v>
      </c>
      <c r="BZ118" t="s">
        <v>271</v>
      </c>
      <c r="CA118">
        <v>1.7</v>
      </c>
      <c r="CB118">
        <v>1.7000000000000001E-4</v>
      </c>
      <c r="CC118" t="s">
        <v>227</v>
      </c>
      <c r="CD118">
        <v>0.04</v>
      </c>
      <c r="CE118">
        <v>3.9999999999999998E-6</v>
      </c>
      <c r="CF118" t="s">
        <v>271</v>
      </c>
      <c r="CG118">
        <v>0.85</v>
      </c>
      <c r="CH118">
        <v>8.5000000000000006E-5</v>
      </c>
      <c r="CI118" t="s">
        <v>227</v>
      </c>
      <c r="CJ118">
        <v>7.5999999999999998E-2</v>
      </c>
      <c r="CK118">
        <v>7.6000000000000001E-6</v>
      </c>
      <c r="CL118" t="s">
        <v>227</v>
      </c>
      <c r="CP118">
        <v>3990</v>
      </c>
      <c r="CQ118">
        <v>0.39900000000000002</v>
      </c>
      <c r="CR118" t="s">
        <v>227</v>
      </c>
      <c r="CS118">
        <v>5.01</v>
      </c>
      <c r="CT118">
        <v>5.0100000000000003E-4</v>
      </c>
      <c r="CU118" t="s">
        <v>227</v>
      </c>
      <c r="CV118">
        <v>10.7</v>
      </c>
      <c r="CW118">
        <v>1.07E-3</v>
      </c>
      <c r="CX118" t="s">
        <v>227</v>
      </c>
      <c r="CY118">
        <v>0.38</v>
      </c>
      <c r="CZ118">
        <v>3.8000000000000002E-5</v>
      </c>
      <c r="DA118" t="s">
        <v>227</v>
      </c>
      <c r="DB118">
        <v>37200</v>
      </c>
      <c r="DC118">
        <v>3.72</v>
      </c>
      <c r="DD118" t="s">
        <v>227</v>
      </c>
      <c r="DE118">
        <v>1390</v>
      </c>
      <c r="DF118">
        <v>0.13900000000000001</v>
      </c>
      <c r="DG118" t="s">
        <v>227</v>
      </c>
      <c r="DH118">
        <v>1.1499999999999999</v>
      </c>
      <c r="DI118">
        <v>1.15E-4</v>
      </c>
      <c r="DJ118" t="s">
        <v>227</v>
      </c>
      <c r="DK118">
        <v>20500</v>
      </c>
      <c r="DL118">
        <v>2.0499999999999998</v>
      </c>
      <c r="DM118" t="s">
        <v>227</v>
      </c>
      <c r="DN118">
        <v>3.58</v>
      </c>
      <c r="DO118">
        <v>3.5799999999999997E-4</v>
      </c>
      <c r="DP118" t="s">
        <v>227</v>
      </c>
      <c r="DQ118">
        <v>8.57</v>
      </c>
      <c r="DR118">
        <v>8.5700000000000001E-4</v>
      </c>
      <c r="DS118" t="s">
        <v>227</v>
      </c>
      <c r="DT118">
        <v>49.1</v>
      </c>
      <c r="DU118">
        <v>4.9100000000000003E-3</v>
      </c>
      <c r="DV118" t="s">
        <v>271</v>
      </c>
      <c r="DW118">
        <v>430</v>
      </c>
      <c r="DX118">
        <v>4.2999999999999997E-2</v>
      </c>
      <c r="DY118" t="s">
        <v>227</v>
      </c>
      <c r="DZ118">
        <v>17.100000000000001</v>
      </c>
      <c r="EA118">
        <v>1.7099999999999999E-3</v>
      </c>
      <c r="EB118" t="s">
        <v>227</v>
      </c>
      <c r="EF118">
        <v>1.8</v>
      </c>
      <c r="EG118">
        <v>1.8000000000000001E-4</v>
      </c>
      <c r="EH118" t="s">
        <v>227</v>
      </c>
      <c r="EL118">
        <v>3.83</v>
      </c>
      <c r="EM118">
        <v>3.8299999999999999E-4</v>
      </c>
      <c r="EN118" t="s">
        <v>271</v>
      </c>
      <c r="EO118">
        <v>2E-3</v>
      </c>
      <c r="EP118">
        <v>1.9999999999999999E-7</v>
      </c>
      <c r="EQ118" t="s">
        <v>271</v>
      </c>
      <c r="EX118">
        <v>3080</v>
      </c>
      <c r="EY118">
        <v>0.308</v>
      </c>
      <c r="EZ118" t="s">
        <v>227</v>
      </c>
      <c r="FA118">
        <v>1.1000000000000001</v>
      </c>
      <c r="FB118">
        <v>1.1E-4</v>
      </c>
      <c r="FC118" t="s">
        <v>227</v>
      </c>
      <c r="FD118">
        <v>40.799999999999997</v>
      </c>
      <c r="FE118">
        <v>4.0800000000000003E-3</v>
      </c>
      <c r="FF118" t="s">
        <v>227</v>
      </c>
      <c r="FG118">
        <v>1</v>
      </c>
      <c r="FH118">
        <v>1E-4</v>
      </c>
      <c r="FI118" t="s">
        <v>227</v>
      </c>
      <c r="FM118">
        <v>1.75</v>
      </c>
      <c r="FN118">
        <v>1.75E-4</v>
      </c>
      <c r="FO118" t="s">
        <v>271</v>
      </c>
      <c r="FP118">
        <v>1</v>
      </c>
      <c r="FQ118">
        <v>1E-4</v>
      </c>
      <c r="FR118" t="s">
        <v>227</v>
      </c>
      <c r="FS118">
        <v>127</v>
      </c>
      <c r="FT118">
        <v>1.2699999999999999E-2</v>
      </c>
      <c r="FU118" t="s">
        <v>227</v>
      </c>
      <c r="FV118">
        <v>0.24</v>
      </c>
      <c r="FW118">
        <v>2.4000000000000001E-5</v>
      </c>
      <c r="FX118" t="s">
        <v>227</v>
      </c>
      <c r="FY118">
        <v>0.63</v>
      </c>
      <c r="FZ118">
        <v>6.3E-5</v>
      </c>
      <c r="GA118" t="s">
        <v>227</v>
      </c>
      <c r="GB118">
        <v>7.1999999999999995E-2</v>
      </c>
      <c r="GC118">
        <v>7.1999999999999997E-6</v>
      </c>
      <c r="GD118" t="s">
        <v>271</v>
      </c>
      <c r="GE118">
        <v>0.78</v>
      </c>
      <c r="GF118">
        <v>7.7999999999999999E-5</v>
      </c>
      <c r="GG118" t="s">
        <v>227</v>
      </c>
      <c r="GH118">
        <v>6530</v>
      </c>
      <c r="GI118">
        <v>0.65300000000000002</v>
      </c>
      <c r="GJ118" t="s">
        <v>227</v>
      </c>
      <c r="GK118">
        <v>0.15</v>
      </c>
      <c r="GL118">
        <v>1.5E-5</v>
      </c>
      <c r="GM118" t="s">
        <v>227</v>
      </c>
      <c r="GN118">
        <v>0.37</v>
      </c>
      <c r="GO118">
        <v>3.6999999999999998E-5</v>
      </c>
      <c r="GP118" t="s">
        <v>227</v>
      </c>
      <c r="GQ118">
        <v>0.24</v>
      </c>
      <c r="GR118">
        <v>2.4000000000000001E-5</v>
      </c>
      <c r="GS118" t="s">
        <v>227</v>
      </c>
      <c r="GT118">
        <v>154</v>
      </c>
      <c r="GU118">
        <v>1.54E-2</v>
      </c>
      <c r="GV118" t="s">
        <v>271</v>
      </c>
      <c r="GW118">
        <v>19.3</v>
      </c>
      <c r="GX118">
        <v>1.9300000000000001E-3</v>
      </c>
      <c r="GY118" t="s">
        <v>227</v>
      </c>
      <c r="GZ118">
        <v>21.7</v>
      </c>
      <c r="HA118">
        <v>2.1700000000000001E-3</v>
      </c>
      <c r="HB118" t="s">
        <v>227</v>
      </c>
      <c r="HC118">
        <v>2.36</v>
      </c>
      <c r="HD118">
        <v>2.3599999999999999E-4</v>
      </c>
      <c r="HE118" t="s">
        <v>227</v>
      </c>
      <c r="HF118">
        <v>120</v>
      </c>
      <c r="HG118">
        <v>1.2E-2</v>
      </c>
      <c r="HH118" t="s">
        <v>227</v>
      </c>
      <c r="HI118">
        <v>51</v>
      </c>
      <c r="HJ118">
        <v>5.1000000000000004E-3</v>
      </c>
      <c r="HK118" t="s">
        <v>227</v>
      </c>
    </row>
    <row r="119" spans="1:219" x14ac:dyDescent="0.25">
      <c r="A119" t="s">
        <v>408</v>
      </c>
      <c r="B119" t="s">
        <v>240</v>
      </c>
      <c r="C119" t="s">
        <v>221</v>
      </c>
      <c r="D119" t="s">
        <v>407</v>
      </c>
      <c r="E119" t="s">
        <v>242</v>
      </c>
      <c r="F119" t="s">
        <v>224</v>
      </c>
      <c r="G119" t="s">
        <v>235</v>
      </c>
      <c r="H119" t="s">
        <v>226</v>
      </c>
      <c r="I119" t="str">
        <f>HYPERLINK("https://www.oreas.com/crm/OREAS-214/")</f>
        <v>https://www.oreas.com/crm/OREAS-214/</v>
      </c>
      <c r="S119">
        <v>3.03</v>
      </c>
      <c r="T119">
        <v>3.0299999999999999E-4</v>
      </c>
      <c r="U119" t="s">
        <v>243</v>
      </c>
    </row>
    <row r="120" spans="1:219" x14ac:dyDescent="0.25">
      <c r="A120" t="s">
        <v>409</v>
      </c>
      <c r="B120" t="s">
        <v>240</v>
      </c>
      <c r="C120" t="s">
        <v>221</v>
      </c>
      <c r="D120" t="s">
        <v>407</v>
      </c>
      <c r="E120" t="s">
        <v>242</v>
      </c>
      <c r="F120" t="s">
        <v>224</v>
      </c>
      <c r="G120" t="s">
        <v>225</v>
      </c>
      <c r="H120" t="s">
        <v>226</v>
      </c>
      <c r="I120" t="str">
        <f>HYPERLINK("https://www.oreas.com/crm/OREAS-215/")</f>
        <v>https://www.oreas.com/crm/OREAS-215/</v>
      </c>
      <c r="S120">
        <v>3.54</v>
      </c>
      <c r="T120">
        <v>3.5399999999999999E-4</v>
      </c>
      <c r="U120" t="s">
        <v>243</v>
      </c>
    </row>
    <row r="121" spans="1:219" x14ac:dyDescent="0.25">
      <c r="A121" t="s">
        <v>410</v>
      </c>
      <c r="B121" t="s">
        <v>240</v>
      </c>
      <c r="C121" t="s">
        <v>221</v>
      </c>
      <c r="D121" t="s">
        <v>407</v>
      </c>
      <c r="E121" t="s">
        <v>242</v>
      </c>
      <c r="F121" t="s">
        <v>224</v>
      </c>
      <c r="G121" t="s">
        <v>235</v>
      </c>
      <c r="H121" t="s">
        <v>226</v>
      </c>
      <c r="I121" t="str">
        <f>HYPERLINK("https://www.oreas.com/crm/OREAS-216/")</f>
        <v>https://www.oreas.com/crm/OREAS-216/</v>
      </c>
      <c r="S121">
        <v>6.66</v>
      </c>
      <c r="T121">
        <v>6.6600000000000003E-4</v>
      </c>
      <c r="U121" t="s">
        <v>243</v>
      </c>
    </row>
    <row r="122" spans="1:219" x14ac:dyDescent="0.25">
      <c r="A122" t="s">
        <v>411</v>
      </c>
      <c r="B122" t="s">
        <v>240</v>
      </c>
      <c r="C122" t="s">
        <v>221</v>
      </c>
      <c r="D122" t="s">
        <v>407</v>
      </c>
      <c r="E122" t="s">
        <v>242</v>
      </c>
      <c r="F122" t="s">
        <v>224</v>
      </c>
      <c r="G122" t="s">
        <v>235</v>
      </c>
      <c r="H122" t="s">
        <v>226</v>
      </c>
      <c r="I122" t="str">
        <f>HYPERLINK("https://www.oreas.com/crm/OREAS-216b/")</f>
        <v>https://www.oreas.com/crm/OREAS-216b/</v>
      </c>
      <c r="J122">
        <v>1.0900000000000001</v>
      </c>
      <c r="K122">
        <v>1.0900000000000001E-4</v>
      </c>
      <c r="L122" t="s">
        <v>403</v>
      </c>
      <c r="M122">
        <v>30200</v>
      </c>
      <c r="N122">
        <v>3.02</v>
      </c>
      <c r="O122" t="s">
        <v>403</v>
      </c>
      <c r="P122">
        <v>34.200000000000003</v>
      </c>
      <c r="Q122">
        <v>3.4199999999999999E-3</v>
      </c>
      <c r="R122" t="s">
        <v>403</v>
      </c>
      <c r="S122">
        <v>6.66</v>
      </c>
      <c r="T122">
        <v>6.6600000000000003E-4</v>
      </c>
      <c r="U122" t="s">
        <v>243</v>
      </c>
      <c r="V122">
        <v>27.9</v>
      </c>
      <c r="W122">
        <v>2.7899999999999999E-3</v>
      </c>
      <c r="X122" t="s">
        <v>403</v>
      </c>
      <c r="Y122">
        <v>33.299999999999997</v>
      </c>
      <c r="Z122">
        <v>3.3300000000000001E-3</v>
      </c>
      <c r="AA122" t="s">
        <v>403</v>
      </c>
      <c r="AB122">
        <v>0.19</v>
      </c>
      <c r="AC122">
        <v>1.9000000000000001E-5</v>
      </c>
      <c r="AD122" t="s">
        <v>403</v>
      </c>
      <c r="AE122">
        <v>0.34</v>
      </c>
      <c r="AF122">
        <v>3.4E-5</v>
      </c>
      <c r="AG122" t="s">
        <v>403</v>
      </c>
      <c r="AH122">
        <v>27200</v>
      </c>
      <c r="AI122">
        <v>2.72</v>
      </c>
      <c r="AJ122" t="s">
        <v>403</v>
      </c>
      <c r="AK122">
        <v>0.15</v>
      </c>
      <c r="AL122">
        <v>1.5E-5</v>
      </c>
      <c r="AM122" t="s">
        <v>403</v>
      </c>
      <c r="AN122">
        <v>8.11</v>
      </c>
      <c r="AO122">
        <v>8.1099999999999998E-4</v>
      </c>
      <c r="AP122" t="s">
        <v>403</v>
      </c>
      <c r="AW122">
        <v>266</v>
      </c>
      <c r="AX122">
        <v>2.6599999999999999E-2</v>
      </c>
      <c r="AY122" t="s">
        <v>403</v>
      </c>
      <c r="AZ122">
        <v>0.26</v>
      </c>
      <c r="BA122">
        <v>2.5999999999999998E-5</v>
      </c>
      <c r="BB122" t="s">
        <v>403</v>
      </c>
      <c r="BC122">
        <v>136</v>
      </c>
      <c r="BD122">
        <v>1.3599999999999999E-2</v>
      </c>
      <c r="BE122" t="s">
        <v>403</v>
      </c>
      <c r="BF122">
        <v>2.14</v>
      </c>
      <c r="BG122">
        <v>2.14E-4</v>
      </c>
      <c r="BH122" t="s">
        <v>403</v>
      </c>
      <c r="BO122">
        <v>50900</v>
      </c>
      <c r="BP122">
        <v>5.09</v>
      </c>
      <c r="BQ122" t="s">
        <v>403</v>
      </c>
      <c r="BR122">
        <v>10.1</v>
      </c>
      <c r="BS122">
        <v>1.01E-3</v>
      </c>
      <c r="BT122" t="s">
        <v>403</v>
      </c>
      <c r="CA122">
        <v>0.44</v>
      </c>
      <c r="CB122">
        <v>4.3999999999999999E-5</v>
      </c>
      <c r="CC122" t="s">
        <v>403</v>
      </c>
      <c r="CD122">
        <v>8.5999999999999993E-2</v>
      </c>
      <c r="CE122">
        <v>8.6000000000000007E-6</v>
      </c>
      <c r="CF122" t="s">
        <v>403</v>
      </c>
      <c r="CP122">
        <v>1390</v>
      </c>
      <c r="CQ122">
        <v>0.13900000000000001</v>
      </c>
      <c r="CR122" t="s">
        <v>403</v>
      </c>
      <c r="CS122">
        <v>3.47</v>
      </c>
      <c r="CT122">
        <v>3.4699999999999998E-4</v>
      </c>
      <c r="CU122" t="s">
        <v>403</v>
      </c>
      <c r="CV122">
        <v>17.7</v>
      </c>
      <c r="CW122">
        <v>1.7700000000000001E-3</v>
      </c>
      <c r="CX122" t="s">
        <v>403</v>
      </c>
      <c r="CY122">
        <v>0.15</v>
      </c>
      <c r="CZ122">
        <v>1.5E-5</v>
      </c>
      <c r="DA122" t="s">
        <v>403</v>
      </c>
      <c r="DB122">
        <v>25600</v>
      </c>
      <c r="DC122">
        <v>2.56</v>
      </c>
      <c r="DD122" t="s">
        <v>403</v>
      </c>
      <c r="DE122">
        <v>650</v>
      </c>
      <c r="DF122">
        <v>6.5000000000000002E-2</v>
      </c>
      <c r="DG122" t="s">
        <v>403</v>
      </c>
      <c r="DH122">
        <v>3.43</v>
      </c>
      <c r="DI122">
        <v>3.4299999999999999E-4</v>
      </c>
      <c r="DJ122" t="s">
        <v>403</v>
      </c>
      <c r="DK122">
        <v>610</v>
      </c>
      <c r="DL122">
        <v>6.0999999999999999E-2</v>
      </c>
      <c r="DM122" t="s">
        <v>403</v>
      </c>
      <c r="DQ122">
        <v>5.22</v>
      </c>
      <c r="DR122">
        <v>5.22E-4</v>
      </c>
      <c r="DS122" t="s">
        <v>403</v>
      </c>
      <c r="DT122">
        <v>100</v>
      </c>
      <c r="DU122">
        <v>0.01</v>
      </c>
      <c r="DV122" t="s">
        <v>403</v>
      </c>
      <c r="DW122">
        <v>370</v>
      </c>
      <c r="DX122">
        <v>3.6999999999999998E-2</v>
      </c>
      <c r="DY122" t="s">
        <v>403</v>
      </c>
      <c r="DZ122">
        <v>20.3</v>
      </c>
      <c r="EA122">
        <v>2.0300000000000001E-3</v>
      </c>
      <c r="EB122" t="s">
        <v>403</v>
      </c>
      <c r="EL122">
        <v>5.99</v>
      </c>
      <c r="EM122">
        <v>5.9900000000000003E-4</v>
      </c>
      <c r="EN122" t="s">
        <v>403</v>
      </c>
      <c r="EX122">
        <v>5080</v>
      </c>
      <c r="EY122">
        <v>0.50800000000000001</v>
      </c>
      <c r="EZ122" t="s">
        <v>403</v>
      </c>
      <c r="FA122">
        <v>0.23</v>
      </c>
      <c r="FB122">
        <v>2.3E-5</v>
      </c>
      <c r="FC122" t="s">
        <v>403</v>
      </c>
      <c r="FD122">
        <v>7.77</v>
      </c>
      <c r="FE122">
        <v>7.7700000000000002E-4</v>
      </c>
      <c r="FF122" t="s">
        <v>403</v>
      </c>
      <c r="FS122">
        <v>33.9</v>
      </c>
      <c r="FT122">
        <v>3.3899999999999998E-3</v>
      </c>
      <c r="FU122" t="s">
        <v>403</v>
      </c>
      <c r="FY122">
        <v>0.28999999999999998</v>
      </c>
      <c r="FZ122">
        <v>2.9E-5</v>
      </c>
      <c r="GA122" t="s">
        <v>403</v>
      </c>
      <c r="GB122">
        <v>0.19</v>
      </c>
      <c r="GC122">
        <v>1.9000000000000001E-5</v>
      </c>
      <c r="GD122" t="s">
        <v>403</v>
      </c>
      <c r="GE122">
        <v>0.91</v>
      </c>
      <c r="GF122">
        <v>9.1000000000000003E-5</v>
      </c>
      <c r="GG122" t="s">
        <v>403</v>
      </c>
      <c r="GH122">
        <v>2900</v>
      </c>
      <c r="GI122">
        <v>0.28999999999999998</v>
      </c>
      <c r="GJ122" t="s">
        <v>403</v>
      </c>
      <c r="GK122">
        <v>6.2E-2</v>
      </c>
      <c r="GL122">
        <v>6.1999999999999999E-6</v>
      </c>
      <c r="GM122" t="s">
        <v>403</v>
      </c>
      <c r="GQ122">
        <v>0.19</v>
      </c>
      <c r="GR122">
        <v>1.9000000000000001E-5</v>
      </c>
      <c r="GS122" t="s">
        <v>403</v>
      </c>
      <c r="GT122">
        <v>138</v>
      </c>
      <c r="GU122">
        <v>1.38E-2</v>
      </c>
      <c r="GV122" t="s">
        <v>403</v>
      </c>
      <c r="GW122">
        <v>3.95</v>
      </c>
      <c r="GX122">
        <v>3.9500000000000001E-4</v>
      </c>
      <c r="GY122" t="s">
        <v>403</v>
      </c>
      <c r="GZ122">
        <v>10.5</v>
      </c>
      <c r="HA122">
        <v>1.0499999999999999E-3</v>
      </c>
      <c r="HB122" t="s">
        <v>403</v>
      </c>
      <c r="HC122">
        <v>1.01</v>
      </c>
      <c r="HD122">
        <v>1.01E-4</v>
      </c>
      <c r="HE122" t="s">
        <v>403</v>
      </c>
      <c r="HF122">
        <v>70</v>
      </c>
      <c r="HG122">
        <v>7.0000000000000001E-3</v>
      </c>
      <c r="HH122" t="s">
        <v>403</v>
      </c>
    </row>
    <row r="123" spans="1:219" x14ac:dyDescent="0.25">
      <c r="A123" t="s">
        <v>412</v>
      </c>
      <c r="B123" t="s">
        <v>390</v>
      </c>
      <c r="C123" t="s">
        <v>221</v>
      </c>
      <c r="D123" t="s">
        <v>407</v>
      </c>
      <c r="E123" t="s">
        <v>242</v>
      </c>
      <c r="F123" t="s">
        <v>224</v>
      </c>
      <c r="G123" t="s">
        <v>235</v>
      </c>
      <c r="H123" t="s">
        <v>226</v>
      </c>
      <c r="I123" t="str">
        <f>HYPERLINK("https://www.oreas.com/crm/OREAS-217/")</f>
        <v>https://www.oreas.com/crm/OREAS-217/</v>
      </c>
      <c r="S123">
        <v>0.33800000000000002</v>
      </c>
      <c r="T123">
        <v>3.3800000000000002E-5</v>
      </c>
      <c r="U123" t="s">
        <v>243</v>
      </c>
    </row>
    <row r="124" spans="1:219" x14ac:dyDescent="0.25">
      <c r="A124" t="s">
        <v>413</v>
      </c>
      <c r="B124" t="s">
        <v>390</v>
      </c>
      <c r="C124" t="s">
        <v>221</v>
      </c>
      <c r="D124" t="s">
        <v>407</v>
      </c>
      <c r="E124" t="s">
        <v>242</v>
      </c>
      <c r="F124" t="s">
        <v>224</v>
      </c>
      <c r="G124" t="s">
        <v>235</v>
      </c>
      <c r="H124" t="s">
        <v>226</v>
      </c>
      <c r="I124" t="str">
        <f>HYPERLINK("https://www.oreas.com/crm/OREAS-218/")</f>
        <v>https://www.oreas.com/crm/OREAS-218/</v>
      </c>
      <c r="S124">
        <v>0.53100000000000003</v>
      </c>
      <c r="T124">
        <v>5.3100000000000003E-5</v>
      </c>
      <c r="U124" t="s">
        <v>243</v>
      </c>
    </row>
    <row r="125" spans="1:219" x14ac:dyDescent="0.25">
      <c r="A125" t="s">
        <v>414</v>
      </c>
      <c r="B125" t="s">
        <v>390</v>
      </c>
      <c r="C125" t="s">
        <v>221</v>
      </c>
      <c r="D125" t="s">
        <v>407</v>
      </c>
      <c r="E125" t="s">
        <v>242</v>
      </c>
      <c r="F125" t="s">
        <v>224</v>
      </c>
      <c r="G125" t="s">
        <v>235</v>
      </c>
      <c r="H125" t="s">
        <v>226</v>
      </c>
      <c r="I125" t="str">
        <f>HYPERLINK("https://www.oreas.com/crm/OREAS-219/")</f>
        <v>https://www.oreas.com/crm/OREAS-219/</v>
      </c>
      <c r="J125">
        <v>0.20300000000000001</v>
      </c>
      <c r="K125">
        <v>2.0299999999999999E-5</v>
      </c>
      <c r="L125" t="s">
        <v>403</v>
      </c>
      <c r="M125">
        <v>29800</v>
      </c>
      <c r="N125">
        <v>2.98</v>
      </c>
      <c r="O125" t="s">
        <v>403</v>
      </c>
      <c r="P125">
        <v>6.79</v>
      </c>
      <c r="Q125">
        <v>6.7900000000000002E-4</v>
      </c>
      <c r="R125" t="s">
        <v>403</v>
      </c>
      <c r="S125">
        <v>0.76</v>
      </c>
      <c r="T125">
        <v>7.6000000000000004E-5</v>
      </c>
      <c r="U125" t="s">
        <v>243</v>
      </c>
      <c r="V125">
        <v>47.2</v>
      </c>
      <c r="W125">
        <v>4.7200000000000002E-3</v>
      </c>
      <c r="X125" t="s">
        <v>403</v>
      </c>
      <c r="Y125">
        <v>19.899999999999999</v>
      </c>
      <c r="Z125">
        <v>1.99E-3</v>
      </c>
      <c r="AA125" t="s">
        <v>403</v>
      </c>
      <c r="AB125">
        <v>0.2</v>
      </c>
      <c r="AC125">
        <v>2.0000000000000002E-5</v>
      </c>
      <c r="AD125" t="s">
        <v>403</v>
      </c>
      <c r="AE125">
        <v>6.9000000000000006E-2</v>
      </c>
      <c r="AF125">
        <v>6.9E-6</v>
      </c>
      <c r="AG125" t="s">
        <v>403</v>
      </c>
      <c r="AH125">
        <v>22600</v>
      </c>
      <c r="AI125">
        <v>2.2599999999999998</v>
      </c>
      <c r="AJ125" t="s">
        <v>403</v>
      </c>
      <c r="AK125">
        <v>8.5999999999999993E-2</v>
      </c>
      <c r="AL125">
        <v>8.6000000000000007E-6</v>
      </c>
      <c r="AM125" t="s">
        <v>403</v>
      </c>
      <c r="AN125">
        <v>7.52</v>
      </c>
      <c r="AO125">
        <v>7.5199999999999996E-4</v>
      </c>
      <c r="AP125" t="s">
        <v>403</v>
      </c>
      <c r="AW125">
        <v>64</v>
      </c>
      <c r="AX125">
        <v>6.4000000000000003E-3</v>
      </c>
      <c r="AY125" t="s">
        <v>403</v>
      </c>
      <c r="AZ125">
        <v>0.17</v>
      </c>
      <c r="BA125">
        <v>1.7E-5</v>
      </c>
      <c r="BB125" t="s">
        <v>403</v>
      </c>
      <c r="BC125">
        <v>150</v>
      </c>
      <c r="BD125">
        <v>1.4999999999999999E-2</v>
      </c>
      <c r="BE125" t="s">
        <v>403</v>
      </c>
      <c r="BF125">
        <v>2.85</v>
      </c>
      <c r="BG125">
        <v>2.8499999999999999E-4</v>
      </c>
      <c r="BH125" t="s">
        <v>403</v>
      </c>
      <c r="BL125">
        <v>0.5</v>
      </c>
      <c r="BM125">
        <v>5.0000000000000002E-5</v>
      </c>
      <c r="BN125" t="s">
        <v>403</v>
      </c>
      <c r="BO125">
        <v>64300</v>
      </c>
      <c r="BP125">
        <v>6.43</v>
      </c>
      <c r="BQ125" t="s">
        <v>403</v>
      </c>
      <c r="BR125">
        <v>12.7</v>
      </c>
      <c r="BS125">
        <v>1.2700000000000001E-3</v>
      </c>
      <c r="BT125" t="s">
        <v>403</v>
      </c>
      <c r="BU125">
        <v>2.17</v>
      </c>
      <c r="BV125">
        <v>2.1699999999999999E-4</v>
      </c>
      <c r="BW125" t="s">
        <v>403</v>
      </c>
      <c r="CA125">
        <v>0.5</v>
      </c>
      <c r="CB125">
        <v>5.0000000000000002E-5</v>
      </c>
      <c r="CC125" t="s">
        <v>403</v>
      </c>
      <c r="CJ125">
        <v>2.1000000000000001E-2</v>
      </c>
      <c r="CK125">
        <v>2.0999999999999998E-6</v>
      </c>
      <c r="CL125" t="s">
        <v>403</v>
      </c>
      <c r="CP125">
        <v>450</v>
      </c>
      <c r="CQ125">
        <v>4.4999999999999998E-2</v>
      </c>
      <c r="CR125" t="s">
        <v>403</v>
      </c>
      <c r="CS125">
        <v>2.78</v>
      </c>
      <c r="CT125">
        <v>2.7799999999999998E-4</v>
      </c>
      <c r="CU125" t="s">
        <v>403</v>
      </c>
      <c r="CV125">
        <v>9.52</v>
      </c>
      <c r="CW125">
        <v>9.5200000000000005E-4</v>
      </c>
      <c r="CX125" t="s">
        <v>403</v>
      </c>
      <c r="CY125">
        <v>0.18</v>
      </c>
      <c r="CZ125">
        <v>1.8E-5</v>
      </c>
      <c r="DA125" t="s">
        <v>403</v>
      </c>
      <c r="DB125">
        <v>18100</v>
      </c>
      <c r="DC125">
        <v>1.81</v>
      </c>
      <c r="DD125" t="s">
        <v>403</v>
      </c>
      <c r="DE125">
        <v>730</v>
      </c>
      <c r="DF125">
        <v>7.2999999999999995E-2</v>
      </c>
      <c r="DG125" t="s">
        <v>403</v>
      </c>
      <c r="DH125">
        <v>0.91</v>
      </c>
      <c r="DI125">
        <v>9.1000000000000003E-5</v>
      </c>
      <c r="DJ125" t="s">
        <v>403</v>
      </c>
      <c r="DK125">
        <v>730</v>
      </c>
      <c r="DL125">
        <v>7.2999999999999995E-2</v>
      </c>
      <c r="DM125" t="s">
        <v>403</v>
      </c>
      <c r="DQ125">
        <v>5.19</v>
      </c>
      <c r="DR125">
        <v>5.1900000000000004E-4</v>
      </c>
      <c r="DS125" t="s">
        <v>403</v>
      </c>
      <c r="DT125">
        <v>49.2</v>
      </c>
      <c r="DU125">
        <v>4.9199999999999999E-3</v>
      </c>
      <c r="DV125" t="s">
        <v>403</v>
      </c>
      <c r="DW125">
        <v>500</v>
      </c>
      <c r="DX125">
        <v>0.05</v>
      </c>
      <c r="DY125" t="s">
        <v>403</v>
      </c>
      <c r="DZ125">
        <v>3.87</v>
      </c>
      <c r="EA125">
        <v>3.8699999999999997E-4</v>
      </c>
      <c r="EB125" t="s">
        <v>403</v>
      </c>
      <c r="EL125">
        <v>1.78</v>
      </c>
      <c r="EM125">
        <v>1.7799999999999999E-4</v>
      </c>
      <c r="EN125" t="s">
        <v>403</v>
      </c>
      <c r="EO125">
        <v>2E-3</v>
      </c>
      <c r="EP125">
        <v>1.9999999999999999E-7</v>
      </c>
      <c r="EQ125" t="s">
        <v>403</v>
      </c>
      <c r="EX125">
        <v>1790</v>
      </c>
      <c r="EY125">
        <v>0.17899999999999999</v>
      </c>
      <c r="EZ125" t="s">
        <v>403</v>
      </c>
      <c r="FA125">
        <v>0.1</v>
      </c>
      <c r="FB125">
        <v>1.0000000000000001E-5</v>
      </c>
      <c r="FC125" t="s">
        <v>403</v>
      </c>
      <c r="FD125">
        <v>5</v>
      </c>
      <c r="FE125">
        <v>5.0000000000000001E-4</v>
      </c>
      <c r="FF125" t="s">
        <v>403</v>
      </c>
      <c r="FS125">
        <v>21.1</v>
      </c>
      <c r="FT125">
        <v>2.1099999999999999E-3</v>
      </c>
      <c r="FU125" t="s">
        <v>403</v>
      </c>
      <c r="FY125">
        <v>0.39</v>
      </c>
      <c r="FZ125">
        <v>3.8999999999999999E-5</v>
      </c>
      <c r="GA125" t="s">
        <v>403</v>
      </c>
      <c r="GB125">
        <v>5.0999999999999997E-2</v>
      </c>
      <c r="GC125">
        <v>5.1000000000000003E-6</v>
      </c>
      <c r="GD125" t="s">
        <v>403</v>
      </c>
      <c r="GE125">
        <v>0.3</v>
      </c>
      <c r="GF125">
        <v>3.0000000000000001E-5</v>
      </c>
      <c r="GG125" t="s">
        <v>403</v>
      </c>
      <c r="GH125">
        <v>4160</v>
      </c>
      <c r="GI125">
        <v>0.41599999999999998</v>
      </c>
      <c r="GJ125" t="s">
        <v>403</v>
      </c>
      <c r="GQ125">
        <v>8.6999999999999994E-2</v>
      </c>
      <c r="GR125">
        <v>8.6999999999999997E-6</v>
      </c>
      <c r="GS125" t="s">
        <v>403</v>
      </c>
      <c r="GT125">
        <v>185</v>
      </c>
      <c r="GU125">
        <v>1.8499999999999999E-2</v>
      </c>
      <c r="GV125" t="s">
        <v>403</v>
      </c>
      <c r="GW125">
        <v>0.78</v>
      </c>
      <c r="GX125">
        <v>7.7999999999999999E-5</v>
      </c>
      <c r="GY125" t="s">
        <v>403</v>
      </c>
      <c r="GZ125">
        <v>13.8</v>
      </c>
      <c r="HA125">
        <v>1.3799999999999999E-3</v>
      </c>
      <c r="HB125" t="s">
        <v>403</v>
      </c>
      <c r="HC125">
        <v>1.29</v>
      </c>
      <c r="HD125">
        <v>1.2899999999999999E-4</v>
      </c>
      <c r="HE125" t="s">
        <v>403</v>
      </c>
      <c r="HF125">
        <v>79</v>
      </c>
      <c r="HG125">
        <v>7.9000000000000008E-3</v>
      </c>
      <c r="HH125" t="s">
        <v>403</v>
      </c>
    </row>
    <row r="126" spans="1:219" x14ac:dyDescent="0.25">
      <c r="A126" t="s">
        <v>415</v>
      </c>
      <c r="B126" t="s">
        <v>401</v>
      </c>
      <c r="C126" t="s">
        <v>221</v>
      </c>
      <c r="D126" t="s">
        <v>416</v>
      </c>
      <c r="E126" t="s">
        <v>336</v>
      </c>
      <c r="F126" t="s">
        <v>224</v>
      </c>
      <c r="G126" t="s">
        <v>235</v>
      </c>
      <c r="H126" t="s">
        <v>226</v>
      </c>
      <c r="I126" t="str">
        <f>HYPERLINK("https://www.oreas.com/crm/OREAS-21C/")</f>
        <v>https://www.oreas.com/crm/OREAS-21C/</v>
      </c>
      <c r="S126" s="2">
        <v>3.0000000000000001E-3</v>
      </c>
      <c r="T126" s="2">
        <v>2.9999999999999999E-7</v>
      </c>
      <c r="U126" t="s">
        <v>243</v>
      </c>
    </row>
    <row r="127" spans="1:219" x14ac:dyDescent="0.25">
      <c r="A127" t="s">
        <v>417</v>
      </c>
      <c r="B127" t="s">
        <v>401</v>
      </c>
      <c r="C127" t="s">
        <v>257</v>
      </c>
      <c r="D127" t="s">
        <v>418</v>
      </c>
      <c r="E127" t="s">
        <v>336</v>
      </c>
      <c r="F127" t="s">
        <v>224</v>
      </c>
      <c r="G127" t="s">
        <v>235</v>
      </c>
      <c r="H127" t="s">
        <v>226</v>
      </c>
      <c r="I127" t="str">
        <f>HYPERLINK("https://www.oreas.com/crm/OREAS-21e/")</f>
        <v>https://www.oreas.com/crm/OREAS-21e/</v>
      </c>
      <c r="J127" s="2">
        <v>0.05</v>
      </c>
      <c r="K127" s="2">
        <v>5.0000000000000004E-6</v>
      </c>
      <c r="L127" t="s">
        <v>227</v>
      </c>
      <c r="M127">
        <v>980</v>
      </c>
      <c r="N127">
        <v>9.8000000000000004E-2</v>
      </c>
      <c r="O127" t="s">
        <v>227</v>
      </c>
      <c r="S127" s="2">
        <v>1E-3</v>
      </c>
      <c r="T127" s="2">
        <v>9.9999999999999995E-8</v>
      </c>
      <c r="U127" t="s">
        <v>243</v>
      </c>
      <c r="Y127">
        <v>3.9</v>
      </c>
      <c r="Z127">
        <v>3.8999999999999999E-4</v>
      </c>
      <c r="AA127" t="s">
        <v>227</v>
      </c>
      <c r="AB127">
        <v>6.5000000000000002E-2</v>
      </c>
      <c r="AC127">
        <v>6.4999999999999996E-6</v>
      </c>
      <c r="AD127" t="s">
        <v>227</v>
      </c>
      <c r="AE127" s="2">
        <v>0.02</v>
      </c>
      <c r="AF127" s="2">
        <v>1.9999999999999999E-6</v>
      </c>
      <c r="AG127" t="s">
        <v>227</v>
      </c>
      <c r="AK127" s="2">
        <v>0.02</v>
      </c>
      <c r="AL127" s="2">
        <v>1.9999999999999999E-6</v>
      </c>
      <c r="AM127" t="s">
        <v>227</v>
      </c>
      <c r="AN127">
        <v>2.19</v>
      </c>
      <c r="AO127">
        <v>2.1900000000000001E-4</v>
      </c>
      <c r="AP127" t="s">
        <v>227</v>
      </c>
      <c r="AT127">
        <v>0.42</v>
      </c>
      <c r="AU127">
        <v>4.1999999999999998E-5</v>
      </c>
      <c r="AV127" t="s">
        <v>227</v>
      </c>
      <c r="AW127">
        <v>4.5</v>
      </c>
      <c r="AX127">
        <v>4.4999999999999999E-4</v>
      </c>
      <c r="AY127" t="s">
        <v>227</v>
      </c>
      <c r="AZ127">
        <v>0.1</v>
      </c>
      <c r="BA127">
        <v>1.0000000000000001E-5</v>
      </c>
      <c r="BB127" t="s">
        <v>227</v>
      </c>
      <c r="BC127">
        <v>5.68</v>
      </c>
      <c r="BD127">
        <v>5.6800000000000004E-4</v>
      </c>
      <c r="BE127" t="s">
        <v>227</v>
      </c>
      <c r="BO127">
        <v>3500</v>
      </c>
      <c r="BP127">
        <v>0.35</v>
      </c>
      <c r="BQ127" t="s">
        <v>227</v>
      </c>
      <c r="BR127">
        <v>0.23</v>
      </c>
      <c r="BS127">
        <v>2.3E-5</v>
      </c>
      <c r="BT127" t="s">
        <v>227</v>
      </c>
      <c r="CA127">
        <v>0.24</v>
      </c>
      <c r="CB127">
        <v>2.4000000000000001E-5</v>
      </c>
      <c r="CC127" t="s">
        <v>227</v>
      </c>
      <c r="CJ127" s="2">
        <v>5.0000000000000001E-3</v>
      </c>
      <c r="CK127" s="2">
        <v>4.9999999999999998E-7</v>
      </c>
      <c r="CL127" t="s">
        <v>227</v>
      </c>
      <c r="CP127" s="2">
        <v>100</v>
      </c>
      <c r="CQ127" s="2">
        <v>0.01</v>
      </c>
      <c r="CR127" t="s">
        <v>227</v>
      </c>
      <c r="CS127">
        <v>1.06</v>
      </c>
      <c r="CT127">
        <v>1.06E-4</v>
      </c>
      <c r="CU127" t="s">
        <v>227</v>
      </c>
      <c r="CV127">
        <v>14.8</v>
      </c>
      <c r="CW127">
        <v>1.48E-3</v>
      </c>
      <c r="CX127" t="s">
        <v>227</v>
      </c>
      <c r="DB127" s="2">
        <v>100</v>
      </c>
      <c r="DC127" s="2">
        <v>0.01</v>
      </c>
      <c r="DD127" t="s">
        <v>227</v>
      </c>
      <c r="DE127">
        <v>30</v>
      </c>
      <c r="DF127">
        <v>3.0000000000000001E-3</v>
      </c>
      <c r="DG127" t="s">
        <v>227</v>
      </c>
      <c r="DH127">
        <v>0.69</v>
      </c>
      <c r="DI127">
        <v>6.8999999999999997E-5</v>
      </c>
      <c r="DJ127" t="s">
        <v>227</v>
      </c>
      <c r="DK127" s="2">
        <v>50</v>
      </c>
      <c r="DL127" s="2">
        <v>5.0000000000000001E-3</v>
      </c>
      <c r="DM127" t="s">
        <v>227</v>
      </c>
      <c r="DN127">
        <v>0.95</v>
      </c>
      <c r="DO127">
        <v>9.5000000000000005E-5</v>
      </c>
      <c r="DP127" t="s">
        <v>227</v>
      </c>
      <c r="DQ127">
        <v>0.92</v>
      </c>
      <c r="DR127">
        <v>9.2E-5</v>
      </c>
      <c r="DS127" t="s">
        <v>227</v>
      </c>
      <c r="DW127" s="2">
        <v>50</v>
      </c>
      <c r="DX127" s="2">
        <v>5.0000000000000001E-3</v>
      </c>
      <c r="DY127" t="s">
        <v>227</v>
      </c>
      <c r="DZ127" s="2">
        <v>1</v>
      </c>
      <c r="EA127" s="2">
        <v>1E-4</v>
      </c>
      <c r="EB127" t="s">
        <v>227</v>
      </c>
      <c r="EF127">
        <v>0.28000000000000003</v>
      </c>
      <c r="EG127">
        <v>2.8E-5</v>
      </c>
      <c r="EH127" t="s">
        <v>227</v>
      </c>
      <c r="EO127" s="2">
        <v>2E-3</v>
      </c>
      <c r="EP127" s="2">
        <v>1.9999999999999999E-7</v>
      </c>
      <c r="EQ127" t="s">
        <v>227</v>
      </c>
      <c r="EX127" s="2">
        <v>50</v>
      </c>
      <c r="EY127" s="2">
        <v>5.0000000000000001E-3</v>
      </c>
      <c r="EZ127" t="s">
        <v>227</v>
      </c>
      <c r="FA127">
        <v>0.21</v>
      </c>
      <c r="FB127">
        <v>2.0999999999999999E-5</v>
      </c>
      <c r="FC127" t="s">
        <v>227</v>
      </c>
      <c r="FG127" s="2">
        <v>2</v>
      </c>
      <c r="FH127" s="2">
        <v>2.0000000000000001E-4</v>
      </c>
      <c r="FI127" t="s">
        <v>227</v>
      </c>
      <c r="FP127">
        <v>0.54</v>
      </c>
      <c r="FQ127">
        <v>5.3999999999999998E-5</v>
      </c>
      <c r="FR127" t="s">
        <v>227</v>
      </c>
      <c r="FS127">
        <v>0.67</v>
      </c>
      <c r="FT127">
        <v>6.7000000000000002E-5</v>
      </c>
      <c r="FU127" t="s">
        <v>227</v>
      </c>
      <c r="FV127" s="2">
        <v>0.1</v>
      </c>
      <c r="FW127" s="2">
        <v>1.0000000000000001E-5</v>
      </c>
      <c r="FX127" t="s">
        <v>227</v>
      </c>
      <c r="FY127" s="2">
        <v>0.05</v>
      </c>
      <c r="FZ127" s="2">
        <v>5.0000000000000004E-6</v>
      </c>
      <c r="GA127" t="s">
        <v>227</v>
      </c>
      <c r="GE127">
        <v>0.69</v>
      </c>
      <c r="GF127">
        <v>6.8999999999999997E-5</v>
      </c>
      <c r="GG127" t="s">
        <v>227</v>
      </c>
      <c r="GH127">
        <v>300</v>
      </c>
      <c r="GI127">
        <v>0.03</v>
      </c>
      <c r="GJ127" t="s">
        <v>227</v>
      </c>
      <c r="GK127" s="2">
        <v>0.02</v>
      </c>
      <c r="GL127" s="2">
        <v>1.9999999999999999E-6</v>
      </c>
      <c r="GM127" t="s">
        <v>227</v>
      </c>
      <c r="GN127" s="2">
        <v>0.05</v>
      </c>
      <c r="GO127" s="2">
        <v>5.0000000000000004E-6</v>
      </c>
      <c r="GP127" t="s">
        <v>227</v>
      </c>
      <c r="GQ127">
        <v>0.14000000000000001</v>
      </c>
      <c r="GR127">
        <v>1.4E-5</v>
      </c>
      <c r="GS127" t="s">
        <v>227</v>
      </c>
      <c r="GW127">
        <v>0.2</v>
      </c>
      <c r="GX127">
        <v>2.0000000000000002E-5</v>
      </c>
      <c r="GY127" t="s">
        <v>227</v>
      </c>
      <c r="GZ127">
        <v>0.65</v>
      </c>
      <c r="HA127">
        <v>6.4999999999999994E-5</v>
      </c>
      <c r="HB127" t="s">
        <v>227</v>
      </c>
      <c r="HC127">
        <v>7.8E-2</v>
      </c>
      <c r="HD127">
        <v>7.7999999999999999E-6</v>
      </c>
      <c r="HE127" t="s">
        <v>227</v>
      </c>
      <c r="HF127">
        <v>2.91</v>
      </c>
      <c r="HG127">
        <v>2.9100000000000003E-4</v>
      </c>
      <c r="HH127" t="s">
        <v>227</v>
      </c>
      <c r="HI127">
        <v>7.57</v>
      </c>
      <c r="HJ127">
        <v>7.5699999999999997E-4</v>
      </c>
      <c r="HK127" t="s">
        <v>227</v>
      </c>
    </row>
    <row r="128" spans="1:219" x14ac:dyDescent="0.25">
      <c r="A128" t="s">
        <v>419</v>
      </c>
      <c r="B128" t="s">
        <v>401</v>
      </c>
      <c r="C128" t="s">
        <v>257</v>
      </c>
      <c r="D128" t="s">
        <v>418</v>
      </c>
      <c r="E128" t="s">
        <v>336</v>
      </c>
      <c r="F128" t="s">
        <v>224</v>
      </c>
      <c r="G128" t="s">
        <v>225</v>
      </c>
      <c r="H128" t="s">
        <v>226</v>
      </c>
      <c r="I128" t="str">
        <f>HYPERLINK("https://www.oreas.com/crm/OREAS-21f/")</f>
        <v>https://www.oreas.com/crm/OREAS-21f/</v>
      </c>
      <c r="J128" s="2">
        <v>0.05</v>
      </c>
      <c r="K128" s="2">
        <v>5.0000000000000004E-6</v>
      </c>
      <c r="L128" t="s">
        <v>227</v>
      </c>
      <c r="M128">
        <v>990</v>
      </c>
      <c r="N128">
        <v>9.9000000000000005E-2</v>
      </c>
      <c r="O128" t="s">
        <v>227</v>
      </c>
      <c r="S128" s="2">
        <v>1E-3</v>
      </c>
      <c r="T128" s="2">
        <v>9.9999999999999995E-8</v>
      </c>
      <c r="U128" t="s">
        <v>243</v>
      </c>
      <c r="Y128">
        <v>4.58</v>
      </c>
      <c r="Z128">
        <v>4.5800000000000002E-4</v>
      </c>
      <c r="AA128" t="s">
        <v>227</v>
      </c>
      <c r="AB128">
        <v>6.0999999999999999E-2</v>
      </c>
      <c r="AC128">
        <v>6.1E-6</v>
      </c>
      <c r="AD128" t="s">
        <v>227</v>
      </c>
      <c r="AE128" s="2">
        <v>0.01</v>
      </c>
      <c r="AF128" s="2">
        <v>9.9999999999999995E-7</v>
      </c>
      <c r="AG128" t="s">
        <v>227</v>
      </c>
      <c r="AK128" s="2">
        <v>0.02</v>
      </c>
      <c r="AL128" s="2">
        <v>1.9999999999999999E-6</v>
      </c>
      <c r="AM128" t="s">
        <v>227</v>
      </c>
      <c r="AN128">
        <v>1.79</v>
      </c>
      <c r="AO128">
        <v>1.7899999999999999E-4</v>
      </c>
      <c r="AP128" t="s">
        <v>227</v>
      </c>
      <c r="AT128">
        <v>0.41</v>
      </c>
      <c r="AU128">
        <v>4.1E-5</v>
      </c>
      <c r="AV128" t="s">
        <v>227</v>
      </c>
      <c r="AW128">
        <v>5.39</v>
      </c>
      <c r="AX128">
        <v>5.3899999999999998E-4</v>
      </c>
      <c r="AY128" t="s">
        <v>227</v>
      </c>
      <c r="AZ128">
        <v>0.09</v>
      </c>
      <c r="BA128">
        <v>9.0000000000000002E-6</v>
      </c>
      <c r="BB128" t="s">
        <v>227</v>
      </c>
      <c r="BC128">
        <v>4.9000000000000004</v>
      </c>
      <c r="BD128">
        <v>4.8999999999999998E-4</v>
      </c>
      <c r="BE128" t="s">
        <v>227</v>
      </c>
      <c r="BO128">
        <v>3500</v>
      </c>
      <c r="BP128">
        <v>0.35</v>
      </c>
      <c r="BQ128" t="s">
        <v>227</v>
      </c>
      <c r="BR128">
        <v>0.22</v>
      </c>
      <c r="BS128">
        <v>2.1999999999999999E-5</v>
      </c>
      <c r="BT128" t="s">
        <v>227</v>
      </c>
      <c r="CA128">
        <v>0.2</v>
      </c>
      <c r="CB128">
        <v>2.0000000000000002E-5</v>
      </c>
      <c r="CC128" t="s">
        <v>227</v>
      </c>
      <c r="CJ128" s="2">
        <v>0.02</v>
      </c>
      <c r="CK128" s="2">
        <v>1.9999999999999999E-6</v>
      </c>
      <c r="CL128" t="s">
        <v>227</v>
      </c>
      <c r="CP128" s="2">
        <v>100</v>
      </c>
      <c r="CQ128" s="2">
        <v>0.01</v>
      </c>
      <c r="CR128" t="s">
        <v>227</v>
      </c>
      <c r="CS128">
        <v>0.88</v>
      </c>
      <c r="CT128">
        <v>8.7999999999999998E-5</v>
      </c>
      <c r="CU128" t="s">
        <v>227</v>
      </c>
      <c r="CV128">
        <v>15</v>
      </c>
      <c r="CW128">
        <v>1.5E-3</v>
      </c>
      <c r="CX128" t="s">
        <v>227</v>
      </c>
      <c r="DB128" s="2">
        <v>100</v>
      </c>
      <c r="DC128" s="2">
        <v>0.01</v>
      </c>
      <c r="DD128" t="s">
        <v>227</v>
      </c>
      <c r="DE128">
        <v>40</v>
      </c>
      <c r="DF128">
        <v>4.0000000000000001E-3</v>
      </c>
      <c r="DG128" t="s">
        <v>227</v>
      </c>
      <c r="DH128">
        <v>0.48</v>
      </c>
      <c r="DI128">
        <v>4.8000000000000001E-5</v>
      </c>
      <c r="DJ128" t="s">
        <v>227</v>
      </c>
      <c r="DK128" s="2">
        <v>100</v>
      </c>
      <c r="DL128" s="2">
        <v>0.01</v>
      </c>
      <c r="DM128" t="s">
        <v>227</v>
      </c>
      <c r="DN128">
        <v>0.55000000000000004</v>
      </c>
      <c r="DO128">
        <v>5.5000000000000002E-5</v>
      </c>
      <c r="DP128" t="s">
        <v>227</v>
      </c>
      <c r="DW128" s="2">
        <v>100</v>
      </c>
      <c r="DX128" s="2">
        <v>0.01</v>
      </c>
      <c r="DY128" t="s">
        <v>227</v>
      </c>
      <c r="EO128" s="2">
        <v>2E-3</v>
      </c>
      <c r="EP128" s="2">
        <v>1.9999999999999999E-7</v>
      </c>
      <c r="EQ128" t="s">
        <v>227</v>
      </c>
      <c r="EX128" s="2">
        <v>100</v>
      </c>
      <c r="EY128" s="2">
        <v>0.01</v>
      </c>
      <c r="EZ128" t="s">
        <v>227</v>
      </c>
      <c r="FA128">
        <v>0.14000000000000001</v>
      </c>
      <c r="FB128">
        <v>1.4E-5</v>
      </c>
      <c r="FC128" t="s">
        <v>227</v>
      </c>
      <c r="FG128" s="2">
        <v>1</v>
      </c>
      <c r="FH128" s="2">
        <v>1E-4</v>
      </c>
      <c r="FI128" t="s">
        <v>227</v>
      </c>
      <c r="FP128">
        <v>0.4</v>
      </c>
      <c r="FQ128">
        <v>4.0000000000000003E-5</v>
      </c>
      <c r="FR128" t="s">
        <v>227</v>
      </c>
      <c r="FS128">
        <v>0.62</v>
      </c>
      <c r="FT128">
        <v>6.2000000000000003E-5</v>
      </c>
      <c r="FU128" t="s">
        <v>227</v>
      </c>
      <c r="FV128" s="2">
        <v>0.05</v>
      </c>
      <c r="FW128" s="2">
        <v>5.0000000000000004E-6</v>
      </c>
      <c r="FX128" t="s">
        <v>227</v>
      </c>
      <c r="GE128">
        <v>0.56999999999999995</v>
      </c>
      <c r="GF128">
        <v>5.7000000000000003E-5</v>
      </c>
      <c r="GG128" t="s">
        <v>227</v>
      </c>
      <c r="GH128">
        <v>160</v>
      </c>
      <c r="GI128">
        <v>1.6E-2</v>
      </c>
      <c r="GJ128" t="s">
        <v>227</v>
      </c>
      <c r="GK128" s="2">
        <v>0.02</v>
      </c>
      <c r="GL128" s="2">
        <v>1.9999999999999999E-6</v>
      </c>
      <c r="GM128" t="s">
        <v>227</v>
      </c>
      <c r="GQ128">
        <v>0.11</v>
      </c>
      <c r="GR128">
        <v>1.1E-5</v>
      </c>
      <c r="GS128" t="s">
        <v>227</v>
      </c>
      <c r="GW128">
        <v>0.11</v>
      </c>
      <c r="GX128">
        <v>1.1E-5</v>
      </c>
      <c r="GY128" t="s">
        <v>227</v>
      </c>
      <c r="GZ128">
        <v>0.56999999999999995</v>
      </c>
      <c r="HA128">
        <v>5.7000000000000003E-5</v>
      </c>
      <c r="HB128" t="s">
        <v>227</v>
      </c>
      <c r="HF128">
        <v>3.28</v>
      </c>
      <c r="HG128">
        <v>3.28E-4</v>
      </c>
      <c r="HH128" t="s">
        <v>227</v>
      </c>
      <c r="HI128">
        <v>5.91</v>
      </c>
      <c r="HJ128">
        <v>5.9100000000000005E-4</v>
      </c>
      <c r="HK128" t="s">
        <v>227</v>
      </c>
    </row>
    <row r="129" spans="1:219" x14ac:dyDescent="0.25">
      <c r="A129" t="s">
        <v>420</v>
      </c>
      <c r="B129" t="s">
        <v>401</v>
      </c>
      <c r="C129" t="s">
        <v>257</v>
      </c>
      <c r="D129" t="s">
        <v>418</v>
      </c>
      <c r="E129" t="s">
        <v>336</v>
      </c>
      <c r="F129" t="s">
        <v>224</v>
      </c>
      <c r="G129" t="s">
        <v>225</v>
      </c>
      <c r="H129" t="s">
        <v>226</v>
      </c>
      <c r="I129" t="str">
        <f>HYPERLINK("https://www.oreas.com/crm/OREAS-21h/")</f>
        <v>https://www.oreas.com/crm/OREAS-21h/</v>
      </c>
      <c r="M129">
        <v>910</v>
      </c>
      <c r="N129">
        <v>9.0999999999999998E-2</v>
      </c>
      <c r="O129" t="s">
        <v>227</v>
      </c>
      <c r="S129" s="2">
        <v>1E-3</v>
      </c>
      <c r="T129" s="2">
        <v>9.9999999999999995E-8</v>
      </c>
      <c r="U129" t="s">
        <v>243</v>
      </c>
      <c r="Y129">
        <v>4.49</v>
      </c>
      <c r="Z129">
        <v>4.4900000000000002E-4</v>
      </c>
      <c r="AA129" t="s">
        <v>227</v>
      </c>
      <c r="AB129">
        <v>6.3E-2</v>
      </c>
      <c r="AC129">
        <v>6.2999999999999998E-6</v>
      </c>
      <c r="AD129" t="s">
        <v>227</v>
      </c>
      <c r="AH129">
        <v>90</v>
      </c>
      <c r="AI129">
        <v>8.9999999999999993E-3</v>
      </c>
      <c r="AJ129" t="s">
        <v>227</v>
      </c>
      <c r="AK129" s="2">
        <v>0.02</v>
      </c>
      <c r="AL129" s="2">
        <v>1.9999999999999999E-6</v>
      </c>
      <c r="AM129" t="s">
        <v>227</v>
      </c>
      <c r="AN129">
        <v>3.22</v>
      </c>
      <c r="AO129">
        <v>3.2200000000000002E-4</v>
      </c>
      <c r="AP129" t="s">
        <v>227</v>
      </c>
      <c r="AT129">
        <v>0.45</v>
      </c>
      <c r="AU129">
        <v>4.5000000000000003E-5</v>
      </c>
      <c r="AV129" t="s">
        <v>227</v>
      </c>
      <c r="AW129">
        <v>6.33</v>
      </c>
      <c r="AX129">
        <v>6.3299999999999999E-4</v>
      </c>
      <c r="AY129" t="s">
        <v>227</v>
      </c>
      <c r="AZ129">
        <v>0.09</v>
      </c>
      <c r="BA129">
        <v>9.0000000000000002E-6</v>
      </c>
      <c r="BB129" t="s">
        <v>227</v>
      </c>
      <c r="BC129">
        <v>4.71</v>
      </c>
      <c r="BD129">
        <v>4.7100000000000001E-4</v>
      </c>
      <c r="BE129" t="s">
        <v>227</v>
      </c>
      <c r="BO129">
        <v>3620</v>
      </c>
      <c r="BP129">
        <v>0.36199999999999999</v>
      </c>
      <c r="BQ129" t="s">
        <v>227</v>
      </c>
      <c r="BR129">
        <v>0.23</v>
      </c>
      <c r="BS129">
        <v>2.3E-5</v>
      </c>
      <c r="BT129" t="s">
        <v>227</v>
      </c>
      <c r="CA129">
        <v>0.3</v>
      </c>
      <c r="CB129">
        <v>3.0000000000000001E-5</v>
      </c>
      <c r="CC129" t="s">
        <v>227</v>
      </c>
      <c r="CJ129" s="2">
        <v>5.0000000000000001E-3</v>
      </c>
      <c r="CK129" s="2">
        <v>4.9999999999999998E-7</v>
      </c>
      <c r="CL129" t="s">
        <v>227</v>
      </c>
      <c r="CP129">
        <v>80</v>
      </c>
      <c r="CQ129">
        <v>8.0000000000000002E-3</v>
      </c>
      <c r="CR129" t="s">
        <v>227</v>
      </c>
      <c r="CS129">
        <v>1.52</v>
      </c>
      <c r="CT129">
        <v>1.5200000000000001E-4</v>
      </c>
      <c r="CU129" t="s">
        <v>227</v>
      </c>
      <c r="CV129">
        <v>13.8</v>
      </c>
      <c r="CW129">
        <v>1.3799999999999999E-3</v>
      </c>
      <c r="CX129" t="s">
        <v>227</v>
      </c>
      <c r="DB129" s="2">
        <v>100</v>
      </c>
      <c r="DC129" s="2">
        <v>0.01</v>
      </c>
      <c r="DD129" t="s">
        <v>227</v>
      </c>
      <c r="DE129">
        <v>40</v>
      </c>
      <c r="DF129">
        <v>4.0000000000000001E-3</v>
      </c>
      <c r="DG129" t="s">
        <v>227</v>
      </c>
      <c r="DH129">
        <v>0.54</v>
      </c>
      <c r="DI129">
        <v>5.3999999999999998E-5</v>
      </c>
      <c r="DJ129" t="s">
        <v>227</v>
      </c>
      <c r="DN129">
        <v>1.05</v>
      </c>
      <c r="DO129">
        <v>1.05E-4</v>
      </c>
      <c r="DP129" t="s">
        <v>227</v>
      </c>
      <c r="DW129">
        <v>10</v>
      </c>
      <c r="DX129">
        <v>1E-3</v>
      </c>
      <c r="DY129" t="s">
        <v>227</v>
      </c>
      <c r="DZ129">
        <v>0.62</v>
      </c>
      <c r="EA129">
        <v>6.2000000000000003E-5</v>
      </c>
      <c r="EB129" t="s">
        <v>227</v>
      </c>
      <c r="EO129" s="2">
        <v>2E-3</v>
      </c>
      <c r="EP129" s="2">
        <v>1.9999999999999999E-7</v>
      </c>
      <c r="EQ129" t="s">
        <v>227</v>
      </c>
      <c r="EX129" s="2">
        <v>50</v>
      </c>
      <c r="EY129" s="2">
        <v>5.0000000000000001E-3</v>
      </c>
      <c r="EZ129" t="s">
        <v>227</v>
      </c>
      <c r="FA129">
        <v>0.17</v>
      </c>
      <c r="FB129">
        <v>1.7E-5</v>
      </c>
      <c r="FC129" t="s">
        <v>227</v>
      </c>
      <c r="FD129">
        <v>0.2</v>
      </c>
      <c r="FE129">
        <v>2.0000000000000002E-5</v>
      </c>
      <c r="FF129" t="s">
        <v>227</v>
      </c>
      <c r="FG129" s="2">
        <v>1</v>
      </c>
      <c r="FH129" s="2">
        <v>1E-4</v>
      </c>
      <c r="FI129" t="s">
        <v>227</v>
      </c>
      <c r="FP129">
        <v>0.49</v>
      </c>
      <c r="FQ129">
        <v>4.8999999999999998E-5</v>
      </c>
      <c r="FR129" t="s">
        <v>227</v>
      </c>
      <c r="FS129">
        <v>0.8</v>
      </c>
      <c r="FT129">
        <v>8.0000000000000007E-5</v>
      </c>
      <c r="FU129" t="s">
        <v>227</v>
      </c>
      <c r="FV129">
        <v>5.1999999999999998E-2</v>
      </c>
      <c r="FW129">
        <v>5.2000000000000002E-6</v>
      </c>
      <c r="FX129" t="s">
        <v>227</v>
      </c>
      <c r="GE129">
        <v>0.85</v>
      </c>
      <c r="GF129">
        <v>8.5000000000000006E-5</v>
      </c>
      <c r="GG129" t="s">
        <v>227</v>
      </c>
      <c r="GH129">
        <v>360</v>
      </c>
      <c r="GI129">
        <v>3.5999999999999997E-2</v>
      </c>
      <c r="GJ129" t="s">
        <v>227</v>
      </c>
      <c r="GK129" s="2">
        <v>0.02</v>
      </c>
      <c r="GL129" s="2">
        <v>1.9999999999999999E-6</v>
      </c>
      <c r="GM129" t="s">
        <v>227</v>
      </c>
      <c r="GQ129">
        <v>0.16</v>
      </c>
      <c r="GR129">
        <v>1.5999999999999999E-5</v>
      </c>
      <c r="GS129" t="s">
        <v>227</v>
      </c>
      <c r="GW129">
        <v>0.19</v>
      </c>
      <c r="GX129">
        <v>1.9000000000000001E-5</v>
      </c>
      <c r="GY129" t="s">
        <v>227</v>
      </c>
      <c r="GZ129">
        <v>0.69</v>
      </c>
      <c r="HA129">
        <v>6.8999999999999997E-5</v>
      </c>
      <c r="HB129" t="s">
        <v>227</v>
      </c>
      <c r="HF129">
        <v>2.85</v>
      </c>
      <c r="HG129">
        <v>2.8499999999999999E-4</v>
      </c>
      <c r="HH129" t="s">
        <v>227</v>
      </c>
      <c r="HI129">
        <v>10.9</v>
      </c>
      <c r="HJ129">
        <v>1.09E-3</v>
      </c>
      <c r="HK129" t="s">
        <v>227</v>
      </c>
    </row>
    <row r="130" spans="1:219" x14ac:dyDescent="0.25">
      <c r="A130" t="s">
        <v>421</v>
      </c>
      <c r="B130" t="s">
        <v>390</v>
      </c>
      <c r="C130" t="s">
        <v>221</v>
      </c>
      <c r="D130" t="s">
        <v>407</v>
      </c>
      <c r="E130" t="s">
        <v>242</v>
      </c>
      <c r="F130" t="s">
        <v>224</v>
      </c>
      <c r="G130" t="s">
        <v>235</v>
      </c>
      <c r="H130" t="s">
        <v>226</v>
      </c>
      <c r="I130" t="str">
        <f>HYPERLINK("https://www.oreas.com/crm/OREAS-220/")</f>
        <v>https://www.oreas.com/crm/OREAS-220/</v>
      </c>
      <c r="S130">
        <v>0.86599999999999999</v>
      </c>
      <c r="T130">
        <v>8.6600000000000004E-5</v>
      </c>
      <c r="U130" t="s">
        <v>243</v>
      </c>
    </row>
    <row r="131" spans="1:219" x14ac:dyDescent="0.25">
      <c r="A131" t="s">
        <v>422</v>
      </c>
      <c r="B131" t="s">
        <v>240</v>
      </c>
      <c r="C131" t="s">
        <v>221</v>
      </c>
      <c r="D131" t="s">
        <v>407</v>
      </c>
      <c r="E131" t="s">
        <v>242</v>
      </c>
      <c r="F131" t="s">
        <v>224</v>
      </c>
      <c r="G131" t="s">
        <v>235</v>
      </c>
      <c r="H131" t="s">
        <v>226</v>
      </c>
      <c r="I131" t="str">
        <f>HYPERLINK("https://www.oreas.com/crm/OREAS-221/")</f>
        <v>https://www.oreas.com/crm/OREAS-221/</v>
      </c>
      <c r="S131">
        <v>1.06</v>
      </c>
      <c r="T131">
        <v>1.06E-4</v>
      </c>
      <c r="U131" t="s">
        <v>243</v>
      </c>
    </row>
    <row r="132" spans="1:219" x14ac:dyDescent="0.25">
      <c r="A132" t="s">
        <v>423</v>
      </c>
      <c r="B132" t="s">
        <v>240</v>
      </c>
      <c r="C132" t="s">
        <v>221</v>
      </c>
      <c r="D132" t="s">
        <v>407</v>
      </c>
      <c r="E132" t="s">
        <v>242</v>
      </c>
      <c r="F132" t="s">
        <v>224</v>
      </c>
      <c r="G132" t="s">
        <v>235</v>
      </c>
      <c r="H132" t="s">
        <v>226</v>
      </c>
      <c r="I132" t="str">
        <f>HYPERLINK("https://www.oreas.com/crm/OREAS-222/")</f>
        <v>https://www.oreas.com/crm/OREAS-222/</v>
      </c>
      <c r="S132">
        <v>1.22</v>
      </c>
      <c r="T132">
        <v>1.22E-4</v>
      </c>
      <c r="U132" t="s">
        <v>243</v>
      </c>
    </row>
    <row r="133" spans="1:219" x14ac:dyDescent="0.25">
      <c r="A133" t="s">
        <v>424</v>
      </c>
      <c r="B133" t="s">
        <v>240</v>
      </c>
      <c r="C133" t="s">
        <v>221</v>
      </c>
      <c r="D133" t="s">
        <v>407</v>
      </c>
      <c r="E133" t="s">
        <v>242</v>
      </c>
      <c r="F133" t="s">
        <v>224</v>
      </c>
      <c r="G133" t="s">
        <v>235</v>
      </c>
      <c r="H133" t="s">
        <v>226</v>
      </c>
      <c r="I133" t="str">
        <f>HYPERLINK("https://www.oreas.com/crm/OREAS-223/")</f>
        <v>https://www.oreas.com/crm/OREAS-223/</v>
      </c>
      <c r="S133">
        <v>1.78</v>
      </c>
      <c r="T133">
        <v>1.7799999999999999E-4</v>
      </c>
      <c r="U133" t="s">
        <v>243</v>
      </c>
    </row>
    <row r="134" spans="1:219" x14ac:dyDescent="0.25">
      <c r="A134" t="s">
        <v>425</v>
      </c>
      <c r="B134" t="s">
        <v>240</v>
      </c>
      <c r="C134" t="s">
        <v>221</v>
      </c>
      <c r="D134" t="s">
        <v>407</v>
      </c>
      <c r="E134" t="s">
        <v>242</v>
      </c>
      <c r="F134" t="s">
        <v>224</v>
      </c>
      <c r="G134" t="s">
        <v>235</v>
      </c>
      <c r="H134" t="s">
        <v>226</v>
      </c>
      <c r="I134" t="str">
        <f>HYPERLINK("https://www.oreas.com/crm/OREAS-224/")</f>
        <v>https://www.oreas.com/crm/OREAS-224/</v>
      </c>
      <c r="S134">
        <v>2.15</v>
      </c>
      <c r="T134">
        <v>2.1499999999999999E-4</v>
      </c>
      <c r="U134" t="s">
        <v>243</v>
      </c>
    </row>
    <row r="135" spans="1:219" x14ac:dyDescent="0.25">
      <c r="A135" t="s">
        <v>426</v>
      </c>
      <c r="B135" t="s">
        <v>240</v>
      </c>
      <c r="C135" t="s">
        <v>221</v>
      </c>
      <c r="D135" t="s">
        <v>407</v>
      </c>
      <c r="E135" t="s">
        <v>242</v>
      </c>
      <c r="F135" t="s">
        <v>224</v>
      </c>
      <c r="G135" t="s">
        <v>235</v>
      </c>
      <c r="H135" t="s">
        <v>226</v>
      </c>
      <c r="I135" t="str">
        <f>HYPERLINK("https://www.oreas.com/crm/OREAS-226/")</f>
        <v>https://www.oreas.com/crm/OREAS-226/</v>
      </c>
      <c r="J135">
        <v>0.90400000000000003</v>
      </c>
      <c r="K135">
        <v>9.0400000000000002E-5</v>
      </c>
      <c r="L135" t="s">
        <v>403</v>
      </c>
      <c r="M135">
        <v>29500</v>
      </c>
      <c r="N135">
        <v>2.95</v>
      </c>
      <c r="O135" t="s">
        <v>403</v>
      </c>
      <c r="P135">
        <v>29.5</v>
      </c>
      <c r="Q135">
        <v>2.9499999999999999E-3</v>
      </c>
      <c r="R135" t="s">
        <v>403</v>
      </c>
      <c r="S135">
        <v>5.45</v>
      </c>
      <c r="T135">
        <v>5.4500000000000002E-4</v>
      </c>
      <c r="U135" t="s">
        <v>243</v>
      </c>
      <c r="V135">
        <v>32.200000000000003</v>
      </c>
      <c r="W135">
        <v>3.2200000000000002E-3</v>
      </c>
      <c r="X135" t="s">
        <v>403</v>
      </c>
      <c r="Y135">
        <v>31</v>
      </c>
      <c r="Z135">
        <v>3.0999999999999999E-3</v>
      </c>
      <c r="AA135" t="s">
        <v>403</v>
      </c>
      <c r="AB135">
        <v>0.18</v>
      </c>
      <c r="AC135">
        <v>1.8E-5</v>
      </c>
      <c r="AD135" t="s">
        <v>403</v>
      </c>
      <c r="AE135">
        <v>0.28999999999999998</v>
      </c>
      <c r="AF135">
        <v>2.9E-5</v>
      </c>
      <c r="AG135" t="s">
        <v>403</v>
      </c>
      <c r="AH135">
        <v>26400</v>
      </c>
      <c r="AI135">
        <v>2.64</v>
      </c>
      <c r="AJ135" t="s">
        <v>403</v>
      </c>
      <c r="AK135">
        <v>0.14000000000000001</v>
      </c>
      <c r="AL135">
        <v>1.4E-5</v>
      </c>
      <c r="AM135" t="s">
        <v>403</v>
      </c>
      <c r="AN135">
        <v>7.89</v>
      </c>
      <c r="AO135">
        <v>7.8899999999999999E-4</v>
      </c>
      <c r="AP135" t="s">
        <v>403</v>
      </c>
      <c r="AW135">
        <v>227</v>
      </c>
      <c r="AX135">
        <v>2.2700000000000001E-2</v>
      </c>
      <c r="AY135" t="s">
        <v>403</v>
      </c>
      <c r="AZ135">
        <v>0.25</v>
      </c>
      <c r="BA135">
        <v>2.5000000000000001E-5</v>
      </c>
      <c r="BB135" t="s">
        <v>403</v>
      </c>
      <c r="BC135">
        <v>138</v>
      </c>
      <c r="BD135">
        <v>1.38E-2</v>
      </c>
      <c r="BE135" t="s">
        <v>403</v>
      </c>
      <c r="BF135">
        <v>2.21</v>
      </c>
      <c r="BG135">
        <v>2.2100000000000001E-4</v>
      </c>
      <c r="BH135" t="s">
        <v>403</v>
      </c>
      <c r="BO135">
        <v>53100</v>
      </c>
      <c r="BP135">
        <v>5.31</v>
      </c>
      <c r="BQ135" t="s">
        <v>403</v>
      </c>
      <c r="BR135">
        <v>10.3</v>
      </c>
      <c r="BS135">
        <v>1.0300000000000001E-3</v>
      </c>
      <c r="BT135" t="s">
        <v>403</v>
      </c>
      <c r="CA135">
        <v>0.44</v>
      </c>
      <c r="CB135">
        <v>4.3999999999999999E-5</v>
      </c>
      <c r="CC135" t="s">
        <v>403</v>
      </c>
      <c r="CP135">
        <v>1240</v>
      </c>
      <c r="CQ135">
        <v>0.124</v>
      </c>
      <c r="CR135" t="s">
        <v>403</v>
      </c>
      <c r="CS135">
        <v>3.39</v>
      </c>
      <c r="CT135">
        <v>3.39E-4</v>
      </c>
      <c r="CU135" t="s">
        <v>403</v>
      </c>
      <c r="CV135">
        <v>16.3</v>
      </c>
      <c r="CW135">
        <v>1.6299999999999999E-3</v>
      </c>
      <c r="CX135" t="s">
        <v>403</v>
      </c>
      <c r="DB135">
        <v>24100</v>
      </c>
      <c r="DC135">
        <v>2.41</v>
      </c>
      <c r="DD135" t="s">
        <v>403</v>
      </c>
      <c r="DE135">
        <v>670</v>
      </c>
      <c r="DF135">
        <v>6.7000000000000004E-2</v>
      </c>
      <c r="DG135" t="s">
        <v>403</v>
      </c>
      <c r="DH135">
        <v>2.94</v>
      </c>
      <c r="DI135">
        <v>2.9399999999999999E-4</v>
      </c>
      <c r="DJ135" t="s">
        <v>403</v>
      </c>
      <c r="DK135">
        <v>710</v>
      </c>
      <c r="DL135">
        <v>7.0999999999999994E-2</v>
      </c>
      <c r="DM135" t="s">
        <v>403</v>
      </c>
      <c r="DQ135">
        <v>4.5</v>
      </c>
      <c r="DR135">
        <v>4.4999999999999999E-4</v>
      </c>
      <c r="DS135" t="s">
        <v>403</v>
      </c>
      <c r="DT135">
        <v>91</v>
      </c>
      <c r="DU135">
        <v>9.1000000000000004E-3</v>
      </c>
      <c r="DV135" t="s">
        <v>403</v>
      </c>
      <c r="DW135">
        <v>400</v>
      </c>
      <c r="DX135">
        <v>0.04</v>
      </c>
      <c r="DY135" t="s">
        <v>403</v>
      </c>
      <c r="DZ135">
        <v>16.399999999999999</v>
      </c>
      <c r="EA135">
        <v>1.64E-3</v>
      </c>
      <c r="EB135" t="s">
        <v>403</v>
      </c>
      <c r="EL135">
        <v>5.44</v>
      </c>
      <c r="EM135">
        <v>5.44E-4</v>
      </c>
      <c r="EN135" t="s">
        <v>403</v>
      </c>
      <c r="EX135">
        <v>4480</v>
      </c>
      <c r="EY135">
        <v>0.44800000000000001</v>
      </c>
      <c r="EZ135" t="s">
        <v>403</v>
      </c>
      <c r="FA135">
        <v>0.2</v>
      </c>
      <c r="FB135">
        <v>2.0000000000000002E-5</v>
      </c>
      <c r="FC135" t="s">
        <v>403</v>
      </c>
      <c r="FD135">
        <v>6.91</v>
      </c>
      <c r="FE135">
        <v>6.9099999999999999E-4</v>
      </c>
      <c r="FF135" t="s">
        <v>403</v>
      </c>
      <c r="FS135">
        <v>32.700000000000003</v>
      </c>
      <c r="FT135">
        <v>3.2699999999999999E-3</v>
      </c>
      <c r="FU135" t="s">
        <v>403</v>
      </c>
      <c r="FY135">
        <v>0.31</v>
      </c>
      <c r="FZ135">
        <v>3.1000000000000001E-5</v>
      </c>
      <c r="GA135" t="s">
        <v>403</v>
      </c>
      <c r="GB135">
        <v>0.15</v>
      </c>
      <c r="GC135">
        <v>1.5E-5</v>
      </c>
      <c r="GD135" t="s">
        <v>403</v>
      </c>
      <c r="GE135">
        <v>0.81</v>
      </c>
      <c r="GF135">
        <v>8.1000000000000004E-5</v>
      </c>
      <c r="GG135" t="s">
        <v>403</v>
      </c>
      <c r="GH135">
        <v>3230</v>
      </c>
      <c r="GI135">
        <v>0.32300000000000001</v>
      </c>
      <c r="GJ135" t="s">
        <v>403</v>
      </c>
      <c r="GK135">
        <v>5.6000000000000001E-2</v>
      </c>
      <c r="GL135">
        <v>5.5999999999999997E-6</v>
      </c>
      <c r="GM135" t="s">
        <v>403</v>
      </c>
      <c r="GQ135">
        <v>0.17</v>
      </c>
      <c r="GR135">
        <v>1.7E-5</v>
      </c>
      <c r="GS135" t="s">
        <v>403</v>
      </c>
      <c r="GT135">
        <v>146</v>
      </c>
      <c r="GU135">
        <v>1.46E-2</v>
      </c>
      <c r="GV135" t="s">
        <v>403</v>
      </c>
      <c r="GW135">
        <v>3.41</v>
      </c>
      <c r="GX135">
        <v>3.4099999999999999E-4</v>
      </c>
      <c r="GY135" t="s">
        <v>403</v>
      </c>
      <c r="GZ135">
        <v>11</v>
      </c>
      <c r="HA135">
        <v>1.1000000000000001E-3</v>
      </c>
      <c r="HB135" t="s">
        <v>403</v>
      </c>
      <c r="HC135">
        <v>1.06</v>
      </c>
      <c r="HD135">
        <v>1.06E-4</v>
      </c>
      <c r="HE135" t="s">
        <v>403</v>
      </c>
      <c r="HF135">
        <v>73</v>
      </c>
      <c r="HG135">
        <v>7.3000000000000001E-3</v>
      </c>
      <c r="HH135" t="s">
        <v>403</v>
      </c>
    </row>
    <row r="136" spans="1:219" x14ac:dyDescent="0.25">
      <c r="A136" t="s">
        <v>427</v>
      </c>
      <c r="B136" t="s">
        <v>240</v>
      </c>
      <c r="C136" t="s">
        <v>221</v>
      </c>
      <c r="D136" t="s">
        <v>407</v>
      </c>
      <c r="E136" t="s">
        <v>242</v>
      </c>
      <c r="F136" t="s">
        <v>224</v>
      </c>
      <c r="G136" t="s">
        <v>235</v>
      </c>
      <c r="H136" t="s">
        <v>226</v>
      </c>
      <c r="I136" t="str">
        <f>HYPERLINK("https://www.oreas.com/crm/OREAS-228/")</f>
        <v>https://www.oreas.com/crm/OREAS-228/</v>
      </c>
      <c r="S136">
        <v>8.73</v>
      </c>
      <c r="T136">
        <v>8.7299999999999997E-4</v>
      </c>
      <c r="U136" t="s">
        <v>243</v>
      </c>
    </row>
    <row r="137" spans="1:219" x14ac:dyDescent="0.25">
      <c r="A137" t="s">
        <v>428</v>
      </c>
      <c r="B137" t="s">
        <v>240</v>
      </c>
      <c r="C137" t="s">
        <v>221</v>
      </c>
      <c r="D137" t="s">
        <v>407</v>
      </c>
      <c r="E137" t="s">
        <v>242</v>
      </c>
      <c r="F137" t="s">
        <v>224</v>
      </c>
      <c r="G137" t="s">
        <v>235</v>
      </c>
      <c r="H137" t="s">
        <v>226</v>
      </c>
      <c r="I137" t="str">
        <f>HYPERLINK("https://www.oreas.com/crm/OREAS-228b/")</f>
        <v>https://www.oreas.com/crm/OREAS-228b/</v>
      </c>
      <c r="J137">
        <v>1.17</v>
      </c>
      <c r="K137">
        <v>1.17E-4</v>
      </c>
      <c r="L137" t="s">
        <v>403</v>
      </c>
      <c r="M137">
        <v>30800</v>
      </c>
      <c r="N137">
        <v>3.08</v>
      </c>
      <c r="O137" t="s">
        <v>403</v>
      </c>
      <c r="P137">
        <v>30.4</v>
      </c>
      <c r="Q137">
        <v>3.0400000000000002E-3</v>
      </c>
      <c r="R137" t="s">
        <v>403</v>
      </c>
      <c r="S137">
        <v>8.57</v>
      </c>
      <c r="T137">
        <v>8.5700000000000001E-4</v>
      </c>
      <c r="U137" t="s">
        <v>243</v>
      </c>
      <c r="V137">
        <v>26.5</v>
      </c>
      <c r="W137">
        <v>2.65E-3</v>
      </c>
      <c r="X137" t="s">
        <v>403</v>
      </c>
      <c r="Y137">
        <v>30.9</v>
      </c>
      <c r="Z137">
        <v>3.0899999999999999E-3</v>
      </c>
      <c r="AA137" t="s">
        <v>403</v>
      </c>
      <c r="AB137">
        <v>0.19</v>
      </c>
      <c r="AC137">
        <v>1.9000000000000001E-5</v>
      </c>
      <c r="AD137" t="s">
        <v>403</v>
      </c>
      <c r="AE137">
        <v>0.31</v>
      </c>
      <c r="AF137">
        <v>3.1000000000000001E-5</v>
      </c>
      <c r="AG137" t="s">
        <v>403</v>
      </c>
      <c r="AH137">
        <v>27100</v>
      </c>
      <c r="AI137">
        <v>2.71</v>
      </c>
      <c r="AJ137" t="s">
        <v>403</v>
      </c>
      <c r="AK137">
        <v>0.14000000000000001</v>
      </c>
      <c r="AL137">
        <v>1.4E-5</v>
      </c>
      <c r="AM137" t="s">
        <v>403</v>
      </c>
      <c r="AN137">
        <v>7.87</v>
      </c>
      <c r="AO137">
        <v>7.8700000000000005E-4</v>
      </c>
      <c r="AP137" t="s">
        <v>403</v>
      </c>
      <c r="AW137">
        <v>246</v>
      </c>
      <c r="AX137">
        <v>2.46E-2</v>
      </c>
      <c r="AY137" t="s">
        <v>403</v>
      </c>
      <c r="AZ137">
        <v>0.24</v>
      </c>
      <c r="BA137">
        <v>2.4000000000000001E-5</v>
      </c>
      <c r="BB137" t="s">
        <v>403</v>
      </c>
      <c r="BC137">
        <v>137</v>
      </c>
      <c r="BD137">
        <v>1.37E-2</v>
      </c>
      <c r="BE137" t="s">
        <v>403</v>
      </c>
      <c r="BF137">
        <v>2.1800000000000002</v>
      </c>
      <c r="BG137">
        <v>2.1800000000000001E-4</v>
      </c>
      <c r="BH137" t="s">
        <v>403</v>
      </c>
      <c r="BO137">
        <v>50400</v>
      </c>
      <c r="BP137">
        <v>5.04</v>
      </c>
      <c r="BQ137" t="s">
        <v>403</v>
      </c>
      <c r="BR137">
        <v>10.199999999999999</v>
      </c>
      <c r="BS137">
        <v>1.0200000000000001E-3</v>
      </c>
      <c r="BT137" t="s">
        <v>403</v>
      </c>
      <c r="CA137">
        <v>0.43</v>
      </c>
      <c r="CB137">
        <v>4.3000000000000002E-5</v>
      </c>
      <c r="CC137" t="s">
        <v>403</v>
      </c>
      <c r="CD137">
        <v>7.4999999999999997E-2</v>
      </c>
      <c r="CE137">
        <v>7.5000000000000002E-6</v>
      </c>
      <c r="CF137" t="s">
        <v>403</v>
      </c>
      <c r="CJ137">
        <v>2.1999999999999999E-2</v>
      </c>
      <c r="CK137">
        <v>2.2000000000000001E-6</v>
      </c>
      <c r="CL137" t="s">
        <v>403</v>
      </c>
      <c r="CP137">
        <v>1280</v>
      </c>
      <c r="CQ137">
        <v>0.128</v>
      </c>
      <c r="CR137" t="s">
        <v>403</v>
      </c>
      <c r="CS137">
        <v>3.37</v>
      </c>
      <c r="CT137">
        <v>3.3700000000000001E-4</v>
      </c>
      <c r="CU137" t="s">
        <v>403</v>
      </c>
      <c r="CV137">
        <v>17</v>
      </c>
      <c r="CW137">
        <v>1.6999999999999999E-3</v>
      </c>
      <c r="CX137" t="s">
        <v>403</v>
      </c>
      <c r="CY137">
        <v>0.15</v>
      </c>
      <c r="CZ137">
        <v>1.5E-5</v>
      </c>
      <c r="DA137" t="s">
        <v>403</v>
      </c>
      <c r="DB137">
        <v>24800</v>
      </c>
      <c r="DC137">
        <v>2.48</v>
      </c>
      <c r="DD137" t="s">
        <v>403</v>
      </c>
      <c r="DE137">
        <v>650</v>
      </c>
      <c r="DF137">
        <v>6.5000000000000002E-2</v>
      </c>
      <c r="DG137" t="s">
        <v>403</v>
      </c>
      <c r="DH137">
        <v>3.14</v>
      </c>
      <c r="DI137">
        <v>3.1399999999999999E-4</v>
      </c>
      <c r="DJ137" t="s">
        <v>403</v>
      </c>
      <c r="DK137">
        <v>650</v>
      </c>
      <c r="DL137">
        <v>6.5000000000000002E-2</v>
      </c>
      <c r="DM137" t="s">
        <v>403</v>
      </c>
      <c r="DQ137">
        <v>5.22</v>
      </c>
      <c r="DR137">
        <v>5.22E-4</v>
      </c>
      <c r="DS137" t="s">
        <v>403</v>
      </c>
      <c r="DT137">
        <v>96</v>
      </c>
      <c r="DU137">
        <v>9.5999999999999992E-3</v>
      </c>
      <c r="DV137" t="s">
        <v>403</v>
      </c>
      <c r="DW137">
        <v>370</v>
      </c>
      <c r="DX137">
        <v>3.6999999999999998E-2</v>
      </c>
      <c r="DY137" t="s">
        <v>403</v>
      </c>
      <c r="DZ137">
        <v>17.899999999999999</v>
      </c>
      <c r="EA137">
        <v>1.7899999999999999E-3</v>
      </c>
      <c r="EB137" t="s">
        <v>403</v>
      </c>
      <c r="EF137">
        <v>0.97</v>
      </c>
      <c r="EG137">
        <v>9.7E-5</v>
      </c>
      <c r="EH137" t="s">
        <v>403</v>
      </c>
      <c r="EL137">
        <v>5.5</v>
      </c>
      <c r="EM137">
        <v>5.5000000000000003E-4</v>
      </c>
      <c r="EN137" t="s">
        <v>403</v>
      </c>
      <c r="EX137">
        <v>4650</v>
      </c>
      <c r="EY137">
        <v>0.46500000000000002</v>
      </c>
      <c r="EZ137" t="s">
        <v>403</v>
      </c>
      <c r="FA137">
        <v>0.23</v>
      </c>
      <c r="FB137">
        <v>2.3E-5</v>
      </c>
      <c r="FC137" t="s">
        <v>403</v>
      </c>
      <c r="FD137">
        <v>7.58</v>
      </c>
      <c r="FE137">
        <v>7.5799999999999999E-4</v>
      </c>
      <c r="FF137" t="s">
        <v>403</v>
      </c>
      <c r="FS137">
        <v>32</v>
      </c>
      <c r="FT137">
        <v>3.2000000000000002E-3</v>
      </c>
      <c r="FU137" t="s">
        <v>403</v>
      </c>
      <c r="FY137">
        <v>0.3</v>
      </c>
      <c r="FZ137">
        <v>3.0000000000000001E-5</v>
      </c>
      <c r="GA137" t="s">
        <v>403</v>
      </c>
      <c r="GB137">
        <v>0.16</v>
      </c>
      <c r="GC137">
        <v>1.5999999999999999E-5</v>
      </c>
      <c r="GD137" t="s">
        <v>403</v>
      </c>
      <c r="GE137">
        <v>0.84</v>
      </c>
      <c r="GF137">
        <v>8.3999999999999995E-5</v>
      </c>
      <c r="GG137" t="s">
        <v>403</v>
      </c>
      <c r="GH137">
        <v>2890</v>
      </c>
      <c r="GI137">
        <v>0.28899999999999998</v>
      </c>
      <c r="GJ137" t="s">
        <v>403</v>
      </c>
      <c r="GK137">
        <v>5.7000000000000002E-2</v>
      </c>
      <c r="GL137">
        <v>5.6999999999999996E-6</v>
      </c>
      <c r="GM137" t="s">
        <v>403</v>
      </c>
      <c r="GQ137">
        <v>0.18</v>
      </c>
      <c r="GR137">
        <v>1.8E-5</v>
      </c>
      <c r="GS137" t="s">
        <v>403</v>
      </c>
      <c r="GT137">
        <v>139</v>
      </c>
      <c r="GU137">
        <v>1.3899999999999999E-2</v>
      </c>
      <c r="GV137" t="s">
        <v>403</v>
      </c>
      <c r="GW137">
        <v>3.8</v>
      </c>
      <c r="GX137">
        <v>3.8000000000000002E-4</v>
      </c>
      <c r="GY137" t="s">
        <v>403</v>
      </c>
      <c r="GZ137">
        <v>10.9</v>
      </c>
      <c r="HA137">
        <v>1.09E-3</v>
      </c>
      <c r="HB137" t="s">
        <v>403</v>
      </c>
      <c r="HC137">
        <v>1.06</v>
      </c>
      <c r="HD137">
        <v>1.06E-4</v>
      </c>
      <c r="HE137" t="s">
        <v>403</v>
      </c>
      <c r="HF137">
        <v>69</v>
      </c>
      <c r="HG137">
        <v>6.8999999999999999E-3</v>
      </c>
      <c r="HH137" t="s">
        <v>403</v>
      </c>
    </row>
    <row r="138" spans="1:219" x14ac:dyDescent="0.25">
      <c r="A138" t="s">
        <v>429</v>
      </c>
      <c r="B138" t="s">
        <v>240</v>
      </c>
      <c r="C138" t="s">
        <v>221</v>
      </c>
      <c r="D138" t="s">
        <v>407</v>
      </c>
      <c r="E138" t="s">
        <v>242</v>
      </c>
      <c r="F138" t="s">
        <v>224</v>
      </c>
      <c r="G138" t="s">
        <v>235</v>
      </c>
      <c r="H138" t="s">
        <v>226</v>
      </c>
      <c r="I138" t="str">
        <f>HYPERLINK("https://www.oreas.com/crm/OREAS-229/")</f>
        <v>https://www.oreas.com/crm/OREAS-229/</v>
      </c>
      <c r="S138">
        <v>12.11</v>
      </c>
      <c r="T138">
        <v>1.2110000000000001E-3</v>
      </c>
      <c r="U138" t="s">
        <v>243</v>
      </c>
    </row>
    <row r="139" spans="1:219" x14ac:dyDescent="0.25">
      <c r="A139" t="s">
        <v>430</v>
      </c>
      <c r="B139" t="s">
        <v>240</v>
      </c>
      <c r="C139" t="s">
        <v>221</v>
      </c>
      <c r="D139" t="s">
        <v>407</v>
      </c>
      <c r="E139" t="s">
        <v>242</v>
      </c>
      <c r="F139" t="s">
        <v>224</v>
      </c>
      <c r="G139" t="s">
        <v>235</v>
      </c>
      <c r="H139" t="s">
        <v>226</v>
      </c>
      <c r="I139" t="str">
        <f>HYPERLINK("https://www.oreas.com/crm/OREAS-229b/")</f>
        <v>https://www.oreas.com/crm/OREAS-229b/</v>
      </c>
      <c r="J139">
        <v>1.6</v>
      </c>
      <c r="K139">
        <v>1.6000000000000001E-4</v>
      </c>
      <c r="L139" t="s">
        <v>403</v>
      </c>
      <c r="M139">
        <v>30900</v>
      </c>
      <c r="N139">
        <v>3.09</v>
      </c>
      <c r="O139" t="s">
        <v>403</v>
      </c>
      <c r="P139">
        <v>42.5</v>
      </c>
      <c r="Q139">
        <v>4.2500000000000003E-3</v>
      </c>
      <c r="R139" t="s">
        <v>403</v>
      </c>
      <c r="S139">
        <v>11.95</v>
      </c>
      <c r="T139">
        <v>1.1950000000000001E-3</v>
      </c>
      <c r="U139" t="s">
        <v>243</v>
      </c>
      <c r="Y139">
        <v>37.299999999999997</v>
      </c>
      <c r="Z139">
        <v>3.7299999999999998E-3</v>
      </c>
      <c r="AA139" t="s">
        <v>403</v>
      </c>
      <c r="AE139">
        <v>0.42</v>
      </c>
      <c r="AF139">
        <v>4.1999999999999998E-5</v>
      </c>
      <c r="AG139" t="s">
        <v>403</v>
      </c>
      <c r="AH139">
        <v>29600</v>
      </c>
      <c r="AI139">
        <v>2.96</v>
      </c>
      <c r="AJ139" t="s">
        <v>403</v>
      </c>
      <c r="AK139">
        <v>0.16</v>
      </c>
      <c r="AL139">
        <v>1.5999999999999999E-5</v>
      </c>
      <c r="AM139" t="s">
        <v>403</v>
      </c>
      <c r="AN139">
        <v>8.1</v>
      </c>
      <c r="AO139">
        <v>8.0999999999999996E-4</v>
      </c>
      <c r="AP139" t="s">
        <v>403</v>
      </c>
      <c r="AW139">
        <v>332</v>
      </c>
      <c r="AX139">
        <v>3.32E-2</v>
      </c>
      <c r="AY139" t="s">
        <v>403</v>
      </c>
      <c r="AZ139">
        <v>0.27</v>
      </c>
      <c r="BA139">
        <v>2.6999999999999999E-5</v>
      </c>
      <c r="BB139" t="s">
        <v>403</v>
      </c>
      <c r="BC139">
        <v>131</v>
      </c>
      <c r="BD139">
        <v>1.3100000000000001E-2</v>
      </c>
      <c r="BE139" t="s">
        <v>403</v>
      </c>
      <c r="BF139">
        <v>1.92</v>
      </c>
      <c r="BG139">
        <v>1.92E-4</v>
      </c>
      <c r="BH139" t="s">
        <v>403</v>
      </c>
      <c r="BO139">
        <v>45300</v>
      </c>
      <c r="BP139">
        <v>4.53</v>
      </c>
      <c r="BQ139" t="s">
        <v>403</v>
      </c>
      <c r="BR139">
        <v>9.5399999999999991</v>
      </c>
      <c r="BS139">
        <v>9.5399999999999999E-4</v>
      </c>
      <c r="BT139" t="s">
        <v>403</v>
      </c>
      <c r="CA139">
        <v>0.4</v>
      </c>
      <c r="CB139">
        <v>4.0000000000000003E-5</v>
      </c>
      <c r="CC139" t="s">
        <v>403</v>
      </c>
      <c r="CJ139">
        <v>2.3E-2</v>
      </c>
      <c r="CK139">
        <v>2.3E-6</v>
      </c>
      <c r="CL139" t="s">
        <v>403</v>
      </c>
      <c r="CP139">
        <v>1630</v>
      </c>
      <c r="CQ139">
        <v>0.16300000000000001</v>
      </c>
      <c r="CR139" t="s">
        <v>403</v>
      </c>
      <c r="CS139">
        <v>3.72</v>
      </c>
      <c r="CT139">
        <v>3.7199999999999999E-4</v>
      </c>
      <c r="CU139" t="s">
        <v>403</v>
      </c>
      <c r="CV139">
        <v>20.6</v>
      </c>
      <c r="CW139">
        <v>2.0600000000000002E-3</v>
      </c>
      <c r="CX139" t="s">
        <v>403</v>
      </c>
      <c r="CY139">
        <v>0.14000000000000001</v>
      </c>
      <c r="CZ139">
        <v>1.4E-5</v>
      </c>
      <c r="DA139" t="s">
        <v>403</v>
      </c>
      <c r="DB139">
        <v>28000</v>
      </c>
      <c r="DC139">
        <v>2.8</v>
      </c>
      <c r="DD139" t="s">
        <v>403</v>
      </c>
      <c r="DE139">
        <v>610</v>
      </c>
      <c r="DF139">
        <v>6.0999999999999999E-2</v>
      </c>
      <c r="DG139" t="s">
        <v>403</v>
      </c>
      <c r="DH139">
        <v>4.16</v>
      </c>
      <c r="DI139">
        <v>4.1599999999999997E-4</v>
      </c>
      <c r="DJ139" t="s">
        <v>403</v>
      </c>
      <c r="DK139">
        <v>700</v>
      </c>
      <c r="DL139">
        <v>7.0000000000000007E-2</v>
      </c>
      <c r="DM139" t="s">
        <v>403</v>
      </c>
      <c r="DT139">
        <v>118</v>
      </c>
      <c r="DU139">
        <v>1.18E-2</v>
      </c>
      <c r="DV139" t="s">
        <v>403</v>
      </c>
      <c r="DW139">
        <v>310</v>
      </c>
      <c r="DX139">
        <v>3.1E-2</v>
      </c>
      <c r="DY139" t="s">
        <v>403</v>
      </c>
      <c r="DZ139">
        <v>22.7</v>
      </c>
      <c r="EA139">
        <v>2.2699999999999999E-3</v>
      </c>
      <c r="EB139" t="s">
        <v>403</v>
      </c>
      <c r="EL139">
        <v>7.46</v>
      </c>
      <c r="EM139">
        <v>7.4600000000000003E-4</v>
      </c>
      <c r="EN139" t="s">
        <v>403</v>
      </c>
      <c r="EX139">
        <v>5990</v>
      </c>
      <c r="EY139">
        <v>0.59899999999999998</v>
      </c>
      <c r="EZ139" t="s">
        <v>403</v>
      </c>
      <c r="FA139">
        <v>0.28999999999999998</v>
      </c>
      <c r="FB139">
        <v>2.9E-5</v>
      </c>
      <c r="FC139" t="s">
        <v>403</v>
      </c>
      <c r="FD139">
        <v>8.3800000000000008</v>
      </c>
      <c r="FE139">
        <v>8.3799999999999999E-4</v>
      </c>
      <c r="FF139" t="s">
        <v>403</v>
      </c>
      <c r="FS139">
        <v>37.9</v>
      </c>
      <c r="FT139">
        <v>3.79E-3</v>
      </c>
      <c r="FU139" t="s">
        <v>403</v>
      </c>
      <c r="FY139">
        <v>0.26</v>
      </c>
      <c r="FZ139">
        <v>2.5999999999999998E-5</v>
      </c>
      <c r="GA139" t="s">
        <v>403</v>
      </c>
      <c r="GB139">
        <v>0.21</v>
      </c>
      <c r="GC139">
        <v>2.0999999999999999E-5</v>
      </c>
      <c r="GD139" t="s">
        <v>403</v>
      </c>
      <c r="GE139">
        <v>1.1399999999999999</v>
      </c>
      <c r="GF139">
        <v>1.1400000000000001E-4</v>
      </c>
      <c r="GG139" t="s">
        <v>403</v>
      </c>
      <c r="GH139">
        <v>2400</v>
      </c>
      <c r="GI139">
        <v>0.24</v>
      </c>
      <c r="GJ139" t="s">
        <v>403</v>
      </c>
      <c r="GK139">
        <v>7.4999999999999997E-2</v>
      </c>
      <c r="GL139">
        <v>7.5000000000000002E-6</v>
      </c>
      <c r="GM139" t="s">
        <v>403</v>
      </c>
      <c r="GQ139">
        <v>0.23</v>
      </c>
      <c r="GR139">
        <v>2.3E-5</v>
      </c>
      <c r="GS139" t="s">
        <v>403</v>
      </c>
      <c r="GT139">
        <v>120</v>
      </c>
      <c r="GU139">
        <v>1.2E-2</v>
      </c>
      <c r="GV139" t="s">
        <v>403</v>
      </c>
      <c r="GW139">
        <v>5.08</v>
      </c>
      <c r="GX139">
        <v>5.0799999999999999E-4</v>
      </c>
      <c r="GY139" t="s">
        <v>403</v>
      </c>
      <c r="GZ139">
        <v>9.7899999999999991</v>
      </c>
      <c r="HA139">
        <v>9.7900000000000005E-4</v>
      </c>
      <c r="HB139" t="s">
        <v>403</v>
      </c>
      <c r="HC139">
        <v>0.96</v>
      </c>
      <c r="HD139">
        <v>9.6000000000000002E-5</v>
      </c>
      <c r="HE139" t="s">
        <v>403</v>
      </c>
      <c r="HF139">
        <v>65</v>
      </c>
      <c r="HG139">
        <v>6.4999999999999997E-3</v>
      </c>
      <c r="HH139" t="s">
        <v>403</v>
      </c>
    </row>
    <row r="140" spans="1:219" x14ac:dyDescent="0.25">
      <c r="A140" t="s">
        <v>431</v>
      </c>
      <c r="B140" t="s">
        <v>401</v>
      </c>
      <c r="C140" t="s">
        <v>221</v>
      </c>
      <c r="D140" t="s">
        <v>418</v>
      </c>
      <c r="E140" t="s">
        <v>336</v>
      </c>
      <c r="F140" t="s">
        <v>224</v>
      </c>
      <c r="G140" t="s">
        <v>235</v>
      </c>
      <c r="H140" t="s">
        <v>226</v>
      </c>
      <c r="I140" t="str">
        <f>HYPERLINK("https://www.oreas.com/crm/OREAS-22b/")</f>
        <v>https://www.oreas.com/crm/OREAS-22b/</v>
      </c>
      <c r="J140" s="2">
        <v>0.1</v>
      </c>
      <c r="K140" s="2">
        <v>1.0000000000000001E-5</v>
      </c>
      <c r="L140" t="s">
        <v>227</v>
      </c>
      <c r="P140" s="2">
        <v>1</v>
      </c>
      <c r="Q140" s="2">
        <v>1E-4</v>
      </c>
      <c r="R140" t="s">
        <v>227</v>
      </c>
      <c r="S140" s="2">
        <v>2E-3</v>
      </c>
      <c r="T140" s="2">
        <v>1.9999999999999999E-7</v>
      </c>
      <c r="U140" t="s">
        <v>243</v>
      </c>
      <c r="Y140">
        <v>6.9</v>
      </c>
      <c r="Z140">
        <v>6.8999999999999997E-4</v>
      </c>
      <c r="AA140" t="s">
        <v>227</v>
      </c>
      <c r="AE140">
        <v>0.02</v>
      </c>
      <c r="AF140">
        <v>1.9999999999999999E-6</v>
      </c>
      <c r="AG140" t="s">
        <v>227</v>
      </c>
      <c r="AK140" s="2">
        <v>0.1</v>
      </c>
      <c r="AL140" s="2">
        <v>1.0000000000000001E-5</v>
      </c>
      <c r="AM140" t="s">
        <v>227</v>
      </c>
      <c r="AT140">
        <v>0.61</v>
      </c>
      <c r="AU140">
        <v>6.0999999999999999E-5</v>
      </c>
      <c r="AV140" t="s">
        <v>227</v>
      </c>
      <c r="BC140">
        <v>8.9</v>
      </c>
      <c r="BD140">
        <v>8.8999999999999995E-4</v>
      </c>
      <c r="BE140" t="s">
        <v>227</v>
      </c>
      <c r="DH140">
        <v>4.9000000000000004</v>
      </c>
      <c r="DI140">
        <v>4.8999999999999998E-4</v>
      </c>
      <c r="DJ140" t="s">
        <v>227</v>
      </c>
      <c r="DZ140" s="2">
        <v>2</v>
      </c>
      <c r="EA140" s="2">
        <v>2.0000000000000001E-4</v>
      </c>
      <c r="EB140" t="s">
        <v>227</v>
      </c>
      <c r="FA140" s="2">
        <v>0.2</v>
      </c>
      <c r="FB140" s="2">
        <v>2.0000000000000002E-5</v>
      </c>
      <c r="FC140" t="s">
        <v>227</v>
      </c>
      <c r="FP140">
        <v>0.6</v>
      </c>
      <c r="FQ140">
        <v>6.0000000000000002E-5</v>
      </c>
      <c r="FR140" t="s">
        <v>227</v>
      </c>
      <c r="GE140">
        <v>0.6</v>
      </c>
      <c r="GF140">
        <v>6.0000000000000002E-5</v>
      </c>
      <c r="GG140" t="s">
        <v>227</v>
      </c>
      <c r="GQ140">
        <v>0.1</v>
      </c>
      <c r="GR140">
        <v>1.0000000000000001E-5</v>
      </c>
      <c r="GS140" t="s">
        <v>227</v>
      </c>
      <c r="GW140" s="2">
        <v>0.2</v>
      </c>
      <c r="GX140" s="2">
        <v>2.0000000000000002E-5</v>
      </c>
      <c r="GY140" t="s">
        <v>227</v>
      </c>
      <c r="HF140">
        <v>10</v>
      </c>
      <c r="HG140">
        <v>1E-3</v>
      </c>
      <c r="HH140" t="s">
        <v>227</v>
      </c>
    </row>
    <row r="141" spans="1:219" x14ac:dyDescent="0.25">
      <c r="A141" t="s">
        <v>432</v>
      </c>
      <c r="B141" t="s">
        <v>401</v>
      </c>
      <c r="C141" t="s">
        <v>221</v>
      </c>
      <c r="D141" t="s">
        <v>418</v>
      </c>
      <c r="E141" t="s">
        <v>336</v>
      </c>
      <c r="F141" t="s">
        <v>224</v>
      </c>
      <c r="G141" t="s">
        <v>235</v>
      </c>
      <c r="H141" t="s">
        <v>226</v>
      </c>
      <c r="I141" t="str">
        <f>HYPERLINK("https://www.oreas.com/crm/OREAS-22c/")</f>
        <v>https://www.oreas.com/crm/OREAS-22c/</v>
      </c>
      <c r="J141" s="2">
        <v>0.1</v>
      </c>
      <c r="K141" s="2">
        <v>1.0000000000000001E-5</v>
      </c>
      <c r="L141" t="s">
        <v>227</v>
      </c>
      <c r="P141" s="2">
        <v>1</v>
      </c>
      <c r="Q141" s="2">
        <v>1E-4</v>
      </c>
      <c r="R141" t="s">
        <v>227</v>
      </c>
      <c r="S141" s="2">
        <v>2E-3</v>
      </c>
      <c r="T141" s="2">
        <v>1.9999999999999999E-7</v>
      </c>
      <c r="U141" t="s">
        <v>243</v>
      </c>
      <c r="Y141">
        <v>4.5</v>
      </c>
      <c r="Z141">
        <v>4.4999999999999999E-4</v>
      </c>
      <c r="AA141" t="s">
        <v>227</v>
      </c>
      <c r="AK141" s="2">
        <v>0.1</v>
      </c>
      <c r="AL141" s="2">
        <v>1.0000000000000001E-5</v>
      </c>
      <c r="AM141" t="s">
        <v>227</v>
      </c>
      <c r="AT141">
        <v>0.81</v>
      </c>
      <c r="AU141">
        <v>8.1000000000000004E-5</v>
      </c>
      <c r="AV141" t="s">
        <v>227</v>
      </c>
      <c r="BC141">
        <v>10</v>
      </c>
      <c r="BD141">
        <v>1E-3</v>
      </c>
      <c r="BE141" t="s">
        <v>227</v>
      </c>
      <c r="DH141">
        <v>4.3</v>
      </c>
      <c r="DI141">
        <v>4.2999999999999999E-4</v>
      </c>
      <c r="DJ141" t="s">
        <v>227</v>
      </c>
      <c r="DZ141">
        <v>1</v>
      </c>
      <c r="EA141">
        <v>1E-4</v>
      </c>
      <c r="EB141" t="s">
        <v>227</v>
      </c>
      <c r="FA141">
        <v>0.2</v>
      </c>
      <c r="FB141">
        <v>2.0000000000000002E-5</v>
      </c>
      <c r="FC141" t="s">
        <v>227</v>
      </c>
      <c r="FP141">
        <v>0.69</v>
      </c>
      <c r="FQ141">
        <v>6.8999999999999997E-5</v>
      </c>
      <c r="FR141" t="s">
        <v>227</v>
      </c>
      <c r="GE141">
        <v>0.7</v>
      </c>
      <c r="GF141">
        <v>6.9999999999999994E-5</v>
      </c>
      <c r="GG141" t="s">
        <v>227</v>
      </c>
      <c r="GQ141">
        <v>0.18</v>
      </c>
      <c r="GR141">
        <v>1.8E-5</v>
      </c>
      <c r="GS141" t="s">
        <v>227</v>
      </c>
      <c r="GW141">
        <v>0.27</v>
      </c>
      <c r="GX141">
        <v>2.6999999999999999E-5</v>
      </c>
      <c r="GY141" t="s">
        <v>227</v>
      </c>
      <c r="HF141">
        <v>7.5</v>
      </c>
      <c r="HG141">
        <v>7.5000000000000002E-4</v>
      </c>
      <c r="HH141" t="s">
        <v>227</v>
      </c>
    </row>
    <row r="142" spans="1:219" x14ac:dyDescent="0.25">
      <c r="A142" t="s">
        <v>433</v>
      </c>
      <c r="B142" t="s">
        <v>401</v>
      </c>
      <c r="C142" t="s">
        <v>221</v>
      </c>
      <c r="D142" t="s">
        <v>418</v>
      </c>
      <c r="E142" t="s">
        <v>336</v>
      </c>
      <c r="F142" t="s">
        <v>224</v>
      </c>
      <c r="G142" t="s">
        <v>235</v>
      </c>
      <c r="H142" t="s">
        <v>226</v>
      </c>
      <c r="I142" t="str">
        <f>HYPERLINK("https://www.oreas.com/crm/OREAS-22d/")</f>
        <v>https://www.oreas.com/crm/OREAS-22d/</v>
      </c>
      <c r="J142" s="2">
        <v>0.1</v>
      </c>
      <c r="K142" s="2">
        <v>1.0000000000000001E-5</v>
      </c>
      <c r="L142" t="s">
        <v>227</v>
      </c>
      <c r="M142">
        <v>1320</v>
      </c>
      <c r="N142">
        <v>0.13200000000000001</v>
      </c>
      <c r="O142" t="s">
        <v>227</v>
      </c>
      <c r="P142" s="2">
        <v>1</v>
      </c>
      <c r="Q142" s="2">
        <v>1E-4</v>
      </c>
      <c r="R142" t="s">
        <v>227</v>
      </c>
      <c r="S142" s="2">
        <v>1E-3</v>
      </c>
      <c r="T142" s="2">
        <v>9.9999999999999995E-8</v>
      </c>
      <c r="U142" t="s">
        <v>243</v>
      </c>
      <c r="Y142">
        <v>6.17</v>
      </c>
      <c r="Z142">
        <v>6.1700000000000004E-4</v>
      </c>
      <c r="AA142" t="s">
        <v>227</v>
      </c>
      <c r="AE142" s="2">
        <v>0.1</v>
      </c>
      <c r="AF142" s="2">
        <v>1.0000000000000001E-5</v>
      </c>
      <c r="AG142" t="s">
        <v>227</v>
      </c>
      <c r="AK142" s="2">
        <v>0.1</v>
      </c>
      <c r="AL142" s="2">
        <v>1.0000000000000001E-5</v>
      </c>
      <c r="AM142" t="s">
        <v>227</v>
      </c>
      <c r="AT142">
        <v>0.85</v>
      </c>
      <c r="AU142">
        <v>8.5000000000000006E-5</v>
      </c>
      <c r="AV142" t="s">
        <v>227</v>
      </c>
      <c r="BC142">
        <v>9.23</v>
      </c>
      <c r="BD142">
        <v>9.2299999999999999E-4</v>
      </c>
      <c r="BE142" t="s">
        <v>227</v>
      </c>
      <c r="BO142">
        <v>4680</v>
      </c>
      <c r="BP142">
        <v>0.46800000000000003</v>
      </c>
      <c r="BQ142" t="s">
        <v>227</v>
      </c>
      <c r="CA142">
        <v>0.22</v>
      </c>
      <c r="CB142">
        <v>2.1999999999999999E-5</v>
      </c>
      <c r="CC142" t="s">
        <v>227</v>
      </c>
      <c r="CV142">
        <v>14.2</v>
      </c>
      <c r="CW142">
        <v>1.42E-3</v>
      </c>
      <c r="CX142" t="s">
        <v>227</v>
      </c>
      <c r="DE142">
        <v>110</v>
      </c>
      <c r="DF142">
        <v>1.0999999999999999E-2</v>
      </c>
      <c r="DG142" t="s">
        <v>227</v>
      </c>
      <c r="DH142">
        <v>2.36</v>
      </c>
      <c r="DI142">
        <v>2.3599999999999999E-4</v>
      </c>
      <c r="DJ142" t="s">
        <v>227</v>
      </c>
      <c r="DN142">
        <v>0.88</v>
      </c>
      <c r="DO142">
        <v>8.7999999999999998E-5</v>
      </c>
      <c r="DP142" t="s">
        <v>227</v>
      </c>
      <c r="DZ142">
        <v>0.72</v>
      </c>
      <c r="EA142">
        <v>7.2000000000000002E-5</v>
      </c>
      <c r="EB142" t="s">
        <v>227</v>
      </c>
      <c r="FA142">
        <v>0.21</v>
      </c>
      <c r="FB142">
        <v>2.0999999999999999E-5</v>
      </c>
      <c r="FC142" t="s">
        <v>227</v>
      </c>
      <c r="FP142">
        <v>0.61</v>
      </c>
      <c r="FQ142">
        <v>6.0999999999999999E-5</v>
      </c>
      <c r="FR142" t="s">
        <v>227</v>
      </c>
      <c r="GE142">
        <v>0.67</v>
      </c>
      <c r="GF142">
        <v>6.7000000000000002E-5</v>
      </c>
      <c r="GG142" t="s">
        <v>227</v>
      </c>
      <c r="GH142">
        <v>210</v>
      </c>
      <c r="GI142">
        <v>2.1000000000000001E-2</v>
      </c>
      <c r="GJ142" t="s">
        <v>227</v>
      </c>
      <c r="GQ142">
        <v>0.18</v>
      </c>
      <c r="GR142">
        <v>1.8E-5</v>
      </c>
      <c r="GS142" t="s">
        <v>227</v>
      </c>
      <c r="GW142">
        <v>0.21</v>
      </c>
      <c r="GX142">
        <v>2.0999999999999999E-5</v>
      </c>
      <c r="GY142" t="s">
        <v>227</v>
      </c>
      <c r="GZ142">
        <v>0.69</v>
      </c>
      <c r="HA142">
        <v>6.8999999999999997E-5</v>
      </c>
      <c r="HB142" t="s">
        <v>227</v>
      </c>
      <c r="HF142">
        <v>6.7</v>
      </c>
      <c r="HG142">
        <v>6.7000000000000002E-4</v>
      </c>
      <c r="HH142" t="s">
        <v>227</v>
      </c>
      <c r="HI142">
        <v>7.02</v>
      </c>
      <c r="HJ142">
        <v>7.0200000000000004E-4</v>
      </c>
      <c r="HK142" t="s">
        <v>227</v>
      </c>
    </row>
    <row r="143" spans="1:219" x14ac:dyDescent="0.25">
      <c r="A143" t="s">
        <v>434</v>
      </c>
      <c r="B143" t="s">
        <v>401</v>
      </c>
      <c r="C143" t="s">
        <v>221</v>
      </c>
      <c r="D143" t="s">
        <v>418</v>
      </c>
      <c r="E143" t="s">
        <v>336</v>
      </c>
      <c r="F143" t="s">
        <v>224</v>
      </c>
      <c r="G143" t="s">
        <v>235</v>
      </c>
      <c r="H143" t="s">
        <v>226</v>
      </c>
      <c r="I143" t="str">
        <f>HYPERLINK("https://www.oreas.com/crm/OREAS-22e/")</f>
        <v>https://www.oreas.com/crm/OREAS-22e/</v>
      </c>
      <c r="J143" s="2">
        <v>0.05</v>
      </c>
      <c r="K143" s="2">
        <v>5.0000000000000004E-6</v>
      </c>
      <c r="L143" t="s">
        <v>227</v>
      </c>
      <c r="M143">
        <v>940</v>
      </c>
      <c r="N143">
        <v>9.4E-2</v>
      </c>
      <c r="O143" t="s">
        <v>227</v>
      </c>
      <c r="S143" s="2">
        <v>1E-3</v>
      </c>
      <c r="T143" s="2">
        <v>9.9999999999999995E-8</v>
      </c>
      <c r="U143" t="s">
        <v>243</v>
      </c>
      <c r="Y143">
        <v>3.92</v>
      </c>
      <c r="Z143">
        <v>3.9199999999999999E-4</v>
      </c>
      <c r="AA143" t="s">
        <v>227</v>
      </c>
      <c r="AB143">
        <v>6.0999999999999999E-2</v>
      </c>
      <c r="AC143">
        <v>6.1E-6</v>
      </c>
      <c r="AD143" t="s">
        <v>227</v>
      </c>
      <c r="AE143" s="2">
        <v>0.02</v>
      </c>
      <c r="AF143" s="2">
        <v>1.9999999999999999E-6</v>
      </c>
      <c r="AG143" t="s">
        <v>227</v>
      </c>
      <c r="AK143" s="2">
        <v>0.02</v>
      </c>
      <c r="AL143" s="2">
        <v>1.9999999999999999E-6</v>
      </c>
      <c r="AM143" t="s">
        <v>227</v>
      </c>
      <c r="AN143">
        <v>2.2599999999999998</v>
      </c>
      <c r="AO143">
        <v>2.2599999999999999E-4</v>
      </c>
      <c r="AP143" t="s">
        <v>227</v>
      </c>
      <c r="AT143">
        <v>0.68</v>
      </c>
      <c r="AU143">
        <v>6.7999999999999999E-5</v>
      </c>
      <c r="AV143" t="s">
        <v>227</v>
      </c>
      <c r="AW143">
        <v>6.47</v>
      </c>
      <c r="AX143">
        <v>6.4700000000000001E-4</v>
      </c>
      <c r="AY143" t="s">
        <v>227</v>
      </c>
      <c r="AZ143">
        <v>9.5000000000000001E-2</v>
      </c>
      <c r="BA143">
        <v>9.5000000000000005E-6</v>
      </c>
      <c r="BB143" t="s">
        <v>227</v>
      </c>
      <c r="BC143">
        <v>7.97</v>
      </c>
      <c r="BD143">
        <v>7.9699999999999997E-4</v>
      </c>
      <c r="BE143" t="s">
        <v>227</v>
      </c>
      <c r="BO143">
        <v>3460</v>
      </c>
      <c r="BP143">
        <v>0.34599999999999997</v>
      </c>
      <c r="BQ143" t="s">
        <v>227</v>
      </c>
      <c r="BR143">
        <v>0.24</v>
      </c>
      <c r="BS143">
        <v>2.4000000000000001E-5</v>
      </c>
      <c r="BT143" t="s">
        <v>227</v>
      </c>
      <c r="CA143">
        <v>0.23</v>
      </c>
      <c r="CB143">
        <v>2.3E-5</v>
      </c>
      <c r="CC143" t="s">
        <v>227</v>
      </c>
      <c r="CJ143" s="2">
        <v>5.0000000000000001E-3</v>
      </c>
      <c r="CK143" s="2">
        <v>4.9999999999999998E-7</v>
      </c>
      <c r="CL143" t="s">
        <v>227</v>
      </c>
      <c r="CP143" s="2">
        <v>100</v>
      </c>
      <c r="CQ143" s="2">
        <v>0.01</v>
      </c>
      <c r="CR143" t="s">
        <v>227</v>
      </c>
      <c r="CS143">
        <v>1.0900000000000001</v>
      </c>
      <c r="CT143">
        <v>1.0900000000000001E-4</v>
      </c>
      <c r="CU143" t="s">
        <v>227</v>
      </c>
      <c r="CV143">
        <v>14.6</v>
      </c>
      <c r="CW143">
        <v>1.4599999999999999E-3</v>
      </c>
      <c r="CX143" t="s">
        <v>227</v>
      </c>
      <c r="DB143" s="2">
        <v>100</v>
      </c>
      <c r="DC143" s="2">
        <v>0.01</v>
      </c>
      <c r="DD143" t="s">
        <v>227</v>
      </c>
      <c r="DE143">
        <v>80</v>
      </c>
      <c r="DF143">
        <v>8.0000000000000002E-3</v>
      </c>
      <c r="DG143" t="s">
        <v>227</v>
      </c>
      <c r="DH143">
        <v>1.05</v>
      </c>
      <c r="DI143">
        <v>1.05E-4</v>
      </c>
      <c r="DJ143" t="s">
        <v>227</v>
      </c>
      <c r="DK143" s="2">
        <v>50</v>
      </c>
      <c r="DL143" s="2">
        <v>5.0000000000000001E-3</v>
      </c>
      <c r="DM143" t="s">
        <v>227</v>
      </c>
      <c r="DN143">
        <v>1.03</v>
      </c>
      <c r="DO143">
        <v>1.03E-4</v>
      </c>
      <c r="DP143" t="s">
        <v>227</v>
      </c>
      <c r="DQ143">
        <v>0.9</v>
      </c>
      <c r="DR143">
        <v>9.0000000000000006E-5</v>
      </c>
      <c r="DS143" t="s">
        <v>227</v>
      </c>
      <c r="DW143" s="2">
        <v>50</v>
      </c>
      <c r="DX143" s="2">
        <v>5.0000000000000001E-3</v>
      </c>
      <c r="DY143" t="s">
        <v>227</v>
      </c>
      <c r="DZ143" s="2">
        <v>1</v>
      </c>
      <c r="EA143" s="2">
        <v>1E-4</v>
      </c>
      <c r="EB143" t="s">
        <v>227</v>
      </c>
      <c r="EO143" s="2">
        <v>2E-3</v>
      </c>
      <c r="EP143" s="2">
        <v>1.9999999999999999E-7</v>
      </c>
      <c r="EQ143" t="s">
        <v>227</v>
      </c>
      <c r="EX143" s="2">
        <v>50</v>
      </c>
      <c r="EY143" s="2">
        <v>5.0000000000000001E-3</v>
      </c>
      <c r="EZ143" t="s">
        <v>227</v>
      </c>
      <c r="FA143">
        <v>0.19</v>
      </c>
      <c r="FB143">
        <v>1.9000000000000001E-5</v>
      </c>
      <c r="FC143" t="s">
        <v>227</v>
      </c>
      <c r="FG143" s="2">
        <v>1</v>
      </c>
      <c r="FH143" s="2">
        <v>1E-4</v>
      </c>
      <c r="FI143" t="s">
        <v>227</v>
      </c>
      <c r="FP143">
        <v>0.65</v>
      </c>
      <c r="FQ143">
        <v>6.4999999999999994E-5</v>
      </c>
      <c r="FR143" t="s">
        <v>227</v>
      </c>
      <c r="FS143">
        <v>0.64</v>
      </c>
      <c r="FT143">
        <v>6.3999999999999997E-5</v>
      </c>
      <c r="FU143" t="s">
        <v>227</v>
      </c>
      <c r="FV143" s="2">
        <v>0.1</v>
      </c>
      <c r="FW143" s="2">
        <v>1.0000000000000001E-5</v>
      </c>
      <c r="FX143" t="s">
        <v>227</v>
      </c>
      <c r="FY143" s="2">
        <v>0.05</v>
      </c>
      <c r="FZ143" s="2">
        <v>5.0000000000000004E-6</v>
      </c>
      <c r="GA143" t="s">
        <v>227</v>
      </c>
      <c r="GE143">
        <v>0.68</v>
      </c>
      <c r="GF143">
        <v>6.7999999999999999E-5</v>
      </c>
      <c r="GG143" t="s">
        <v>227</v>
      </c>
      <c r="GH143">
        <v>310</v>
      </c>
      <c r="GI143">
        <v>3.1E-2</v>
      </c>
      <c r="GJ143" t="s">
        <v>227</v>
      </c>
      <c r="GK143" s="2">
        <v>0.02</v>
      </c>
      <c r="GL143" s="2">
        <v>1.9999999999999999E-6</v>
      </c>
      <c r="GM143" t="s">
        <v>227</v>
      </c>
      <c r="GN143" s="2">
        <v>0.05</v>
      </c>
      <c r="GO143" s="2">
        <v>5.0000000000000004E-6</v>
      </c>
      <c r="GP143" t="s">
        <v>227</v>
      </c>
      <c r="GQ143">
        <v>0.13</v>
      </c>
      <c r="GR143">
        <v>1.2999999999999999E-5</v>
      </c>
      <c r="GS143" t="s">
        <v>227</v>
      </c>
      <c r="GW143">
        <v>0.17</v>
      </c>
      <c r="GX143">
        <v>1.7E-5</v>
      </c>
      <c r="GY143" t="s">
        <v>227</v>
      </c>
      <c r="GZ143">
        <v>0.63</v>
      </c>
      <c r="HA143">
        <v>6.3E-5</v>
      </c>
      <c r="HB143" t="s">
        <v>227</v>
      </c>
      <c r="HF143">
        <v>4.33</v>
      </c>
      <c r="HG143">
        <v>4.3300000000000001E-4</v>
      </c>
      <c r="HH143" t="s">
        <v>227</v>
      </c>
      <c r="HI143">
        <v>7.91</v>
      </c>
      <c r="HJ143">
        <v>7.9100000000000004E-4</v>
      </c>
      <c r="HK143" t="s">
        <v>227</v>
      </c>
    </row>
    <row r="144" spans="1:219" x14ac:dyDescent="0.25">
      <c r="A144" t="s">
        <v>435</v>
      </c>
      <c r="B144" t="s">
        <v>401</v>
      </c>
      <c r="C144" t="s">
        <v>221</v>
      </c>
      <c r="D144" t="s">
        <v>418</v>
      </c>
      <c r="E144" t="s">
        <v>336</v>
      </c>
      <c r="F144" t="s">
        <v>224</v>
      </c>
      <c r="G144" t="s">
        <v>235</v>
      </c>
      <c r="H144" t="s">
        <v>226</v>
      </c>
      <c r="I144" t="str">
        <f>HYPERLINK("https://www.oreas.com/crm/OREAS-22f/")</f>
        <v>https://www.oreas.com/crm/OREAS-22f/</v>
      </c>
      <c r="J144" s="2">
        <v>0.03</v>
      </c>
      <c r="K144" s="2">
        <v>3.0000000000000001E-6</v>
      </c>
      <c r="L144" t="s">
        <v>227</v>
      </c>
      <c r="M144">
        <v>1100</v>
      </c>
      <c r="N144">
        <v>0.11</v>
      </c>
      <c r="O144" t="s">
        <v>227</v>
      </c>
      <c r="S144" s="2">
        <v>1E-3</v>
      </c>
      <c r="T144" s="2">
        <v>9.9999999999999995E-8</v>
      </c>
      <c r="U144" t="s">
        <v>243</v>
      </c>
      <c r="Y144">
        <v>4.79</v>
      </c>
      <c r="Z144">
        <v>4.7899999999999999E-4</v>
      </c>
      <c r="AA144" t="s">
        <v>227</v>
      </c>
      <c r="AB144">
        <v>6.7000000000000004E-2</v>
      </c>
      <c r="AC144">
        <v>6.7000000000000002E-6</v>
      </c>
      <c r="AD144" t="s">
        <v>227</v>
      </c>
      <c r="AH144">
        <v>270</v>
      </c>
      <c r="AI144">
        <v>2.7E-2</v>
      </c>
      <c r="AJ144" t="s">
        <v>227</v>
      </c>
      <c r="AN144">
        <v>1.9</v>
      </c>
      <c r="AO144">
        <v>1.9000000000000001E-4</v>
      </c>
      <c r="AP144" t="s">
        <v>227</v>
      </c>
      <c r="AT144">
        <v>1.03</v>
      </c>
      <c r="AU144">
        <v>1.03E-4</v>
      </c>
      <c r="AV144" t="s">
        <v>227</v>
      </c>
      <c r="AZ144">
        <v>8.1000000000000003E-2</v>
      </c>
      <c r="BA144">
        <v>8.1000000000000004E-6</v>
      </c>
      <c r="BB144" t="s">
        <v>227</v>
      </c>
      <c r="BC144">
        <v>10.6</v>
      </c>
      <c r="BD144">
        <v>1.06E-3</v>
      </c>
      <c r="BE144" t="s">
        <v>227</v>
      </c>
      <c r="BO144">
        <v>5750</v>
      </c>
      <c r="BP144">
        <v>0.57499999999999996</v>
      </c>
      <c r="BQ144" t="s">
        <v>227</v>
      </c>
      <c r="BR144">
        <v>0.32</v>
      </c>
      <c r="BS144">
        <v>3.1999999999999999E-5</v>
      </c>
      <c r="BT144" t="s">
        <v>227</v>
      </c>
      <c r="CA144">
        <v>0.2</v>
      </c>
      <c r="CB144">
        <v>2.0000000000000002E-5</v>
      </c>
      <c r="CC144" t="s">
        <v>227</v>
      </c>
      <c r="CP144">
        <v>100</v>
      </c>
      <c r="CQ144">
        <v>0.01</v>
      </c>
      <c r="CR144" t="s">
        <v>227</v>
      </c>
      <c r="CS144">
        <v>0.98</v>
      </c>
      <c r="CT144">
        <v>9.7999999999999997E-5</v>
      </c>
      <c r="CU144" t="s">
        <v>227</v>
      </c>
      <c r="CV144">
        <v>16.2</v>
      </c>
      <c r="CW144">
        <v>1.6199999999999999E-3</v>
      </c>
      <c r="CX144" t="s">
        <v>227</v>
      </c>
      <c r="DB144">
        <v>200</v>
      </c>
      <c r="DC144">
        <v>0.02</v>
      </c>
      <c r="DD144" t="s">
        <v>227</v>
      </c>
      <c r="DE144">
        <v>80</v>
      </c>
      <c r="DF144">
        <v>8.0000000000000002E-3</v>
      </c>
      <c r="DG144" t="s">
        <v>227</v>
      </c>
      <c r="DH144">
        <v>2</v>
      </c>
      <c r="DI144">
        <v>2.0000000000000001E-4</v>
      </c>
      <c r="DJ144" t="s">
        <v>227</v>
      </c>
      <c r="DK144">
        <v>100</v>
      </c>
      <c r="DL144">
        <v>0.01</v>
      </c>
      <c r="DM144" t="s">
        <v>227</v>
      </c>
      <c r="DN144">
        <v>1.19</v>
      </c>
      <c r="DO144">
        <v>1.1900000000000001E-4</v>
      </c>
      <c r="DP144" t="s">
        <v>227</v>
      </c>
      <c r="FA144">
        <v>0.18</v>
      </c>
      <c r="FB144">
        <v>1.8E-5</v>
      </c>
      <c r="FC144" t="s">
        <v>227</v>
      </c>
      <c r="FD144">
        <v>0.28999999999999998</v>
      </c>
      <c r="FE144">
        <v>2.9E-5</v>
      </c>
      <c r="FF144" t="s">
        <v>227</v>
      </c>
      <c r="FP144">
        <v>0.73</v>
      </c>
      <c r="FQ144">
        <v>7.2999999999999999E-5</v>
      </c>
      <c r="FR144" t="s">
        <v>227</v>
      </c>
      <c r="FS144">
        <v>3.75</v>
      </c>
      <c r="FT144">
        <v>3.7500000000000001E-4</v>
      </c>
      <c r="FU144" t="s">
        <v>227</v>
      </c>
      <c r="GE144">
        <v>0.54</v>
      </c>
      <c r="GF144">
        <v>5.3999999999999998E-5</v>
      </c>
      <c r="GG144" t="s">
        <v>227</v>
      </c>
      <c r="GH144">
        <v>300</v>
      </c>
      <c r="GI144">
        <v>0.03</v>
      </c>
      <c r="GJ144" t="s">
        <v>227</v>
      </c>
      <c r="GQ144">
        <v>0.11</v>
      </c>
      <c r="GR144">
        <v>1.1E-5</v>
      </c>
      <c r="GS144" t="s">
        <v>227</v>
      </c>
      <c r="GW144">
        <v>0.2</v>
      </c>
      <c r="GX144">
        <v>2.0000000000000002E-5</v>
      </c>
      <c r="GY144" t="s">
        <v>227</v>
      </c>
      <c r="GZ144">
        <v>0.59</v>
      </c>
      <c r="HA144">
        <v>5.8999999999999998E-5</v>
      </c>
      <c r="HB144" t="s">
        <v>227</v>
      </c>
      <c r="HF144">
        <v>5.31</v>
      </c>
      <c r="HG144">
        <v>5.31E-4</v>
      </c>
      <c r="HH144" t="s">
        <v>227</v>
      </c>
      <c r="HI144">
        <v>6.9</v>
      </c>
      <c r="HJ144">
        <v>6.8999999999999997E-4</v>
      </c>
      <c r="HK144" t="s">
        <v>227</v>
      </c>
    </row>
    <row r="145" spans="1:219" x14ac:dyDescent="0.25">
      <c r="A145" t="s">
        <v>436</v>
      </c>
      <c r="B145" t="s">
        <v>401</v>
      </c>
      <c r="C145" t="s">
        <v>221</v>
      </c>
      <c r="D145" t="s">
        <v>418</v>
      </c>
      <c r="E145" t="s">
        <v>336</v>
      </c>
      <c r="F145" t="s">
        <v>224</v>
      </c>
      <c r="G145" t="s">
        <v>235</v>
      </c>
      <c r="H145" t="s">
        <v>226</v>
      </c>
      <c r="I145" t="str">
        <f>HYPERLINK("https://www.oreas.com/crm/OREAS-22h/")</f>
        <v>https://www.oreas.com/crm/OREAS-22h/</v>
      </c>
      <c r="J145" s="2">
        <v>0.05</v>
      </c>
      <c r="K145" s="2">
        <v>5.0000000000000004E-6</v>
      </c>
      <c r="L145" t="s">
        <v>227</v>
      </c>
      <c r="M145">
        <v>1010</v>
      </c>
      <c r="N145">
        <v>0.10100000000000001</v>
      </c>
      <c r="O145" t="s">
        <v>227</v>
      </c>
      <c r="S145" s="2">
        <v>1E-3</v>
      </c>
      <c r="T145" s="2">
        <v>9.9999999999999995E-8</v>
      </c>
      <c r="U145" t="s">
        <v>243</v>
      </c>
      <c r="Y145">
        <v>5.24</v>
      </c>
      <c r="Z145">
        <v>5.2400000000000005E-4</v>
      </c>
      <c r="AA145" t="s">
        <v>227</v>
      </c>
      <c r="AB145" s="2">
        <v>0.1</v>
      </c>
      <c r="AC145" s="2">
        <v>1.0000000000000001E-5</v>
      </c>
      <c r="AD145" t="s">
        <v>227</v>
      </c>
      <c r="AH145">
        <v>90</v>
      </c>
      <c r="AI145">
        <v>8.9999999999999993E-3</v>
      </c>
      <c r="AJ145" t="s">
        <v>227</v>
      </c>
      <c r="AN145">
        <v>2.11</v>
      </c>
      <c r="AO145">
        <v>2.1100000000000001E-4</v>
      </c>
      <c r="AP145" t="s">
        <v>227</v>
      </c>
      <c r="AT145">
        <v>0.53</v>
      </c>
      <c r="AU145">
        <v>5.3000000000000001E-5</v>
      </c>
      <c r="AV145" t="s">
        <v>227</v>
      </c>
      <c r="AZ145">
        <v>0.09</v>
      </c>
      <c r="BA145">
        <v>9.0000000000000002E-6</v>
      </c>
      <c r="BB145" t="s">
        <v>227</v>
      </c>
      <c r="BC145">
        <v>6.2</v>
      </c>
      <c r="BD145">
        <v>6.2E-4</v>
      </c>
      <c r="BE145" t="s">
        <v>227</v>
      </c>
      <c r="BO145">
        <v>3570</v>
      </c>
      <c r="BP145">
        <v>0.35699999999999998</v>
      </c>
      <c r="BQ145" t="s">
        <v>227</v>
      </c>
      <c r="BR145">
        <v>0.23</v>
      </c>
      <c r="BS145">
        <v>2.3E-5</v>
      </c>
      <c r="BT145" t="s">
        <v>227</v>
      </c>
      <c r="CA145">
        <v>0.21</v>
      </c>
      <c r="CB145">
        <v>2.0999999999999999E-5</v>
      </c>
      <c r="CC145" t="s">
        <v>227</v>
      </c>
      <c r="CP145" s="2">
        <v>100</v>
      </c>
      <c r="CQ145" s="2">
        <v>0.01</v>
      </c>
      <c r="CR145" t="s">
        <v>227</v>
      </c>
      <c r="CS145">
        <v>1.02</v>
      </c>
      <c r="CT145">
        <v>1.02E-4</v>
      </c>
      <c r="CU145" t="s">
        <v>227</v>
      </c>
      <c r="CV145">
        <v>14.9</v>
      </c>
      <c r="CW145">
        <v>1.49E-3</v>
      </c>
      <c r="CX145" t="s">
        <v>227</v>
      </c>
      <c r="DB145" s="2">
        <v>100</v>
      </c>
      <c r="DC145" s="2">
        <v>0.01</v>
      </c>
      <c r="DD145" t="s">
        <v>227</v>
      </c>
      <c r="DE145">
        <v>70</v>
      </c>
      <c r="DF145">
        <v>7.0000000000000001E-3</v>
      </c>
      <c r="DG145" t="s">
        <v>227</v>
      </c>
      <c r="DH145">
        <v>0.6</v>
      </c>
      <c r="DI145">
        <v>6.0000000000000002E-5</v>
      </c>
      <c r="DJ145" t="s">
        <v>227</v>
      </c>
      <c r="DK145" s="2">
        <v>100</v>
      </c>
      <c r="DL145" s="2">
        <v>0.01</v>
      </c>
      <c r="DM145" t="s">
        <v>227</v>
      </c>
      <c r="DN145">
        <v>0.68</v>
      </c>
      <c r="DO145">
        <v>6.7999999999999999E-5</v>
      </c>
      <c r="DP145" t="s">
        <v>227</v>
      </c>
      <c r="DW145" s="2">
        <v>50</v>
      </c>
      <c r="DX145" s="2">
        <v>5.0000000000000001E-3</v>
      </c>
      <c r="DY145" t="s">
        <v>227</v>
      </c>
      <c r="DZ145">
        <v>0.83</v>
      </c>
      <c r="EA145">
        <v>8.2999999999999998E-5</v>
      </c>
      <c r="EB145" t="s">
        <v>227</v>
      </c>
      <c r="EO145" s="2">
        <v>2E-3</v>
      </c>
      <c r="EP145" s="2">
        <v>1.9999999999999999E-7</v>
      </c>
      <c r="EQ145" t="s">
        <v>227</v>
      </c>
      <c r="EX145" s="2">
        <v>100</v>
      </c>
      <c r="EY145" s="2">
        <v>0.01</v>
      </c>
      <c r="EZ145" t="s">
        <v>227</v>
      </c>
      <c r="FA145">
        <v>0.16</v>
      </c>
      <c r="FB145">
        <v>1.5999999999999999E-5</v>
      </c>
      <c r="FC145" t="s">
        <v>227</v>
      </c>
      <c r="FD145">
        <v>0.1</v>
      </c>
      <c r="FE145">
        <v>1.0000000000000001E-5</v>
      </c>
      <c r="FF145" t="s">
        <v>227</v>
      </c>
      <c r="FP145">
        <v>0.41</v>
      </c>
      <c r="FQ145">
        <v>4.1E-5</v>
      </c>
      <c r="FR145" t="s">
        <v>227</v>
      </c>
      <c r="FS145">
        <v>0.75</v>
      </c>
      <c r="FT145">
        <v>7.4999999999999993E-5</v>
      </c>
      <c r="FU145" t="s">
        <v>227</v>
      </c>
      <c r="GE145">
        <v>0.62</v>
      </c>
      <c r="GF145">
        <v>6.2000000000000003E-5</v>
      </c>
      <c r="GG145" t="s">
        <v>227</v>
      </c>
      <c r="GH145">
        <v>240</v>
      </c>
      <c r="GI145">
        <v>2.4E-2</v>
      </c>
      <c r="GJ145" t="s">
        <v>227</v>
      </c>
      <c r="GK145" s="2">
        <v>0.02</v>
      </c>
      <c r="GL145" s="2">
        <v>1.9999999999999999E-6</v>
      </c>
      <c r="GM145" t="s">
        <v>227</v>
      </c>
      <c r="GQ145">
        <v>0.12</v>
      </c>
      <c r="GR145">
        <v>1.2E-5</v>
      </c>
      <c r="GS145" t="s">
        <v>227</v>
      </c>
      <c r="GW145">
        <v>0.17</v>
      </c>
      <c r="GX145">
        <v>1.7E-5</v>
      </c>
      <c r="GY145" t="s">
        <v>227</v>
      </c>
      <c r="GZ145">
        <v>0.61</v>
      </c>
      <c r="HA145">
        <v>6.0999999999999999E-5</v>
      </c>
      <c r="HB145" t="s">
        <v>227</v>
      </c>
      <c r="HF145">
        <v>2.69</v>
      </c>
      <c r="HG145">
        <v>2.6899999999999998E-4</v>
      </c>
      <c r="HH145" t="s">
        <v>227</v>
      </c>
      <c r="HI145">
        <v>7.07</v>
      </c>
      <c r="HJ145">
        <v>7.0699999999999995E-4</v>
      </c>
      <c r="HK145" t="s">
        <v>227</v>
      </c>
    </row>
    <row r="146" spans="1:219" x14ac:dyDescent="0.25">
      <c r="A146" t="s">
        <v>437</v>
      </c>
      <c r="B146" t="s">
        <v>401</v>
      </c>
      <c r="C146" t="s">
        <v>221</v>
      </c>
      <c r="D146" t="s">
        <v>418</v>
      </c>
      <c r="E146" t="s">
        <v>336</v>
      </c>
      <c r="F146" t="s">
        <v>224</v>
      </c>
      <c r="G146" t="s">
        <v>225</v>
      </c>
      <c r="H146" t="s">
        <v>226</v>
      </c>
      <c r="I146" t="str">
        <f>HYPERLINK("https://www.oreas.com/crm/OREAS-22i/")</f>
        <v>https://www.oreas.com/crm/OREAS-22i/</v>
      </c>
      <c r="M146">
        <v>950</v>
      </c>
      <c r="N146">
        <v>9.5000000000000001E-2</v>
      </c>
      <c r="O146" t="s">
        <v>227</v>
      </c>
      <c r="S146" s="2">
        <v>1E-3</v>
      </c>
      <c r="T146" s="2">
        <v>9.9999999999999995E-8</v>
      </c>
      <c r="U146" t="s">
        <v>243</v>
      </c>
      <c r="Y146">
        <v>4.9400000000000004</v>
      </c>
      <c r="Z146">
        <v>4.9399999999999997E-4</v>
      </c>
      <c r="AA146" t="s">
        <v>227</v>
      </c>
      <c r="AB146">
        <v>6.5000000000000002E-2</v>
      </c>
      <c r="AC146">
        <v>6.4999999999999996E-6</v>
      </c>
      <c r="AD146" t="s">
        <v>227</v>
      </c>
      <c r="AH146">
        <v>110</v>
      </c>
      <c r="AI146">
        <v>1.0999999999999999E-2</v>
      </c>
      <c r="AJ146" t="s">
        <v>227</v>
      </c>
      <c r="AK146" s="2">
        <v>0.02</v>
      </c>
      <c r="AL146" s="2">
        <v>1.9999999999999999E-6</v>
      </c>
      <c r="AM146" t="s">
        <v>227</v>
      </c>
      <c r="AN146">
        <v>1.89</v>
      </c>
      <c r="AO146">
        <v>1.8900000000000001E-4</v>
      </c>
      <c r="AP146" t="s">
        <v>227</v>
      </c>
      <c r="AT146">
        <v>0.7</v>
      </c>
      <c r="AU146">
        <v>6.9999999999999994E-5</v>
      </c>
      <c r="AV146" t="s">
        <v>227</v>
      </c>
      <c r="AW146">
        <v>8.64</v>
      </c>
      <c r="AX146">
        <v>8.6399999999999997E-4</v>
      </c>
      <c r="AY146" t="s">
        <v>227</v>
      </c>
      <c r="AZ146">
        <v>9.2999999999999999E-2</v>
      </c>
      <c r="BA146">
        <v>9.3000000000000007E-6</v>
      </c>
      <c r="BB146" t="s">
        <v>227</v>
      </c>
      <c r="BC146">
        <v>7.17</v>
      </c>
      <c r="BD146">
        <v>7.1699999999999997E-4</v>
      </c>
      <c r="BE146" t="s">
        <v>227</v>
      </c>
      <c r="BO146">
        <v>3860</v>
      </c>
      <c r="BP146">
        <v>0.38600000000000001</v>
      </c>
      <c r="BQ146" t="s">
        <v>227</v>
      </c>
      <c r="BR146">
        <v>0.21</v>
      </c>
      <c r="BS146">
        <v>2.0999999999999999E-5</v>
      </c>
      <c r="BT146" t="s">
        <v>227</v>
      </c>
      <c r="CA146">
        <v>0.2</v>
      </c>
      <c r="CB146">
        <v>2.0000000000000002E-5</v>
      </c>
      <c r="CC146" t="s">
        <v>227</v>
      </c>
      <c r="CJ146" s="2">
        <v>5.0000000000000001E-3</v>
      </c>
      <c r="CK146" s="2">
        <v>4.9999999999999998E-7</v>
      </c>
      <c r="CL146" t="s">
        <v>227</v>
      </c>
      <c r="CP146" s="2">
        <v>100</v>
      </c>
      <c r="CQ146" s="2">
        <v>0.01</v>
      </c>
      <c r="CR146" t="s">
        <v>227</v>
      </c>
      <c r="CS146">
        <v>0.92</v>
      </c>
      <c r="CT146">
        <v>9.2E-5</v>
      </c>
      <c r="CU146" t="s">
        <v>227</v>
      </c>
      <c r="CV146">
        <v>16.3</v>
      </c>
      <c r="CW146">
        <v>1.6299999999999999E-3</v>
      </c>
      <c r="CX146" t="s">
        <v>227</v>
      </c>
      <c r="DB146" s="2">
        <v>100</v>
      </c>
      <c r="DC146" s="2">
        <v>0.01</v>
      </c>
      <c r="DD146" t="s">
        <v>227</v>
      </c>
      <c r="DE146">
        <v>100</v>
      </c>
      <c r="DF146">
        <v>0.01</v>
      </c>
      <c r="DG146" t="s">
        <v>227</v>
      </c>
      <c r="DH146">
        <v>0.65</v>
      </c>
      <c r="DI146">
        <v>6.4999999999999994E-5</v>
      </c>
      <c r="DJ146" t="s">
        <v>227</v>
      </c>
      <c r="DN146">
        <v>0.49</v>
      </c>
      <c r="DO146">
        <v>4.8999999999999998E-5</v>
      </c>
      <c r="DP146" t="s">
        <v>227</v>
      </c>
      <c r="DW146" s="2">
        <v>50</v>
      </c>
      <c r="DX146" s="2">
        <v>5.0000000000000001E-3</v>
      </c>
      <c r="DY146" t="s">
        <v>227</v>
      </c>
      <c r="EO146" s="2">
        <v>2E-3</v>
      </c>
      <c r="EP146" s="2">
        <v>1.9999999999999999E-7</v>
      </c>
      <c r="EQ146" t="s">
        <v>227</v>
      </c>
      <c r="EX146" s="2">
        <v>100</v>
      </c>
      <c r="EY146" s="2">
        <v>0.01</v>
      </c>
      <c r="EZ146" t="s">
        <v>227</v>
      </c>
      <c r="FA146">
        <v>0.16</v>
      </c>
      <c r="FB146">
        <v>1.5999999999999999E-5</v>
      </c>
      <c r="FC146" t="s">
        <v>227</v>
      </c>
      <c r="FD146">
        <v>0.15</v>
      </c>
      <c r="FE146">
        <v>1.5E-5</v>
      </c>
      <c r="FF146" t="s">
        <v>227</v>
      </c>
      <c r="FG146" s="2">
        <v>1</v>
      </c>
      <c r="FH146" s="2">
        <v>1E-4</v>
      </c>
      <c r="FI146" t="s">
        <v>227</v>
      </c>
      <c r="FP146">
        <v>0.45</v>
      </c>
      <c r="FQ146">
        <v>4.5000000000000003E-5</v>
      </c>
      <c r="FR146" t="s">
        <v>227</v>
      </c>
      <c r="FS146">
        <v>0.82</v>
      </c>
      <c r="FT146">
        <v>8.2000000000000001E-5</v>
      </c>
      <c r="FU146" t="s">
        <v>227</v>
      </c>
      <c r="FV146" s="2">
        <v>0.1</v>
      </c>
      <c r="FW146" s="2">
        <v>1.0000000000000001E-5</v>
      </c>
      <c r="FX146" t="s">
        <v>227</v>
      </c>
      <c r="GE146">
        <v>0.64</v>
      </c>
      <c r="GF146">
        <v>6.3999999999999997E-5</v>
      </c>
      <c r="GG146" t="s">
        <v>227</v>
      </c>
      <c r="GH146">
        <v>200</v>
      </c>
      <c r="GI146">
        <v>0.02</v>
      </c>
      <c r="GJ146" t="s">
        <v>227</v>
      </c>
      <c r="GK146" s="2">
        <v>0.02</v>
      </c>
      <c r="GL146" s="2">
        <v>1.9999999999999999E-6</v>
      </c>
      <c r="GM146" t="s">
        <v>227</v>
      </c>
      <c r="GQ146">
        <v>0.11</v>
      </c>
      <c r="GR146">
        <v>1.1E-5</v>
      </c>
      <c r="GS146" t="s">
        <v>227</v>
      </c>
      <c r="GW146">
        <v>0.1</v>
      </c>
      <c r="GX146">
        <v>1.0000000000000001E-5</v>
      </c>
      <c r="GY146" t="s">
        <v>227</v>
      </c>
      <c r="GZ146">
        <v>0.57999999999999996</v>
      </c>
      <c r="HA146">
        <v>5.8E-5</v>
      </c>
      <c r="HB146" t="s">
        <v>227</v>
      </c>
      <c r="HF146">
        <v>6.28</v>
      </c>
      <c r="HG146">
        <v>6.2799999999999998E-4</v>
      </c>
      <c r="HH146" t="s">
        <v>227</v>
      </c>
      <c r="HI146">
        <v>6.77</v>
      </c>
      <c r="HJ146">
        <v>6.7699999999999998E-4</v>
      </c>
      <c r="HK146" t="s">
        <v>227</v>
      </c>
    </row>
    <row r="147" spans="1:219" x14ac:dyDescent="0.25">
      <c r="A147" t="s">
        <v>438</v>
      </c>
      <c r="B147" t="s">
        <v>401</v>
      </c>
      <c r="C147" t="s">
        <v>221</v>
      </c>
      <c r="D147" t="s">
        <v>418</v>
      </c>
      <c r="E147" t="s">
        <v>336</v>
      </c>
      <c r="F147" t="s">
        <v>224</v>
      </c>
      <c r="G147" t="s">
        <v>235</v>
      </c>
      <c r="H147" t="s">
        <v>226</v>
      </c>
      <c r="I147" t="str">
        <f>HYPERLINK("https://www.oreas.com/crm/OREAS-22P/")</f>
        <v>https://www.oreas.com/crm/OREAS-22P/</v>
      </c>
      <c r="S147" s="2">
        <v>2E-3</v>
      </c>
      <c r="T147" s="2">
        <v>1.9999999999999999E-7</v>
      </c>
      <c r="U147" t="s">
        <v>243</v>
      </c>
    </row>
    <row r="148" spans="1:219" x14ac:dyDescent="0.25">
      <c r="A148" t="s">
        <v>439</v>
      </c>
      <c r="B148" t="s">
        <v>390</v>
      </c>
      <c r="C148" t="s">
        <v>221</v>
      </c>
      <c r="D148" t="s">
        <v>407</v>
      </c>
      <c r="E148" t="s">
        <v>242</v>
      </c>
      <c r="F148" t="s">
        <v>260</v>
      </c>
      <c r="G148" t="s">
        <v>225</v>
      </c>
      <c r="H148" t="s">
        <v>226</v>
      </c>
      <c r="I148" t="str">
        <f>HYPERLINK("https://www.oreas.com/crm/OREAS-230/")</f>
        <v>https://www.oreas.com/crm/OREAS-230/</v>
      </c>
      <c r="J148">
        <v>0.13</v>
      </c>
      <c r="K148">
        <v>1.2999999999999999E-5</v>
      </c>
      <c r="L148" t="s">
        <v>271</v>
      </c>
      <c r="M148">
        <v>73500</v>
      </c>
      <c r="N148">
        <v>7.35</v>
      </c>
      <c r="O148" t="s">
        <v>227</v>
      </c>
      <c r="P148">
        <v>17.3</v>
      </c>
      <c r="Q148">
        <v>1.73E-3</v>
      </c>
      <c r="R148" t="s">
        <v>227</v>
      </c>
      <c r="S148">
        <v>0.33700000000000002</v>
      </c>
      <c r="T148">
        <v>3.3699999999999999E-5</v>
      </c>
      <c r="U148" t="s">
        <v>243</v>
      </c>
      <c r="V148">
        <v>19.100000000000001</v>
      </c>
      <c r="W148">
        <v>1.91E-3</v>
      </c>
      <c r="X148" t="s">
        <v>271</v>
      </c>
      <c r="Y148">
        <v>79</v>
      </c>
      <c r="Z148">
        <v>7.9000000000000008E-3</v>
      </c>
      <c r="AA148" t="s">
        <v>227</v>
      </c>
      <c r="AB148">
        <v>0.34</v>
      </c>
      <c r="AC148">
        <v>3.4E-5</v>
      </c>
      <c r="AD148" t="s">
        <v>227</v>
      </c>
      <c r="AH148">
        <v>77400</v>
      </c>
      <c r="AI148">
        <v>7.74</v>
      </c>
      <c r="AJ148" t="s">
        <v>227</v>
      </c>
      <c r="AK148">
        <v>0.26</v>
      </c>
      <c r="AL148">
        <v>2.5999999999999998E-5</v>
      </c>
      <c r="AM148" t="s">
        <v>227</v>
      </c>
      <c r="AN148">
        <v>10.199999999999999</v>
      </c>
      <c r="AO148">
        <v>1.0200000000000001E-3</v>
      </c>
      <c r="AP148" t="s">
        <v>227</v>
      </c>
      <c r="AT148">
        <v>44.7</v>
      </c>
      <c r="AU148">
        <v>4.47E-3</v>
      </c>
      <c r="AV148" t="s">
        <v>227</v>
      </c>
      <c r="AW148">
        <v>106</v>
      </c>
      <c r="AX148">
        <v>1.06E-2</v>
      </c>
      <c r="AY148" t="s">
        <v>227</v>
      </c>
      <c r="AZ148">
        <v>0.38</v>
      </c>
      <c r="BA148">
        <v>3.8000000000000002E-5</v>
      </c>
      <c r="BB148" t="s">
        <v>227</v>
      </c>
      <c r="BC148">
        <v>172</v>
      </c>
      <c r="BD148">
        <v>1.72E-2</v>
      </c>
      <c r="BE148" t="s">
        <v>227</v>
      </c>
      <c r="BF148">
        <v>3.79</v>
      </c>
      <c r="BG148">
        <v>3.79E-4</v>
      </c>
      <c r="BH148" t="s">
        <v>227</v>
      </c>
      <c r="BI148">
        <v>2.3199999999999998</v>
      </c>
      <c r="BJ148">
        <v>2.32E-4</v>
      </c>
      <c r="BK148" t="s">
        <v>227</v>
      </c>
      <c r="BL148">
        <v>0.92</v>
      </c>
      <c r="BM148">
        <v>9.2E-5</v>
      </c>
      <c r="BN148" t="s">
        <v>227</v>
      </c>
      <c r="BO148">
        <v>80400</v>
      </c>
      <c r="BP148">
        <v>8.0399999999999991</v>
      </c>
      <c r="BQ148" t="s">
        <v>227</v>
      </c>
      <c r="BR148">
        <v>15.7</v>
      </c>
      <c r="BS148">
        <v>1.57E-3</v>
      </c>
      <c r="BT148" t="s">
        <v>227</v>
      </c>
      <c r="BU148">
        <v>3.35</v>
      </c>
      <c r="BV148">
        <v>3.3500000000000001E-4</v>
      </c>
      <c r="BW148" t="s">
        <v>227</v>
      </c>
      <c r="BX148">
        <v>0.13</v>
      </c>
      <c r="BY148">
        <v>1.2999999999999999E-5</v>
      </c>
      <c r="BZ148" t="s">
        <v>271</v>
      </c>
      <c r="CA148">
        <v>1.58</v>
      </c>
      <c r="CB148">
        <v>1.5799999999999999E-4</v>
      </c>
      <c r="CC148" t="s">
        <v>227</v>
      </c>
      <c r="CG148">
        <v>0.8</v>
      </c>
      <c r="CH148">
        <v>8.0000000000000007E-5</v>
      </c>
      <c r="CI148" t="s">
        <v>227</v>
      </c>
      <c r="CJ148">
        <v>7.0000000000000007E-2</v>
      </c>
      <c r="CK148">
        <v>6.9999999999999999E-6</v>
      </c>
      <c r="CL148" t="s">
        <v>227</v>
      </c>
      <c r="CP148">
        <v>2650</v>
      </c>
      <c r="CQ148">
        <v>0.26500000000000001</v>
      </c>
      <c r="CR148" t="s">
        <v>227</v>
      </c>
      <c r="CS148">
        <v>4.08</v>
      </c>
      <c r="CT148">
        <v>4.08E-4</v>
      </c>
      <c r="CU148" t="s">
        <v>227</v>
      </c>
      <c r="CV148">
        <v>10.5</v>
      </c>
      <c r="CW148">
        <v>1.0499999999999999E-3</v>
      </c>
      <c r="CX148" t="s">
        <v>227</v>
      </c>
      <c r="CY148">
        <v>0.33</v>
      </c>
      <c r="CZ148">
        <v>3.3000000000000003E-5</v>
      </c>
      <c r="DA148" t="s">
        <v>227</v>
      </c>
      <c r="DB148">
        <v>39900</v>
      </c>
      <c r="DC148">
        <v>3.99</v>
      </c>
      <c r="DD148" t="s">
        <v>227</v>
      </c>
      <c r="DE148">
        <v>1370</v>
      </c>
      <c r="DF148">
        <v>0.13700000000000001</v>
      </c>
      <c r="DG148" t="s">
        <v>227</v>
      </c>
      <c r="DH148">
        <v>0.72</v>
      </c>
      <c r="DI148">
        <v>7.2000000000000002E-5</v>
      </c>
      <c r="DJ148" t="s">
        <v>227</v>
      </c>
      <c r="DK148">
        <v>16800</v>
      </c>
      <c r="DL148">
        <v>1.68</v>
      </c>
      <c r="DM148" t="s">
        <v>227</v>
      </c>
      <c r="DN148">
        <v>3.39</v>
      </c>
      <c r="DO148">
        <v>3.39E-4</v>
      </c>
      <c r="DP148" t="s">
        <v>227</v>
      </c>
      <c r="DQ148">
        <v>7.56</v>
      </c>
      <c r="DR148">
        <v>7.5600000000000005E-4</v>
      </c>
      <c r="DS148" t="s">
        <v>227</v>
      </c>
      <c r="DT148">
        <v>54</v>
      </c>
      <c r="DU148">
        <v>5.4000000000000003E-3</v>
      </c>
      <c r="DV148" t="s">
        <v>271</v>
      </c>
      <c r="DW148">
        <v>400</v>
      </c>
      <c r="DX148">
        <v>0.04</v>
      </c>
      <c r="DY148" t="s">
        <v>227</v>
      </c>
      <c r="DZ148">
        <v>8.5399999999999991</v>
      </c>
      <c r="EA148">
        <v>8.5400000000000005E-4</v>
      </c>
      <c r="EB148" t="s">
        <v>227</v>
      </c>
      <c r="EF148">
        <v>1.5</v>
      </c>
      <c r="EG148">
        <v>1.4999999999999999E-4</v>
      </c>
      <c r="EH148" t="s">
        <v>227</v>
      </c>
      <c r="EI148">
        <v>1.4999999999999999E-2</v>
      </c>
      <c r="EJ148">
        <v>1.5E-6</v>
      </c>
      <c r="EK148" t="s">
        <v>271</v>
      </c>
      <c r="EL148">
        <v>2.69</v>
      </c>
      <c r="EM148">
        <v>2.6899999999999998E-4</v>
      </c>
      <c r="EN148" t="s">
        <v>271</v>
      </c>
      <c r="EO148">
        <v>2E-3</v>
      </c>
      <c r="EP148">
        <v>1.9999999999999999E-7</v>
      </c>
      <c r="EQ148" t="s">
        <v>271</v>
      </c>
      <c r="EX148">
        <v>1880</v>
      </c>
      <c r="EY148">
        <v>0.188</v>
      </c>
      <c r="EZ148" t="s">
        <v>227</v>
      </c>
      <c r="FA148">
        <v>0.56000000000000005</v>
      </c>
      <c r="FB148">
        <v>5.5999999999999999E-5</v>
      </c>
      <c r="FC148" t="s">
        <v>227</v>
      </c>
      <c r="FD148">
        <v>43.7</v>
      </c>
      <c r="FE148">
        <v>4.3699999999999998E-3</v>
      </c>
      <c r="FF148" t="s">
        <v>227</v>
      </c>
      <c r="FM148">
        <v>1.38</v>
      </c>
      <c r="FN148">
        <v>1.3799999999999999E-4</v>
      </c>
      <c r="FO148" t="s">
        <v>271</v>
      </c>
      <c r="FP148">
        <v>0.77</v>
      </c>
      <c r="FQ148">
        <v>7.7000000000000001E-5</v>
      </c>
      <c r="FR148" t="s">
        <v>227</v>
      </c>
      <c r="FS148">
        <v>231</v>
      </c>
      <c r="FT148">
        <v>2.3099999999999999E-2</v>
      </c>
      <c r="FU148" t="s">
        <v>227</v>
      </c>
      <c r="FV148">
        <v>0.23</v>
      </c>
      <c r="FW148">
        <v>2.3E-5</v>
      </c>
      <c r="FX148" t="s">
        <v>227</v>
      </c>
      <c r="FY148">
        <v>0.56999999999999995</v>
      </c>
      <c r="FZ148">
        <v>5.7000000000000003E-5</v>
      </c>
      <c r="GA148" t="s">
        <v>227</v>
      </c>
      <c r="GB148">
        <v>4.9000000000000002E-2</v>
      </c>
      <c r="GC148">
        <v>4.8999999999999997E-6</v>
      </c>
      <c r="GD148" t="s">
        <v>271</v>
      </c>
      <c r="GE148">
        <v>0.5</v>
      </c>
      <c r="GF148">
        <v>5.0000000000000002E-5</v>
      </c>
      <c r="GG148" t="s">
        <v>227</v>
      </c>
      <c r="GH148">
        <v>6390</v>
      </c>
      <c r="GI148">
        <v>0.63900000000000001</v>
      </c>
      <c r="GJ148" t="s">
        <v>227</v>
      </c>
      <c r="GK148">
        <v>0.08</v>
      </c>
      <c r="GL148">
        <v>7.9999999999999996E-6</v>
      </c>
      <c r="GM148" t="s">
        <v>227</v>
      </c>
      <c r="GN148">
        <v>0.34</v>
      </c>
      <c r="GO148">
        <v>3.4E-5</v>
      </c>
      <c r="GP148" t="s">
        <v>227</v>
      </c>
      <c r="GQ148">
        <v>0.15</v>
      </c>
      <c r="GR148">
        <v>1.5E-5</v>
      </c>
      <c r="GS148" t="s">
        <v>227</v>
      </c>
      <c r="GT148">
        <v>139</v>
      </c>
      <c r="GU148">
        <v>1.3899999999999999E-2</v>
      </c>
      <c r="GV148" t="s">
        <v>271</v>
      </c>
      <c r="GW148">
        <v>8.14</v>
      </c>
      <c r="GX148">
        <v>8.1400000000000005E-4</v>
      </c>
      <c r="GY148" t="s">
        <v>227</v>
      </c>
      <c r="GZ148">
        <v>20.6</v>
      </c>
      <c r="HA148">
        <v>2.0600000000000002E-3</v>
      </c>
      <c r="HB148" t="s">
        <v>227</v>
      </c>
      <c r="HC148">
        <v>2.2599999999999998</v>
      </c>
      <c r="HD148">
        <v>2.2599999999999999E-4</v>
      </c>
      <c r="HE148" t="s">
        <v>227</v>
      </c>
      <c r="HF148">
        <v>98</v>
      </c>
      <c r="HG148">
        <v>9.7999999999999997E-3</v>
      </c>
      <c r="HH148" t="s">
        <v>227</v>
      </c>
      <c r="HI148">
        <v>50</v>
      </c>
      <c r="HJ148">
        <v>5.0000000000000001E-3</v>
      </c>
      <c r="HK148" t="s">
        <v>227</v>
      </c>
    </row>
    <row r="149" spans="1:219" x14ac:dyDescent="0.25">
      <c r="A149" t="s">
        <v>440</v>
      </c>
      <c r="B149" t="s">
        <v>390</v>
      </c>
      <c r="C149" t="s">
        <v>221</v>
      </c>
      <c r="D149" t="s">
        <v>407</v>
      </c>
      <c r="E149" t="s">
        <v>242</v>
      </c>
      <c r="F149" t="s">
        <v>224</v>
      </c>
      <c r="G149" t="s">
        <v>225</v>
      </c>
      <c r="H149" t="s">
        <v>226</v>
      </c>
      <c r="I149" t="str">
        <f>HYPERLINK("https://www.oreas.com/crm/OREAS-231/")</f>
        <v>https://www.oreas.com/crm/OREAS-231/</v>
      </c>
      <c r="J149">
        <v>0.17699999999999999</v>
      </c>
      <c r="K149">
        <v>1.77E-5</v>
      </c>
      <c r="L149" t="s">
        <v>227</v>
      </c>
      <c r="M149">
        <v>71400</v>
      </c>
      <c r="N149">
        <v>7.14</v>
      </c>
      <c r="O149" t="s">
        <v>227</v>
      </c>
      <c r="P149">
        <v>27.2</v>
      </c>
      <c r="Q149">
        <v>2.7200000000000002E-3</v>
      </c>
      <c r="R149" t="s">
        <v>227</v>
      </c>
      <c r="S149">
        <v>0.54200000000000004</v>
      </c>
      <c r="T149">
        <v>5.4200000000000003E-5</v>
      </c>
      <c r="U149" t="s">
        <v>243</v>
      </c>
      <c r="Y149">
        <v>112</v>
      </c>
      <c r="Z149">
        <v>1.12E-2</v>
      </c>
      <c r="AA149" t="s">
        <v>227</v>
      </c>
      <c r="AB149">
        <v>0.36</v>
      </c>
      <c r="AC149">
        <v>3.6000000000000001E-5</v>
      </c>
      <c r="AD149" t="s">
        <v>227</v>
      </c>
      <c r="AE149">
        <v>3.6999999999999998E-2</v>
      </c>
      <c r="AF149">
        <v>3.7000000000000002E-6</v>
      </c>
      <c r="AG149" t="s">
        <v>227</v>
      </c>
      <c r="AH149">
        <v>74700</v>
      </c>
      <c r="AI149">
        <v>7.47</v>
      </c>
      <c r="AJ149" t="s">
        <v>227</v>
      </c>
      <c r="AK149">
        <v>0.35</v>
      </c>
      <c r="AL149">
        <v>3.4999999999999997E-5</v>
      </c>
      <c r="AM149" t="s">
        <v>227</v>
      </c>
      <c r="AN149">
        <v>11</v>
      </c>
      <c r="AO149">
        <v>1.1000000000000001E-3</v>
      </c>
      <c r="AP149" t="s">
        <v>227</v>
      </c>
      <c r="AT149">
        <v>44.7</v>
      </c>
      <c r="AU149">
        <v>4.47E-3</v>
      </c>
      <c r="AV149" t="s">
        <v>227</v>
      </c>
      <c r="AW149">
        <v>133</v>
      </c>
      <c r="AX149">
        <v>1.3299999999999999E-2</v>
      </c>
      <c r="AY149" t="s">
        <v>227</v>
      </c>
      <c r="AZ149">
        <v>0.56000000000000005</v>
      </c>
      <c r="BA149">
        <v>5.5999999999999999E-5</v>
      </c>
      <c r="BB149" t="s">
        <v>227</v>
      </c>
      <c r="BC149">
        <v>161</v>
      </c>
      <c r="BD149">
        <v>1.61E-2</v>
      </c>
      <c r="BE149" t="s">
        <v>227</v>
      </c>
      <c r="BF149">
        <v>3.71</v>
      </c>
      <c r="BG149">
        <v>3.7100000000000002E-4</v>
      </c>
      <c r="BH149" t="s">
        <v>227</v>
      </c>
      <c r="BI149">
        <v>2.35</v>
      </c>
      <c r="BJ149">
        <v>2.3499999999999999E-4</v>
      </c>
      <c r="BK149" t="s">
        <v>227</v>
      </c>
      <c r="BL149">
        <v>0.93</v>
      </c>
      <c r="BM149">
        <v>9.2999999999999997E-5</v>
      </c>
      <c r="BN149" t="s">
        <v>227</v>
      </c>
      <c r="BO149">
        <v>80500</v>
      </c>
      <c r="BP149">
        <v>8.0500000000000007</v>
      </c>
      <c r="BQ149" t="s">
        <v>227</v>
      </c>
      <c r="BR149">
        <v>15.9</v>
      </c>
      <c r="BS149">
        <v>1.5900000000000001E-3</v>
      </c>
      <c r="BT149" t="s">
        <v>227</v>
      </c>
      <c r="BU149">
        <v>3.23</v>
      </c>
      <c r="BV149">
        <v>3.2299999999999999E-4</v>
      </c>
      <c r="BW149" t="s">
        <v>227</v>
      </c>
      <c r="CA149">
        <v>1.63</v>
      </c>
      <c r="CB149">
        <v>1.63E-4</v>
      </c>
      <c r="CC149" t="s">
        <v>227</v>
      </c>
      <c r="CG149">
        <v>0.82</v>
      </c>
      <c r="CH149">
        <v>8.2000000000000001E-5</v>
      </c>
      <c r="CI149" t="s">
        <v>227</v>
      </c>
      <c r="CJ149">
        <v>7.0000000000000007E-2</v>
      </c>
      <c r="CK149">
        <v>6.9999999999999999E-6</v>
      </c>
      <c r="CL149" t="s">
        <v>227</v>
      </c>
      <c r="CP149">
        <v>2880</v>
      </c>
      <c r="CQ149">
        <v>0.28799999999999998</v>
      </c>
      <c r="CR149" t="s">
        <v>227</v>
      </c>
      <c r="CS149">
        <v>4.47</v>
      </c>
      <c r="CT149">
        <v>4.4700000000000002E-4</v>
      </c>
      <c r="CU149" t="s">
        <v>227</v>
      </c>
      <c r="CV149">
        <v>11.1</v>
      </c>
      <c r="CW149">
        <v>1.1100000000000001E-3</v>
      </c>
      <c r="CX149" t="s">
        <v>227</v>
      </c>
      <c r="CY149">
        <v>0.33</v>
      </c>
      <c r="CZ149">
        <v>3.3000000000000003E-5</v>
      </c>
      <c r="DA149" t="s">
        <v>227</v>
      </c>
      <c r="DB149">
        <v>39000</v>
      </c>
      <c r="DC149">
        <v>3.9</v>
      </c>
      <c r="DD149" t="s">
        <v>227</v>
      </c>
      <c r="DE149">
        <v>1390</v>
      </c>
      <c r="DF149">
        <v>0.13900000000000001</v>
      </c>
      <c r="DG149" t="s">
        <v>227</v>
      </c>
      <c r="DH149">
        <v>0.86</v>
      </c>
      <c r="DI149">
        <v>8.6000000000000003E-5</v>
      </c>
      <c r="DJ149" t="s">
        <v>227</v>
      </c>
      <c r="DK149">
        <v>17500</v>
      </c>
      <c r="DL149">
        <v>1.75</v>
      </c>
      <c r="DM149" t="s">
        <v>227</v>
      </c>
      <c r="DN149">
        <v>3.5</v>
      </c>
      <c r="DO149">
        <v>3.5E-4</v>
      </c>
      <c r="DP149" t="s">
        <v>227</v>
      </c>
      <c r="DQ149">
        <v>7.98</v>
      </c>
      <c r="DR149">
        <v>7.9799999999999999E-4</v>
      </c>
      <c r="DS149" t="s">
        <v>227</v>
      </c>
      <c r="DW149">
        <v>390</v>
      </c>
      <c r="DX149">
        <v>3.9E-2</v>
      </c>
      <c r="DY149" t="s">
        <v>227</v>
      </c>
      <c r="DZ149">
        <v>12.8</v>
      </c>
      <c r="EA149">
        <v>1.2800000000000001E-3</v>
      </c>
      <c r="EB149" t="s">
        <v>227</v>
      </c>
      <c r="EF149">
        <v>1.66</v>
      </c>
      <c r="EG149">
        <v>1.66E-4</v>
      </c>
      <c r="EH149" t="s">
        <v>227</v>
      </c>
      <c r="EO149" s="2">
        <v>2E-3</v>
      </c>
      <c r="EP149" s="2">
        <v>1.9999999999999999E-7</v>
      </c>
      <c r="EQ149" t="s">
        <v>227</v>
      </c>
      <c r="EX149">
        <v>2200</v>
      </c>
      <c r="EY149">
        <v>0.22</v>
      </c>
      <c r="EZ149" t="s">
        <v>227</v>
      </c>
      <c r="FA149">
        <v>0.71</v>
      </c>
      <c r="FB149">
        <v>7.1000000000000005E-5</v>
      </c>
      <c r="FC149" t="s">
        <v>227</v>
      </c>
      <c r="FD149">
        <v>42.2</v>
      </c>
      <c r="FE149">
        <v>4.2199999999999998E-3</v>
      </c>
      <c r="FF149" t="s">
        <v>227</v>
      </c>
      <c r="FP149">
        <v>0.9</v>
      </c>
      <c r="FQ149">
        <v>9.0000000000000006E-5</v>
      </c>
      <c r="FR149" t="s">
        <v>227</v>
      </c>
      <c r="FS149">
        <v>179</v>
      </c>
      <c r="FT149">
        <v>1.7899999999999999E-2</v>
      </c>
      <c r="FU149" t="s">
        <v>227</v>
      </c>
      <c r="FV149">
        <v>0.22</v>
      </c>
      <c r="FW149">
        <v>2.1999999999999999E-5</v>
      </c>
      <c r="FX149" t="s">
        <v>227</v>
      </c>
      <c r="FY149">
        <v>0.57999999999999996</v>
      </c>
      <c r="FZ149">
        <v>5.8E-5</v>
      </c>
      <c r="GA149" t="s">
        <v>227</v>
      </c>
      <c r="GE149">
        <v>0.72</v>
      </c>
      <c r="GF149">
        <v>7.2000000000000002E-5</v>
      </c>
      <c r="GG149" t="s">
        <v>227</v>
      </c>
      <c r="GH149">
        <v>6170</v>
      </c>
      <c r="GI149">
        <v>0.61699999999999999</v>
      </c>
      <c r="GJ149" t="s">
        <v>227</v>
      </c>
      <c r="GK149">
        <v>0.12</v>
      </c>
      <c r="GL149">
        <v>1.2E-5</v>
      </c>
      <c r="GM149" t="s">
        <v>227</v>
      </c>
      <c r="GN149">
        <v>0.33</v>
      </c>
      <c r="GO149">
        <v>3.3000000000000003E-5</v>
      </c>
      <c r="GP149" t="s">
        <v>227</v>
      </c>
      <c r="GQ149">
        <v>0.2</v>
      </c>
      <c r="GR149">
        <v>2.0000000000000002E-5</v>
      </c>
      <c r="GS149" t="s">
        <v>227</v>
      </c>
      <c r="GW149">
        <v>15.2</v>
      </c>
      <c r="GX149">
        <v>1.5200000000000001E-3</v>
      </c>
      <c r="GY149" t="s">
        <v>227</v>
      </c>
      <c r="GZ149">
        <v>20.7</v>
      </c>
      <c r="HA149">
        <v>2.0699999999999998E-3</v>
      </c>
      <c r="HB149" t="s">
        <v>227</v>
      </c>
      <c r="HC149">
        <v>2.2000000000000002</v>
      </c>
      <c r="HD149">
        <v>2.2000000000000001E-4</v>
      </c>
      <c r="HE149" t="s">
        <v>227</v>
      </c>
      <c r="HF149">
        <v>113</v>
      </c>
      <c r="HG149">
        <v>1.1299999999999999E-2</v>
      </c>
      <c r="HH149" t="s">
        <v>227</v>
      </c>
      <c r="HI149">
        <v>50</v>
      </c>
      <c r="HJ149">
        <v>5.0000000000000001E-3</v>
      </c>
      <c r="HK149" t="s">
        <v>227</v>
      </c>
    </row>
    <row r="150" spans="1:219" x14ac:dyDescent="0.25">
      <c r="A150" t="s">
        <v>441</v>
      </c>
      <c r="B150" t="s">
        <v>390</v>
      </c>
      <c r="C150" t="s">
        <v>221</v>
      </c>
      <c r="D150" t="s">
        <v>407</v>
      </c>
      <c r="E150" t="s">
        <v>242</v>
      </c>
      <c r="F150" t="s">
        <v>260</v>
      </c>
      <c r="G150" t="s">
        <v>225</v>
      </c>
      <c r="H150" t="s">
        <v>226</v>
      </c>
      <c r="I150" t="str">
        <f>HYPERLINK("https://www.oreas.com/crm/OREAS-231b/")</f>
        <v>https://www.oreas.com/crm/OREAS-231b/</v>
      </c>
      <c r="J150">
        <v>0.182</v>
      </c>
      <c r="K150">
        <v>1.8199999999999999E-5</v>
      </c>
      <c r="L150" t="s">
        <v>271</v>
      </c>
      <c r="M150">
        <v>68900</v>
      </c>
      <c r="N150">
        <v>6.89</v>
      </c>
      <c r="O150" t="s">
        <v>227</v>
      </c>
      <c r="P150">
        <v>34</v>
      </c>
      <c r="Q150">
        <v>3.3999999999999998E-3</v>
      </c>
      <c r="R150" t="s">
        <v>227</v>
      </c>
      <c r="S150">
        <v>0.55600000000000005</v>
      </c>
      <c r="T150">
        <v>5.5600000000000003E-5</v>
      </c>
      <c r="U150" t="s">
        <v>243</v>
      </c>
      <c r="V150">
        <v>28.6</v>
      </c>
      <c r="W150">
        <v>2.8600000000000001E-3</v>
      </c>
      <c r="X150" t="s">
        <v>271</v>
      </c>
      <c r="Y150">
        <v>299</v>
      </c>
      <c r="Z150">
        <v>2.9899999999999999E-2</v>
      </c>
      <c r="AA150" t="s">
        <v>227</v>
      </c>
      <c r="AB150">
        <v>0.37</v>
      </c>
      <c r="AC150">
        <v>3.6999999999999998E-5</v>
      </c>
      <c r="AD150" t="s">
        <v>227</v>
      </c>
      <c r="AE150">
        <v>2.9000000000000001E-2</v>
      </c>
      <c r="AF150">
        <v>2.9000000000000002E-6</v>
      </c>
      <c r="AG150" t="s">
        <v>227</v>
      </c>
      <c r="AH150">
        <v>64300</v>
      </c>
      <c r="AI150">
        <v>6.43</v>
      </c>
      <c r="AJ150" t="s">
        <v>227</v>
      </c>
      <c r="AK150">
        <v>0.39</v>
      </c>
      <c r="AL150">
        <v>3.8999999999999999E-5</v>
      </c>
      <c r="AM150" t="s">
        <v>227</v>
      </c>
      <c r="AN150">
        <v>11.3</v>
      </c>
      <c r="AO150">
        <v>1.1299999999999999E-3</v>
      </c>
      <c r="AP150" t="s">
        <v>227</v>
      </c>
      <c r="AT150">
        <v>46.6</v>
      </c>
      <c r="AU150">
        <v>4.6600000000000001E-3</v>
      </c>
      <c r="AV150" t="s">
        <v>227</v>
      </c>
      <c r="AW150">
        <v>154</v>
      </c>
      <c r="AX150">
        <v>1.54E-2</v>
      </c>
      <c r="AY150" t="s">
        <v>227</v>
      </c>
      <c r="AZ150">
        <v>0.57999999999999996</v>
      </c>
      <c r="BA150">
        <v>5.8E-5</v>
      </c>
      <c r="BB150" t="s">
        <v>227</v>
      </c>
      <c r="BC150">
        <v>156</v>
      </c>
      <c r="BD150">
        <v>1.5599999999999999E-2</v>
      </c>
      <c r="BE150" t="s">
        <v>227</v>
      </c>
      <c r="BF150">
        <v>3.77</v>
      </c>
      <c r="BG150">
        <v>3.77E-4</v>
      </c>
      <c r="BH150" t="s">
        <v>227</v>
      </c>
      <c r="BI150">
        <v>2.3199999999999998</v>
      </c>
      <c r="BJ150">
        <v>2.32E-4</v>
      </c>
      <c r="BK150" t="s">
        <v>227</v>
      </c>
      <c r="BL150">
        <v>0.92</v>
      </c>
      <c r="BM150">
        <v>9.2E-5</v>
      </c>
      <c r="BN150" t="s">
        <v>227</v>
      </c>
      <c r="BO150">
        <v>83100</v>
      </c>
      <c r="BP150">
        <v>8.31</v>
      </c>
      <c r="BQ150" t="s">
        <v>227</v>
      </c>
      <c r="BR150">
        <v>15.4</v>
      </c>
      <c r="BS150">
        <v>1.5399999999999999E-3</v>
      </c>
      <c r="BT150" t="s">
        <v>227</v>
      </c>
      <c r="BU150">
        <v>3.04</v>
      </c>
      <c r="BV150">
        <v>3.0400000000000002E-4</v>
      </c>
      <c r="BW150" t="s">
        <v>227</v>
      </c>
      <c r="BX150">
        <v>0.13</v>
      </c>
      <c r="BY150">
        <v>1.2999999999999999E-5</v>
      </c>
      <c r="BZ150" t="s">
        <v>271</v>
      </c>
      <c r="CA150">
        <v>1.54</v>
      </c>
      <c r="CB150">
        <v>1.54E-4</v>
      </c>
      <c r="CC150" t="s">
        <v>227</v>
      </c>
      <c r="CG150">
        <v>0.77</v>
      </c>
      <c r="CH150">
        <v>7.7000000000000001E-5</v>
      </c>
      <c r="CI150" t="s">
        <v>227</v>
      </c>
      <c r="CJ150">
        <v>7.0999999999999994E-2</v>
      </c>
      <c r="CK150">
        <v>7.0999999999999998E-6</v>
      </c>
      <c r="CL150" t="s">
        <v>227</v>
      </c>
      <c r="CP150">
        <v>4770</v>
      </c>
      <c r="CQ150">
        <v>0.47699999999999998</v>
      </c>
      <c r="CR150" t="s">
        <v>227</v>
      </c>
      <c r="CS150">
        <v>4.5199999999999996</v>
      </c>
      <c r="CT150">
        <v>4.5199999999999998E-4</v>
      </c>
      <c r="CU150" t="s">
        <v>227</v>
      </c>
      <c r="CV150">
        <v>12</v>
      </c>
      <c r="CW150">
        <v>1.1999999999999999E-3</v>
      </c>
      <c r="CX150" t="s">
        <v>227</v>
      </c>
      <c r="CY150">
        <v>0.33</v>
      </c>
      <c r="CZ150">
        <v>3.3000000000000003E-5</v>
      </c>
      <c r="DA150" t="s">
        <v>227</v>
      </c>
      <c r="DB150">
        <v>41400</v>
      </c>
      <c r="DC150">
        <v>4.1399999999999997</v>
      </c>
      <c r="DD150" t="s">
        <v>227</v>
      </c>
      <c r="DE150">
        <v>1580</v>
      </c>
      <c r="DF150">
        <v>0.158</v>
      </c>
      <c r="DG150" t="s">
        <v>227</v>
      </c>
      <c r="DH150">
        <v>1.46</v>
      </c>
      <c r="DI150">
        <v>1.46E-4</v>
      </c>
      <c r="DJ150" t="s">
        <v>227</v>
      </c>
      <c r="DK150">
        <v>20400</v>
      </c>
      <c r="DL150">
        <v>2.04</v>
      </c>
      <c r="DM150" t="s">
        <v>227</v>
      </c>
      <c r="DN150">
        <v>3.66</v>
      </c>
      <c r="DO150">
        <v>3.6600000000000001E-4</v>
      </c>
      <c r="DP150" t="s">
        <v>227</v>
      </c>
      <c r="DQ150">
        <v>7.98</v>
      </c>
      <c r="DR150">
        <v>7.9799999999999999E-4</v>
      </c>
      <c r="DS150" t="s">
        <v>227</v>
      </c>
      <c r="DT150">
        <v>73</v>
      </c>
      <c r="DU150">
        <v>7.3000000000000001E-3</v>
      </c>
      <c r="DV150" t="s">
        <v>271</v>
      </c>
      <c r="DW150">
        <v>440</v>
      </c>
      <c r="DX150">
        <v>4.3999999999999997E-2</v>
      </c>
      <c r="DY150" t="s">
        <v>227</v>
      </c>
      <c r="DZ150">
        <v>13.6</v>
      </c>
      <c r="EA150">
        <v>1.3600000000000001E-3</v>
      </c>
      <c r="EB150" t="s">
        <v>227</v>
      </c>
      <c r="EF150">
        <v>1.64</v>
      </c>
      <c r="EG150">
        <v>1.64E-4</v>
      </c>
      <c r="EH150" t="s">
        <v>227</v>
      </c>
      <c r="EL150">
        <v>3.99</v>
      </c>
      <c r="EM150">
        <v>3.9899999999999999E-4</v>
      </c>
      <c r="EN150" t="s">
        <v>271</v>
      </c>
      <c r="EO150">
        <v>3.0000000000000001E-3</v>
      </c>
      <c r="EP150">
        <v>2.9999999999999999E-7</v>
      </c>
      <c r="EQ150" t="s">
        <v>227</v>
      </c>
      <c r="EX150">
        <v>2640</v>
      </c>
      <c r="EY150">
        <v>0.26400000000000001</v>
      </c>
      <c r="EZ150" t="s">
        <v>227</v>
      </c>
      <c r="FA150">
        <v>0.82</v>
      </c>
      <c r="FB150">
        <v>8.2000000000000001E-5</v>
      </c>
      <c r="FC150" t="s">
        <v>227</v>
      </c>
      <c r="FD150">
        <v>39.4</v>
      </c>
      <c r="FE150">
        <v>3.9399999999999999E-3</v>
      </c>
      <c r="FF150" t="s">
        <v>227</v>
      </c>
      <c r="FM150">
        <v>1.53</v>
      </c>
      <c r="FN150">
        <v>1.5300000000000001E-4</v>
      </c>
      <c r="FO150" t="s">
        <v>271</v>
      </c>
      <c r="FP150">
        <v>0.94</v>
      </c>
      <c r="FQ150">
        <v>9.3999999999999994E-5</v>
      </c>
      <c r="FR150" t="s">
        <v>227</v>
      </c>
      <c r="FS150">
        <v>203</v>
      </c>
      <c r="FT150">
        <v>2.0299999999999999E-2</v>
      </c>
      <c r="FU150" t="s">
        <v>227</v>
      </c>
      <c r="FV150">
        <v>0.24</v>
      </c>
      <c r="FW150">
        <v>2.4000000000000001E-5</v>
      </c>
      <c r="FX150" t="s">
        <v>227</v>
      </c>
      <c r="FY150">
        <v>0.56000000000000005</v>
      </c>
      <c r="FZ150">
        <v>5.5999999999999999E-5</v>
      </c>
      <c r="GA150" t="s">
        <v>227</v>
      </c>
      <c r="GB150">
        <v>0.06</v>
      </c>
      <c r="GC150">
        <v>6.0000000000000002E-6</v>
      </c>
      <c r="GD150" t="s">
        <v>271</v>
      </c>
      <c r="GE150">
        <v>0.65</v>
      </c>
      <c r="GF150">
        <v>6.4999999999999994E-5</v>
      </c>
      <c r="GG150" t="s">
        <v>227</v>
      </c>
      <c r="GH150">
        <v>6380</v>
      </c>
      <c r="GI150">
        <v>0.63800000000000001</v>
      </c>
      <c r="GJ150" t="s">
        <v>227</v>
      </c>
      <c r="GK150">
        <v>0.12</v>
      </c>
      <c r="GL150">
        <v>1.2E-5</v>
      </c>
      <c r="GM150" t="s">
        <v>227</v>
      </c>
      <c r="GN150">
        <v>0.33</v>
      </c>
      <c r="GO150">
        <v>3.3000000000000003E-5</v>
      </c>
      <c r="GP150" t="s">
        <v>227</v>
      </c>
      <c r="GQ150">
        <v>0.2</v>
      </c>
      <c r="GR150">
        <v>2.0000000000000002E-5</v>
      </c>
      <c r="GS150" t="s">
        <v>227</v>
      </c>
      <c r="GT150">
        <v>141</v>
      </c>
      <c r="GU150">
        <v>1.41E-2</v>
      </c>
      <c r="GV150" t="s">
        <v>271</v>
      </c>
      <c r="GW150">
        <v>17</v>
      </c>
      <c r="GX150">
        <v>1.6999999999999999E-3</v>
      </c>
      <c r="GY150" t="s">
        <v>227</v>
      </c>
      <c r="GZ150">
        <v>20.5</v>
      </c>
      <c r="HA150">
        <v>2.0500000000000002E-3</v>
      </c>
      <c r="HB150" t="s">
        <v>227</v>
      </c>
      <c r="HC150">
        <v>2.13</v>
      </c>
      <c r="HD150">
        <v>2.13E-4</v>
      </c>
      <c r="HE150" t="s">
        <v>227</v>
      </c>
      <c r="HF150">
        <v>118</v>
      </c>
      <c r="HG150">
        <v>1.18E-2</v>
      </c>
      <c r="HH150" t="s">
        <v>227</v>
      </c>
      <c r="HI150">
        <v>45.4</v>
      </c>
      <c r="HJ150">
        <v>4.5399999999999998E-3</v>
      </c>
      <c r="HK150" t="s">
        <v>227</v>
      </c>
    </row>
    <row r="151" spans="1:219" x14ac:dyDescent="0.25">
      <c r="A151" t="s">
        <v>442</v>
      </c>
      <c r="B151" t="s">
        <v>390</v>
      </c>
      <c r="C151" t="s">
        <v>221</v>
      </c>
      <c r="D151" t="s">
        <v>443</v>
      </c>
      <c r="E151" t="s">
        <v>242</v>
      </c>
      <c r="F151" t="s">
        <v>224</v>
      </c>
      <c r="G151" t="s">
        <v>235</v>
      </c>
      <c r="H151" t="s">
        <v>226</v>
      </c>
      <c r="I151" t="str">
        <f>HYPERLINK("https://www.oreas.com/crm/OREAS-232/")</f>
        <v>https://www.oreas.com/crm/OREAS-232/</v>
      </c>
      <c r="J151">
        <v>9.2999999999999999E-2</v>
      </c>
      <c r="K151">
        <v>9.3000000000000007E-6</v>
      </c>
      <c r="L151" t="s">
        <v>271</v>
      </c>
      <c r="M151">
        <v>24700</v>
      </c>
      <c r="N151">
        <v>2.4700000000000002</v>
      </c>
      <c r="O151" t="s">
        <v>271</v>
      </c>
      <c r="P151">
        <v>185</v>
      </c>
      <c r="Q151">
        <v>1.8499999999999999E-2</v>
      </c>
      <c r="R151" t="s">
        <v>271</v>
      </c>
      <c r="S151">
        <v>0.90200000000000002</v>
      </c>
      <c r="T151">
        <v>9.0199999999999997E-5</v>
      </c>
      <c r="U151" t="s">
        <v>243</v>
      </c>
      <c r="Y151">
        <v>97</v>
      </c>
      <c r="Z151">
        <v>9.7000000000000003E-3</v>
      </c>
      <c r="AA151" t="s">
        <v>271</v>
      </c>
      <c r="AB151">
        <v>1.19</v>
      </c>
      <c r="AC151">
        <v>1.1900000000000001E-4</v>
      </c>
      <c r="AD151" t="s">
        <v>271</v>
      </c>
      <c r="AE151">
        <v>0.31</v>
      </c>
      <c r="AF151">
        <v>3.1000000000000001E-5</v>
      </c>
      <c r="AG151" t="s">
        <v>271</v>
      </c>
      <c r="AH151">
        <v>1870</v>
      </c>
      <c r="AI151">
        <v>0.187</v>
      </c>
      <c r="AJ151" t="s">
        <v>271</v>
      </c>
      <c r="AK151">
        <v>3.2000000000000001E-2</v>
      </c>
      <c r="AL151">
        <v>3.1999999999999999E-6</v>
      </c>
      <c r="AM151" t="s">
        <v>271</v>
      </c>
      <c r="AN151">
        <v>58</v>
      </c>
      <c r="AO151">
        <v>5.7999999999999996E-3</v>
      </c>
      <c r="AP151" t="s">
        <v>271</v>
      </c>
      <c r="AW151">
        <v>100</v>
      </c>
      <c r="AX151">
        <v>0.01</v>
      </c>
      <c r="AY151" t="s">
        <v>271</v>
      </c>
      <c r="AZ151">
        <v>7.45</v>
      </c>
      <c r="BA151">
        <v>7.45E-4</v>
      </c>
      <c r="BB151" t="s">
        <v>271</v>
      </c>
      <c r="BC151">
        <v>22.6</v>
      </c>
      <c r="BD151">
        <v>2.2599999999999999E-3</v>
      </c>
      <c r="BE151" t="s">
        <v>271</v>
      </c>
      <c r="BF151">
        <v>2.25</v>
      </c>
      <c r="BG151">
        <v>2.2499999999999999E-4</v>
      </c>
      <c r="BH151" t="s">
        <v>271</v>
      </c>
      <c r="BI151">
        <v>1</v>
      </c>
      <c r="BJ151">
        <v>1E-4</v>
      </c>
      <c r="BK151" t="s">
        <v>271</v>
      </c>
      <c r="BL151">
        <v>0.8</v>
      </c>
      <c r="BM151">
        <v>8.0000000000000007E-5</v>
      </c>
      <c r="BN151" t="s">
        <v>271</v>
      </c>
      <c r="BO151">
        <v>34100</v>
      </c>
      <c r="BP151">
        <v>3.41</v>
      </c>
      <c r="BQ151" t="s">
        <v>271</v>
      </c>
      <c r="BR151">
        <v>7.53</v>
      </c>
      <c r="BS151">
        <v>7.5299999999999998E-4</v>
      </c>
      <c r="BT151" t="s">
        <v>271</v>
      </c>
      <c r="BU151">
        <v>3.78</v>
      </c>
      <c r="BV151">
        <v>3.7800000000000003E-4</v>
      </c>
      <c r="BW151" t="s">
        <v>271</v>
      </c>
      <c r="BX151">
        <v>9.9000000000000005E-2</v>
      </c>
      <c r="BY151">
        <v>9.9000000000000001E-6</v>
      </c>
      <c r="BZ151" t="s">
        <v>271</v>
      </c>
      <c r="CA151">
        <v>0.78</v>
      </c>
      <c r="CB151">
        <v>7.7999999999999999E-5</v>
      </c>
      <c r="CC151" t="s">
        <v>271</v>
      </c>
      <c r="CG151">
        <v>0.39</v>
      </c>
      <c r="CH151">
        <v>3.8999999999999999E-5</v>
      </c>
      <c r="CI151" t="s">
        <v>271</v>
      </c>
      <c r="CJ151">
        <v>2.3E-2</v>
      </c>
      <c r="CK151">
        <v>2.3E-6</v>
      </c>
      <c r="CL151" t="s">
        <v>271</v>
      </c>
      <c r="CP151">
        <v>9720</v>
      </c>
      <c r="CQ151">
        <v>0.97199999999999998</v>
      </c>
      <c r="CR151" t="s">
        <v>271</v>
      </c>
      <c r="CS151">
        <v>29.8</v>
      </c>
      <c r="CT151">
        <v>2.98E-3</v>
      </c>
      <c r="CU151" t="s">
        <v>271</v>
      </c>
      <c r="CV151">
        <v>33.9</v>
      </c>
      <c r="CW151">
        <v>3.3899999999999998E-3</v>
      </c>
      <c r="CX151" t="s">
        <v>271</v>
      </c>
      <c r="CY151">
        <v>0.12</v>
      </c>
      <c r="CZ151">
        <v>1.2E-5</v>
      </c>
      <c r="DA151" t="s">
        <v>271</v>
      </c>
      <c r="DB151">
        <v>13000</v>
      </c>
      <c r="DC151">
        <v>1.3</v>
      </c>
      <c r="DD151" t="s">
        <v>271</v>
      </c>
      <c r="DE151">
        <v>210</v>
      </c>
      <c r="DF151">
        <v>2.1000000000000001E-2</v>
      </c>
      <c r="DG151" t="s">
        <v>271</v>
      </c>
      <c r="DH151">
        <v>0.56999999999999995</v>
      </c>
      <c r="DI151">
        <v>5.7000000000000003E-5</v>
      </c>
      <c r="DJ151" t="s">
        <v>271</v>
      </c>
      <c r="DK151">
        <v>740</v>
      </c>
      <c r="DL151">
        <v>7.3999999999999996E-2</v>
      </c>
      <c r="DM151" t="s">
        <v>271</v>
      </c>
      <c r="DT151">
        <v>57</v>
      </c>
      <c r="DU151">
        <v>5.7000000000000002E-3</v>
      </c>
      <c r="DV151" t="s">
        <v>271</v>
      </c>
      <c r="DW151">
        <v>500</v>
      </c>
      <c r="DX151">
        <v>0.05</v>
      </c>
      <c r="DY151" t="s">
        <v>271</v>
      </c>
      <c r="DZ151">
        <v>7.74</v>
      </c>
      <c r="EA151">
        <v>7.7399999999999995E-4</v>
      </c>
      <c r="EB151" t="s">
        <v>271</v>
      </c>
      <c r="EF151">
        <v>7.63</v>
      </c>
      <c r="EG151">
        <v>7.6300000000000001E-4</v>
      </c>
      <c r="EH151" t="s">
        <v>271</v>
      </c>
      <c r="EL151">
        <v>94</v>
      </c>
      <c r="EM151">
        <v>9.4000000000000004E-3</v>
      </c>
      <c r="EN151" t="s">
        <v>271</v>
      </c>
      <c r="EX151">
        <v>500</v>
      </c>
      <c r="EY151">
        <v>0.05</v>
      </c>
      <c r="EZ151" t="s">
        <v>271</v>
      </c>
      <c r="FA151">
        <v>133</v>
      </c>
      <c r="FB151">
        <v>1.3299999999999999E-2</v>
      </c>
      <c r="FC151" t="s">
        <v>271</v>
      </c>
      <c r="FD151">
        <v>5.8</v>
      </c>
      <c r="FE151">
        <v>5.8E-4</v>
      </c>
      <c r="FF151" t="s">
        <v>271</v>
      </c>
      <c r="FM151">
        <v>5.14</v>
      </c>
      <c r="FN151">
        <v>5.1400000000000003E-4</v>
      </c>
      <c r="FO151" t="s">
        <v>271</v>
      </c>
      <c r="FP151">
        <v>1.3</v>
      </c>
      <c r="FQ151">
        <v>1.2999999999999999E-4</v>
      </c>
      <c r="FR151" t="s">
        <v>271</v>
      </c>
      <c r="FS151">
        <v>15.5</v>
      </c>
      <c r="FT151">
        <v>1.5499999999999999E-3</v>
      </c>
      <c r="FU151" t="s">
        <v>271</v>
      </c>
      <c r="FY151">
        <v>0.45</v>
      </c>
      <c r="FZ151">
        <v>4.5000000000000003E-5</v>
      </c>
      <c r="GA151" t="s">
        <v>271</v>
      </c>
      <c r="GE151">
        <v>13.1</v>
      </c>
      <c r="GF151">
        <v>1.31E-3</v>
      </c>
      <c r="GG151" t="s">
        <v>271</v>
      </c>
      <c r="GH151">
        <v>1460</v>
      </c>
      <c r="GI151">
        <v>0.14599999999999999</v>
      </c>
      <c r="GJ151" t="s">
        <v>271</v>
      </c>
      <c r="GK151">
        <v>0.59</v>
      </c>
      <c r="GL151">
        <v>5.8999999999999998E-5</v>
      </c>
      <c r="GM151" t="s">
        <v>271</v>
      </c>
      <c r="GQ151">
        <v>1.51</v>
      </c>
      <c r="GR151">
        <v>1.5100000000000001E-4</v>
      </c>
      <c r="GS151" t="s">
        <v>271</v>
      </c>
      <c r="GT151">
        <v>67</v>
      </c>
      <c r="GU151">
        <v>6.7000000000000002E-3</v>
      </c>
      <c r="GV151" t="s">
        <v>271</v>
      </c>
      <c r="GW151">
        <v>0.38</v>
      </c>
      <c r="GX151">
        <v>3.8000000000000002E-5</v>
      </c>
      <c r="GY151" t="s">
        <v>271</v>
      </c>
      <c r="GZ151">
        <v>9.5299999999999994</v>
      </c>
      <c r="HA151">
        <v>9.5299999999999996E-4</v>
      </c>
      <c r="HB151" t="s">
        <v>271</v>
      </c>
      <c r="HC151">
        <v>0.86</v>
      </c>
      <c r="HD151">
        <v>8.6000000000000003E-5</v>
      </c>
      <c r="HE151" t="s">
        <v>271</v>
      </c>
      <c r="HF151">
        <v>75</v>
      </c>
      <c r="HG151">
        <v>7.4999999999999997E-3</v>
      </c>
      <c r="HH151" t="s">
        <v>271</v>
      </c>
    </row>
    <row r="152" spans="1:219" x14ac:dyDescent="0.25">
      <c r="A152" t="s">
        <v>444</v>
      </c>
      <c r="B152" t="s">
        <v>390</v>
      </c>
      <c r="C152" t="s">
        <v>221</v>
      </c>
      <c r="D152" t="s">
        <v>443</v>
      </c>
      <c r="E152" t="s">
        <v>242</v>
      </c>
      <c r="F152" t="s">
        <v>260</v>
      </c>
      <c r="G152" t="s">
        <v>225</v>
      </c>
      <c r="H152" t="s">
        <v>226</v>
      </c>
      <c r="I152" t="str">
        <f>HYPERLINK("https://www.oreas.com/crm/OREAS-232b/")</f>
        <v>https://www.oreas.com/crm/OREAS-232b/</v>
      </c>
      <c r="J152">
        <v>0.10199999999999999</v>
      </c>
      <c r="K152">
        <v>1.0200000000000001E-5</v>
      </c>
      <c r="L152" t="s">
        <v>271</v>
      </c>
      <c r="M152">
        <v>70100</v>
      </c>
      <c r="N152">
        <v>7.01</v>
      </c>
      <c r="O152" t="s">
        <v>227</v>
      </c>
      <c r="P152">
        <v>441</v>
      </c>
      <c r="Q152">
        <v>4.41E-2</v>
      </c>
      <c r="R152" t="s">
        <v>227</v>
      </c>
      <c r="S152">
        <v>0.94599999999999995</v>
      </c>
      <c r="T152">
        <v>9.4599999999999996E-5</v>
      </c>
      <c r="U152" t="s">
        <v>243</v>
      </c>
      <c r="Y152">
        <v>694</v>
      </c>
      <c r="Z152">
        <v>6.9400000000000003E-2</v>
      </c>
      <c r="AA152" t="s">
        <v>227</v>
      </c>
      <c r="AB152">
        <v>2.35</v>
      </c>
      <c r="AC152">
        <v>2.3499999999999999E-4</v>
      </c>
      <c r="AD152" t="s">
        <v>227</v>
      </c>
      <c r="AE152">
        <v>0.31</v>
      </c>
      <c r="AF152">
        <v>3.1000000000000001E-5</v>
      </c>
      <c r="AG152" t="s">
        <v>227</v>
      </c>
      <c r="AH152">
        <v>9950</v>
      </c>
      <c r="AI152">
        <v>0.995</v>
      </c>
      <c r="AJ152" t="s">
        <v>227</v>
      </c>
      <c r="AK152">
        <v>4.4999999999999998E-2</v>
      </c>
      <c r="AL152">
        <v>4.5000000000000001E-6</v>
      </c>
      <c r="AM152" t="s">
        <v>271</v>
      </c>
      <c r="AN152">
        <v>79</v>
      </c>
      <c r="AO152">
        <v>7.9000000000000008E-3</v>
      </c>
      <c r="AP152" t="s">
        <v>227</v>
      </c>
      <c r="AT152">
        <v>16.600000000000001</v>
      </c>
      <c r="AU152">
        <v>1.66E-3</v>
      </c>
      <c r="AV152" t="s">
        <v>227</v>
      </c>
      <c r="AW152">
        <v>122</v>
      </c>
      <c r="AX152">
        <v>1.2200000000000001E-2</v>
      </c>
      <c r="AY152" t="s">
        <v>227</v>
      </c>
      <c r="AZ152">
        <v>8.6300000000000008</v>
      </c>
      <c r="BA152">
        <v>8.6300000000000005E-4</v>
      </c>
      <c r="BB152" t="s">
        <v>227</v>
      </c>
      <c r="BC152">
        <v>26.7</v>
      </c>
      <c r="BD152">
        <v>2.6700000000000001E-3</v>
      </c>
      <c r="BE152" t="s">
        <v>227</v>
      </c>
      <c r="BF152">
        <v>3.38</v>
      </c>
      <c r="BG152">
        <v>3.3799999999999998E-4</v>
      </c>
      <c r="BH152" t="s">
        <v>227</v>
      </c>
      <c r="BI152">
        <v>1.78</v>
      </c>
      <c r="BJ152">
        <v>1.7799999999999999E-4</v>
      </c>
      <c r="BK152" t="s">
        <v>227</v>
      </c>
      <c r="BL152">
        <v>1.24</v>
      </c>
      <c r="BM152">
        <v>1.2400000000000001E-4</v>
      </c>
      <c r="BN152" t="s">
        <v>227</v>
      </c>
      <c r="BO152">
        <v>38500</v>
      </c>
      <c r="BP152">
        <v>3.85</v>
      </c>
      <c r="BQ152" t="s">
        <v>227</v>
      </c>
      <c r="BR152">
        <v>18.399999999999999</v>
      </c>
      <c r="BS152">
        <v>1.8400000000000001E-3</v>
      </c>
      <c r="BT152" t="s">
        <v>227</v>
      </c>
      <c r="BU152">
        <v>4.96</v>
      </c>
      <c r="BV152">
        <v>4.9600000000000002E-4</v>
      </c>
      <c r="BW152" t="s">
        <v>227</v>
      </c>
      <c r="BX152">
        <v>0.12</v>
      </c>
      <c r="BY152">
        <v>1.2E-5</v>
      </c>
      <c r="BZ152" t="s">
        <v>271</v>
      </c>
      <c r="CA152">
        <v>4.0599999999999996</v>
      </c>
      <c r="CB152">
        <v>4.06E-4</v>
      </c>
      <c r="CC152" t="s">
        <v>227</v>
      </c>
      <c r="CG152">
        <v>0.62</v>
      </c>
      <c r="CH152">
        <v>6.2000000000000003E-5</v>
      </c>
      <c r="CI152" t="s">
        <v>227</v>
      </c>
      <c r="CJ152">
        <v>6.3E-2</v>
      </c>
      <c r="CK152">
        <v>6.2999999999999998E-6</v>
      </c>
      <c r="CL152" t="s">
        <v>227</v>
      </c>
      <c r="CP152">
        <v>25100</v>
      </c>
      <c r="CQ152">
        <v>2.5099999999999998</v>
      </c>
      <c r="CR152" t="s">
        <v>227</v>
      </c>
      <c r="CS152">
        <v>37.6</v>
      </c>
      <c r="CT152">
        <v>3.7599999999999999E-3</v>
      </c>
      <c r="CU152" t="s">
        <v>227</v>
      </c>
      <c r="CV152">
        <v>50</v>
      </c>
      <c r="CW152">
        <v>5.0000000000000001E-3</v>
      </c>
      <c r="CX152" t="s">
        <v>227</v>
      </c>
      <c r="CY152">
        <v>0.28000000000000003</v>
      </c>
      <c r="CZ152">
        <v>2.8E-5</v>
      </c>
      <c r="DA152" t="s">
        <v>227</v>
      </c>
      <c r="DB152">
        <v>16200</v>
      </c>
      <c r="DC152">
        <v>1.62</v>
      </c>
      <c r="DD152" t="s">
        <v>227</v>
      </c>
      <c r="DE152">
        <v>410</v>
      </c>
      <c r="DF152">
        <v>4.1000000000000002E-2</v>
      </c>
      <c r="DG152" t="s">
        <v>227</v>
      </c>
      <c r="DH152">
        <v>1.05</v>
      </c>
      <c r="DI152">
        <v>1.05E-4</v>
      </c>
      <c r="DJ152" t="s">
        <v>227</v>
      </c>
      <c r="DK152">
        <v>8100</v>
      </c>
      <c r="DL152">
        <v>0.81</v>
      </c>
      <c r="DM152" t="s">
        <v>227</v>
      </c>
      <c r="DN152">
        <v>13.5</v>
      </c>
      <c r="DO152">
        <v>1.3500000000000001E-3</v>
      </c>
      <c r="DP152" t="s">
        <v>227</v>
      </c>
      <c r="DQ152">
        <v>33.5</v>
      </c>
      <c r="DR152">
        <v>3.3500000000000001E-3</v>
      </c>
      <c r="DS152" t="s">
        <v>227</v>
      </c>
      <c r="DT152">
        <v>59</v>
      </c>
      <c r="DU152">
        <v>5.8999999999999999E-3</v>
      </c>
      <c r="DV152" t="s">
        <v>271</v>
      </c>
      <c r="DW152">
        <v>670</v>
      </c>
      <c r="DX152">
        <v>6.7000000000000004E-2</v>
      </c>
      <c r="DY152" t="s">
        <v>227</v>
      </c>
      <c r="DZ152">
        <v>19.2</v>
      </c>
      <c r="EA152">
        <v>1.92E-3</v>
      </c>
      <c r="EB152" t="s">
        <v>227</v>
      </c>
      <c r="EF152">
        <v>8.9600000000000009</v>
      </c>
      <c r="EG152">
        <v>8.9599999999999999E-4</v>
      </c>
      <c r="EH152" t="s">
        <v>227</v>
      </c>
      <c r="EL152">
        <v>84</v>
      </c>
      <c r="EM152">
        <v>8.3999999999999995E-3</v>
      </c>
      <c r="EN152" t="s">
        <v>271</v>
      </c>
      <c r="EO152" s="2">
        <v>2E-3</v>
      </c>
      <c r="EP152" s="2">
        <v>1.9999999999999999E-7</v>
      </c>
      <c r="EQ152" t="s">
        <v>227</v>
      </c>
      <c r="EX152">
        <v>1720</v>
      </c>
      <c r="EY152">
        <v>0.17199999999999999</v>
      </c>
      <c r="EZ152" t="s">
        <v>227</v>
      </c>
      <c r="FA152">
        <v>187</v>
      </c>
      <c r="FB152">
        <v>1.8700000000000001E-2</v>
      </c>
      <c r="FC152" t="s">
        <v>227</v>
      </c>
      <c r="FD152">
        <v>13.6</v>
      </c>
      <c r="FE152">
        <v>1.3600000000000001E-3</v>
      </c>
      <c r="FF152" t="s">
        <v>227</v>
      </c>
      <c r="FP152">
        <v>3.44</v>
      </c>
      <c r="FQ152">
        <v>3.4400000000000001E-4</v>
      </c>
      <c r="FR152" t="s">
        <v>227</v>
      </c>
      <c r="FS152">
        <v>134</v>
      </c>
      <c r="FT152">
        <v>1.34E-2</v>
      </c>
      <c r="FU152" t="s">
        <v>227</v>
      </c>
      <c r="FV152">
        <v>1.01</v>
      </c>
      <c r="FW152">
        <v>1.01E-4</v>
      </c>
      <c r="FX152" t="s">
        <v>227</v>
      </c>
      <c r="FY152">
        <v>0.67</v>
      </c>
      <c r="FZ152">
        <v>6.7000000000000002E-5</v>
      </c>
      <c r="GA152" t="s">
        <v>227</v>
      </c>
      <c r="GE152">
        <v>14.3</v>
      </c>
      <c r="GF152">
        <v>1.4300000000000001E-3</v>
      </c>
      <c r="GG152" t="s">
        <v>227</v>
      </c>
      <c r="GH152">
        <v>4430</v>
      </c>
      <c r="GI152">
        <v>0.443</v>
      </c>
      <c r="GJ152" t="s">
        <v>227</v>
      </c>
      <c r="GK152">
        <v>0.77</v>
      </c>
      <c r="GL152">
        <v>7.7000000000000001E-5</v>
      </c>
      <c r="GM152" t="s">
        <v>227</v>
      </c>
      <c r="GN152">
        <v>0.25</v>
      </c>
      <c r="GO152">
        <v>2.5000000000000001E-5</v>
      </c>
      <c r="GP152" t="s">
        <v>227</v>
      </c>
      <c r="GQ152">
        <v>2.71</v>
      </c>
      <c r="GR152">
        <v>2.7099999999999997E-4</v>
      </c>
      <c r="GS152" t="s">
        <v>227</v>
      </c>
      <c r="GT152">
        <v>67</v>
      </c>
      <c r="GU152">
        <v>6.7000000000000002E-3</v>
      </c>
      <c r="GV152" t="s">
        <v>271</v>
      </c>
      <c r="GW152">
        <v>1.9</v>
      </c>
      <c r="GX152">
        <v>1.9000000000000001E-4</v>
      </c>
      <c r="GY152" t="s">
        <v>227</v>
      </c>
      <c r="GZ152">
        <v>15.9</v>
      </c>
      <c r="HA152">
        <v>1.5900000000000001E-3</v>
      </c>
      <c r="HB152" t="s">
        <v>227</v>
      </c>
      <c r="HC152">
        <v>1.7</v>
      </c>
      <c r="HD152">
        <v>1.7000000000000001E-4</v>
      </c>
      <c r="HE152" t="s">
        <v>227</v>
      </c>
      <c r="HF152">
        <v>91</v>
      </c>
      <c r="HG152">
        <v>9.1000000000000004E-3</v>
      </c>
      <c r="HH152" t="s">
        <v>227</v>
      </c>
      <c r="HI152">
        <v>140</v>
      </c>
      <c r="HJ152">
        <v>1.4E-2</v>
      </c>
      <c r="HK152" t="s">
        <v>227</v>
      </c>
    </row>
    <row r="153" spans="1:219" x14ac:dyDescent="0.25">
      <c r="A153" t="s">
        <v>445</v>
      </c>
      <c r="B153" t="s">
        <v>240</v>
      </c>
      <c r="C153" t="s">
        <v>221</v>
      </c>
      <c r="D153" t="s">
        <v>407</v>
      </c>
      <c r="E153" t="s">
        <v>242</v>
      </c>
      <c r="F153" t="s">
        <v>260</v>
      </c>
      <c r="G153" t="s">
        <v>235</v>
      </c>
      <c r="H153" t="s">
        <v>226</v>
      </c>
      <c r="I153" t="str">
        <f>HYPERLINK("https://www.oreas.com/crm/OREAS-233/")</f>
        <v>https://www.oreas.com/crm/OREAS-233/</v>
      </c>
      <c r="J153">
        <v>0.28499999999999998</v>
      </c>
      <c r="K153">
        <v>2.8500000000000002E-5</v>
      </c>
      <c r="L153" t="s">
        <v>271</v>
      </c>
      <c r="M153">
        <v>69700</v>
      </c>
      <c r="N153">
        <v>6.97</v>
      </c>
      <c r="O153" t="s">
        <v>227</v>
      </c>
      <c r="P153">
        <v>46.8</v>
      </c>
      <c r="Q153">
        <v>4.6800000000000001E-3</v>
      </c>
      <c r="R153" t="s">
        <v>227</v>
      </c>
      <c r="S153">
        <v>1.05</v>
      </c>
      <c r="T153">
        <v>1.05E-4</v>
      </c>
      <c r="U153" t="s">
        <v>243</v>
      </c>
      <c r="V153">
        <v>20.2</v>
      </c>
      <c r="W153">
        <v>2.0200000000000001E-3</v>
      </c>
      <c r="X153" t="s">
        <v>271</v>
      </c>
      <c r="Y153">
        <v>129</v>
      </c>
      <c r="Z153">
        <v>1.29E-2</v>
      </c>
      <c r="AA153" t="s">
        <v>227</v>
      </c>
      <c r="AB153">
        <v>0.39</v>
      </c>
      <c r="AC153">
        <v>3.8999999999999999E-5</v>
      </c>
      <c r="AD153" t="s">
        <v>227</v>
      </c>
      <c r="AE153">
        <v>4.2000000000000003E-2</v>
      </c>
      <c r="AF153">
        <v>4.1999999999999996E-6</v>
      </c>
      <c r="AG153" t="s">
        <v>227</v>
      </c>
      <c r="AH153">
        <v>71000</v>
      </c>
      <c r="AI153">
        <v>7.1</v>
      </c>
      <c r="AJ153" t="s">
        <v>227</v>
      </c>
      <c r="AK153">
        <v>0.52</v>
      </c>
      <c r="AL153">
        <v>5.1999999999999997E-5</v>
      </c>
      <c r="AM153" t="s">
        <v>227</v>
      </c>
      <c r="AN153">
        <v>11.9</v>
      </c>
      <c r="AO153">
        <v>1.1900000000000001E-3</v>
      </c>
      <c r="AP153" t="s">
        <v>227</v>
      </c>
      <c r="AT153">
        <v>42</v>
      </c>
      <c r="AU153">
        <v>4.1999999999999997E-3</v>
      </c>
      <c r="AV153" t="s">
        <v>227</v>
      </c>
      <c r="AW153">
        <v>118</v>
      </c>
      <c r="AX153">
        <v>1.18E-2</v>
      </c>
      <c r="AY153" t="s">
        <v>227</v>
      </c>
      <c r="AZ153">
        <v>0.79</v>
      </c>
      <c r="BA153">
        <v>7.8999999999999996E-5</v>
      </c>
      <c r="BB153" t="s">
        <v>227</v>
      </c>
      <c r="BC153">
        <v>162</v>
      </c>
      <c r="BD153">
        <v>1.6199999999999999E-2</v>
      </c>
      <c r="BE153" t="s">
        <v>227</v>
      </c>
      <c r="BF153">
        <v>3.69</v>
      </c>
      <c r="BG153">
        <v>3.6900000000000002E-4</v>
      </c>
      <c r="BH153" t="s">
        <v>227</v>
      </c>
      <c r="BI153">
        <v>2.2400000000000002</v>
      </c>
      <c r="BJ153">
        <v>2.24E-4</v>
      </c>
      <c r="BK153" t="s">
        <v>227</v>
      </c>
      <c r="BL153">
        <v>0.89</v>
      </c>
      <c r="BM153">
        <v>8.8999999999999995E-5</v>
      </c>
      <c r="BN153" t="s">
        <v>227</v>
      </c>
      <c r="BO153">
        <v>77200</v>
      </c>
      <c r="BP153">
        <v>7.72</v>
      </c>
      <c r="BQ153" t="s">
        <v>227</v>
      </c>
      <c r="BR153">
        <v>15.1</v>
      </c>
      <c r="BS153">
        <v>1.5100000000000001E-3</v>
      </c>
      <c r="BT153" t="s">
        <v>227</v>
      </c>
      <c r="BU153">
        <v>3.16</v>
      </c>
      <c r="BV153">
        <v>3.1599999999999998E-4</v>
      </c>
      <c r="BW153" t="s">
        <v>227</v>
      </c>
      <c r="BX153">
        <v>0.11</v>
      </c>
      <c r="BY153">
        <v>1.1E-5</v>
      </c>
      <c r="BZ153" t="s">
        <v>271</v>
      </c>
      <c r="CA153">
        <v>1.61</v>
      </c>
      <c r="CB153">
        <v>1.6100000000000001E-4</v>
      </c>
      <c r="CC153" t="s">
        <v>227</v>
      </c>
      <c r="CG153">
        <v>0.79</v>
      </c>
      <c r="CH153">
        <v>7.8999999999999996E-5</v>
      </c>
      <c r="CI153" t="s">
        <v>227</v>
      </c>
      <c r="CJ153">
        <v>7.2999999999999995E-2</v>
      </c>
      <c r="CK153">
        <v>7.3000000000000004E-6</v>
      </c>
      <c r="CL153" t="s">
        <v>227</v>
      </c>
      <c r="CP153">
        <v>3700</v>
      </c>
      <c r="CQ153">
        <v>0.37</v>
      </c>
      <c r="CR153" t="s">
        <v>227</v>
      </c>
      <c r="CS153">
        <v>4.92</v>
      </c>
      <c r="CT153">
        <v>4.9200000000000003E-4</v>
      </c>
      <c r="CU153" t="s">
        <v>227</v>
      </c>
      <c r="CV153">
        <v>11.2</v>
      </c>
      <c r="CW153">
        <v>1.1199999999999999E-3</v>
      </c>
      <c r="CX153" t="s">
        <v>227</v>
      </c>
      <c r="CY153">
        <v>0.32</v>
      </c>
      <c r="CZ153">
        <v>3.1999999999999999E-5</v>
      </c>
      <c r="DA153" t="s">
        <v>227</v>
      </c>
      <c r="DB153">
        <v>37600</v>
      </c>
      <c r="DC153">
        <v>3.76</v>
      </c>
      <c r="DD153" t="s">
        <v>227</v>
      </c>
      <c r="DE153">
        <v>1340</v>
      </c>
      <c r="DF153">
        <v>0.13400000000000001</v>
      </c>
      <c r="DG153" t="s">
        <v>227</v>
      </c>
      <c r="DH153">
        <v>0.92</v>
      </c>
      <c r="DI153">
        <v>9.2E-5</v>
      </c>
      <c r="DJ153" t="s">
        <v>227</v>
      </c>
      <c r="DK153">
        <v>17300</v>
      </c>
      <c r="DL153">
        <v>1.73</v>
      </c>
      <c r="DM153" t="s">
        <v>227</v>
      </c>
      <c r="DN153">
        <v>3.31</v>
      </c>
      <c r="DO153">
        <v>3.3100000000000002E-4</v>
      </c>
      <c r="DP153" t="s">
        <v>227</v>
      </c>
      <c r="DQ153">
        <v>7.89</v>
      </c>
      <c r="DR153">
        <v>7.8899999999999999E-4</v>
      </c>
      <c r="DS153" t="s">
        <v>227</v>
      </c>
      <c r="DT153">
        <v>56</v>
      </c>
      <c r="DU153">
        <v>5.5999999999999999E-3</v>
      </c>
      <c r="DV153" t="s">
        <v>271</v>
      </c>
      <c r="DW153">
        <v>400</v>
      </c>
      <c r="DX153">
        <v>0.04</v>
      </c>
      <c r="DY153" t="s">
        <v>227</v>
      </c>
      <c r="DZ153">
        <v>21.3</v>
      </c>
      <c r="EA153">
        <v>2.1299999999999999E-3</v>
      </c>
      <c r="EB153" t="s">
        <v>227</v>
      </c>
      <c r="EF153">
        <v>1.65</v>
      </c>
      <c r="EG153">
        <v>1.65E-4</v>
      </c>
      <c r="EH153" t="s">
        <v>227</v>
      </c>
      <c r="EI153">
        <v>1.4E-2</v>
      </c>
      <c r="EJ153">
        <v>1.3999999999999999E-6</v>
      </c>
      <c r="EK153" t="s">
        <v>271</v>
      </c>
      <c r="EL153">
        <v>5.05</v>
      </c>
      <c r="EM153">
        <v>5.0500000000000002E-4</v>
      </c>
      <c r="EN153" t="s">
        <v>271</v>
      </c>
      <c r="EO153">
        <v>2E-3</v>
      </c>
      <c r="EP153">
        <v>1.9999999999999999E-7</v>
      </c>
      <c r="EQ153" t="s">
        <v>271</v>
      </c>
      <c r="EX153">
        <v>3190</v>
      </c>
      <c r="EY153">
        <v>0.31900000000000001</v>
      </c>
      <c r="EZ153" t="s">
        <v>227</v>
      </c>
      <c r="FA153">
        <v>1.1000000000000001</v>
      </c>
      <c r="FB153">
        <v>1.1E-4</v>
      </c>
      <c r="FC153" t="s">
        <v>227</v>
      </c>
      <c r="FD153">
        <v>39.6</v>
      </c>
      <c r="FE153">
        <v>3.96E-3</v>
      </c>
      <c r="FF153" t="s">
        <v>227</v>
      </c>
      <c r="FM153">
        <v>1.51</v>
      </c>
      <c r="FN153">
        <v>1.5100000000000001E-4</v>
      </c>
      <c r="FO153" t="s">
        <v>271</v>
      </c>
      <c r="FP153">
        <v>0.95</v>
      </c>
      <c r="FQ153">
        <v>9.5000000000000005E-5</v>
      </c>
      <c r="FR153" t="s">
        <v>227</v>
      </c>
      <c r="FS153">
        <v>175</v>
      </c>
      <c r="FT153">
        <v>1.7500000000000002E-2</v>
      </c>
      <c r="FU153" t="s">
        <v>227</v>
      </c>
      <c r="FV153">
        <v>0.23</v>
      </c>
      <c r="FW153">
        <v>2.3E-5</v>
      </c>
      <c r="FX153" t="s">
        <v>227</v>
      </c>
      <c r="FY153">
        <v>0.55000000000000004</v>
      </c>
      <c r="FZ153">
        <v>5.5000000000000002E-5</v>
      </c>
      <c r="GA153" t="s">
        <v>227</v>
      </c>
      <c r="GB153">
        <v>8.3000000000000004E-2</v>
      </c>
      <c r="GC153">
        <v>8.3000000000000002E-6</v>
      </c>
      <c r="GD153" t="s">
        <v>271</v>
      </c>
      <c r="GE153">
        <v>0.84</v>
      </c>
      <c r="GF153">
        <v>8.3999999999999995E-5</v>
      </c>
      <c r="GG153" t="s">
        <v>227</v>
      </c>
      <c r="GH153">
        <v>5950</v>
      </c>
      <c r="GI153">
        <v>0.59499999999999997</v>
      </c>
      <c r="GJ153" t="s">
        <v>227</v>
      </c>
      <c r="GK153">
        <v>0.18</v>
      </c>
      <c r="GL153">
        <v>1.8E-5</v>
      </c>
      <c r="GM153" t="s">
        <v>227</v>
      </c>
      <c r="GN153">
        <v>0.33</v>
      </c>
      <c r="GO153">
        <v>3.3000000000000003E-5</v>
      </c>
      <c r="GP153" t="s">
        <v>227</v>
      </c>
      <c r="GQ153">
        <v>0.25</v>
      </c>
      <c r="GR153">
        <v>2.5000000000000001E-5</v>
      </c>
      <c r="GS153" t="s">
        <v>227</v>
      </c>
      <c r="GT153">
        <v>139</v>
      </c>
      <c r="GU153">
        <v>1.3899999999999999E-2</v>
      </c>
      <c r="GV153" t="s">
        <v>271</v>
      </c>
      <c r="GW153">
        <v>26.3</v>
      </c>
      <c r="GX153">
        <v>2.63E-3</v>
      </c>
      <c r="GY153" t="s">
        <v>227</v>
      </c>
      <c r="GZ153">
        <v>19.8</v>
      </c>
      <c r="HA153">
        <v>1.98E-3</v>
      </c>
      <c r="HB153" t="s">
        <v>227</v>
      </c>
      <c r="HC153">
        <v>2.21</v>
      </c>
      <c r="HD153">
        <v>2.2100000000000001E-4</v>
      </c>
      <c r="HE153" t="s">
        <v>227</v>
      </c>
      <c r="HF153">
        <v>128</v>
      </c>
      <c r="HG153">
        <v>1.2800000000000001E-2</v>
      </c>
      <c r="HH153" t="s">
        <v>227</v>
      </c>
      <c r="HI153">
        <v>52</v>
      </c>
      <c r="HJ153">
        <v>5.1999999999999998E-3</v>
      </c>
      <c r="HK153" t="s">
        <v>227</v>
      </c>
    </row>
    <row r="154" spans="1:219" x14ac:dyDescent="0.25">
      <c r="A154" t="s">
        <v>446</v>
      </c>
      <c r="B154" t="s">
        <v>240</v>
      </c>
      <c r="C154" t="s">
        <v>221</v>
      </c>
      <c r="D154" t="s">
        <v>407</v>
      </c>
      <c r="E154" t="s">
        <v>242</v>
      </c>
      <c r="F154" t="s">
        <v>260</v>
      </c>
      <c r="G154" t="s">
        <v>225</v>
      </c>
      <c r="H154" t="s">
        <v>226</v>
      </c>
      <c r="I154" t="str">
        <f>HYPERLINK("https://www.oreas.com/crm/OREAS-233b/")</f>
        <v>https://www.oreas.com/crm/OREAS-233b/</v>
      </c>
      <c r="J154">
        <v>0.30599999999999999</v>
      </c>
      <c r="K154">
        <v>3.0599999999999998E-5</v>
      </c>
      <c r="L154" t="s">
        <v>271</v>
      </c>
      <c r="M154">
        <v>68000</v>
      </c>
      <c r="N154">
        <v>6.8</v>
      </c>
      <c r="O154" t="s">
        <v>227</v>
      </c>
      <c r="P154">
        <v>60</v>
      </c>
      <c r="Q154">
        <v>6.0000000000000001E-3</v>
      </c>
      <c r="R154" t="s">
        <v>227</v>
      </c>
      <c r="S154">
        <v>1.07</v>
      </c>
      <c r="T154">
        <v>1.07E-4</v>
      </c>
      <c r="U154" t="s">
        <v>243</v>
      </c>
      <c r="V154">
        <v>23.7</v>
      </c>
      <c r="W154">
        <v>2.3700000000000001E-3</v>
      </c>
      <c r="X154" t="s">
        <v>271</v>
      </c>
      <c r="Y154">
        <v>270</v>
      </c>
      <c r="Z154">
        <v>2.7E-2</v>
      </c>
      <c r="AA154" t="s">
        <v>227</v>
      </c>
      <c r="AB154">
        <v>0.39</v>
      </c>
      <c r="AC154">
        <v>3.8999999999999999E-5</v>
      </c>
      <c r="AD154" t="s">
        <v>227</v>
      </c>
      <c r="AE154">
        <v>4.5999999999999999E-2</v>
      </c>
      <c r="AF154">
        <v>4.6E-6</v>
      </c>
      <c r="AG154" t="s">
        <v>227</v>
      </c>
      <c r="AH154">
        <v>63300</v>
      </c>
      <c r="AI154">
        <v>6.33</v>
      </c>
      <c r="AJ154" t="s">
        <v>227</v>
      </c>
      <c r="AK154">
        <v>0.57999999999999996</v>
      </c>
      <c r="AL154">
        <v>5.8E-5</v>
      </c>
      <c r="AM154" t="s">
        <v>227</v>
      </c>
      <c r="AN154">
        <v>12.6</v>
      </c>
      <c r="AO154">
        <v>1.2600000000000001E-3</v>
      </c>
      <c r="AP154" t="s">
        <v>227</v>
      </c>
      <c r="AT154">
        <v>43.6</v>
      </c>
      <c r="AU154">
        <v>4.3600000000000002E-3</v>
      </c>
      <c r="AV154" t="s">
        <v>227</v>
      </c>
      <c r="AW154">
        <v>146</v>
      </c>
      <c r="AX154">
        <v>1.46E-2</v>
      </c>
      <c r="AY154" t="s">
        <v>227</v>
      </c>
      <c r="AZ154">
        <v>0.89</v>
      </c>
      <c r="BA154">
        <v>8.8999999999999995E-5</v>
      </c>
      <c r="BB154" t="s">
        <v>227</v>
      </c>
      <c r="BC154">
        <v>161</v>
      </c>
      <c r="BD154">
        <v>1.61E-2</v>
      </c>
      <c r="BE154" t="s">
        <v>227</v>
      </c>
      <c r="BF154">
        <v>3.6</v>
      </c>
      <c r="BG154">
        <v>3.6000000000000002E-4</v>
      </c>
      <c r="BH154" t="s">
        <v>227</v>
      </c>
      <c r="BI154">
        <v>2.1800000000000002</v>
      </c>
      <c r="BJ154">
        <v>2.1800000000000001E-4</v>
      </c>
      <c r="BK154" t="s">
        <v>227</v>
      </c>
      <c r="BL154">
        <v>0.9</v>
      </c>
      <c r="BM154">
        <v>9.0000000000000006E-5</v>
      </c>
      <c r="BN154" t="s">
        <v>227</v>
      </c>
      <c r="BO154">
        <v>78400</v>
      </c>
      <c r="BP154">
        <v>7.84</v>
      </c>
      <c r="BQ154" t="s">
        <v>227</v>
      </c>
      <c r="BR154">
        <v>15</v>
      </c>
      <c r="BS154">
        <v>1.5E-3</v>
      </c>
      <c r="BT154" t="s">
        <v>227</v>
      </c>
      <c r="BU154">
        <v>2.96</v>
      </c>
      <c r="BV154">
        <v>2.9599999999999998E-4</v>
      </c>
      <c r="BW154" t="s">
        <v>227</v>
      </c>
      <c r="BX154">
        <v>8.3000000000000004E-2</v>
      </c>
      <c r="BY154">
        <v>8.3000000000000002E-6</v>
      </c>
      <c r="BZ154" t="s">
        <v>227</v>
      </c>
      <c r="CA154">
        <v>1.6</v>
      </c>
      <c r="CB154">
        <v>1.6000000000000001E-4</v>
      </c>
      <c r="CC154" t="s">
        <v>227</v>
      </c>
      <c r="CG154">
        <v>0.74</v>
      </c>
      <c r="CH154">
        <v>7.3999999999999996E-5</v>
      </c>
      <c r="CI154" t="s">
        <v>227</v>
      </c>
      <c r="CJ154">
        <v>7.2999999999999995E-2</v>
      </c>
      <c r="CK154">
        <v>7.3000000000000004E-6</v>
      </c>
      <c r="CL154" t="s">
        <v>227</v>
      </c>
      <c r="CP154">
        <v>5410</v>
      </c>
      <c r="CQ154">
        <v>0.54100000000000004</v>
      </c>
      <c r="CR154" t="s">
        <v>227</v>
      </c>
      <c r="CS154">
        <v>5.3</v>
      </c>
      <c r="CT154">
        <v>5.2999999999999998E-4</v>
      </c>
      <c r="CU154" t="s">
        <v>227</v>
      </c>
      <c r="CV154">
        <v>12.2</v>
      </c>
      <c r="CW154">
        <v>1.2199999999999999E-3</v>
      </c>
      <c r="CX154" t="s">
        <v>227</v>
      </c>
      <c r="CY154">
        <v>0.32</v>
      </c>
      <c r="CZ154">
        <v>3.1999999999999999E-5</v>
      </c>
      <c r="DA154" t="s">
        <v>227</v>
      </c>
      <c r="DB154">
        <v>38700</v>
      </c>
      <c r="DC154">
        <v>3.87</v>
      </c>
      <c r="DD154" t="s">
        <v>227</v>
      </c>
      <c r="DE154">
        <v>1470</v>
      </c>
      <c r="DF154">
        <v>0.14699999999999999</v>
      </c>
      <c r="DG154" t="s">
        <v>227</v>
      </c>
      <c r="DH154">
        <v>2.34</v>
      </c>
      <c r="DI154">
        <v>2.34E-4</v>
      </c>
      <c r="DJ154" t="s">
        <v>227</v>
      </c>
      <c r="DK154">
        <v>19200</v>
      </c>
      <c r="DL154">
        <v>1.92</v>
      </c>
      <c r="DM154" t="s">
        <v>227</v>
      </c>
      <c r="DN154">
        <v>3.54</v>
      </c>
      <c r="DO154">
        <v>3.5399999999999999E-4</v>
      </c>
      <c r="DP154" t="s">
        <v>227</v>
      </c>
      <c r="DQ154">
        <v>8.27</v>
      </c>
      <c r="DR154">
        <v>8.2700000000000004E-4</v>
      </c>
      <c r="DS154" t="s">
        <v>227</v>
      </c>
      <c r="DT154">
        <v>68</v>
      </c>
      <c r="DU154">
        <v>6.7999999999999996E-3</v>
      </c>
      <c r="DV154" t="s">
        <v>271</v>
      </c>
      <c r="DW154">
        <v>430</v>
      </c>
      <c r="DX154">
        <v>4.2999999999999997E-2</v>
      </c>
      <c r="DY154" t="s">
        <v>227</v>
      </c>
      <c r="DZ154">
        <v>23.9</v>
      </c>
      <c r="EA154">
        <v>2.3900000000000002E-3</v>
      </c>
      <c r="EB154" t="s">
        <v>227</v>
      </c>
      <c r="EF154">
        <v>1.71</v>
      </c>
      <c r="EG154">
        <v>1.7100000000000001E-4</v>
      </c>
      <c r="EH154" t="s">
        <v>227</v>
      </c>
      <c r="EL154">
        <v>5.88</v>
      </c>
      <c r="EM154">
        <v>5.8799999999999998E-4</v>
      </c>
      <c r="EN154" t="s">
        <v>271</v>
      </c>
      <c r="EO154">
        <v>3.0000000000000001E-3</v>
      </c>
      <c r="EP154">
        <v>2.9999999999999999E-7</v>
      </c>
      <c r="EQ154" t="s">
        <v>227</v>
      </c>
      <c r="EX154">
        <v>3730</v>
      </c>
      <c r="EY154">
        <v>0.373</v>
      </c>
      <c r="EZ154" t="s">
        <v>227</v>
      </c>
      <c r="FA154">
        <v>1.31</v>
      </c>
      <c r="FB154">
        <v>1.3100000000000001E-4</v>
      </c>
      <c r="FC154" t="s">
        <v>227</v>
      </c>
      <c r="FD154">
        <v>37.4</v>
      </c>
      <c r="FE154">
        <v>3.7399999999999998E-3</v>
      </c>
      <c r="FF154" t="s">
        <v>227</v>
      </c>
      <c r="FM154">
        <v>1.51</v>
      </c>
      <c r="FN154">
        <v>1.5100000000000001E-4</v>
      </c>
      <c r="FO154" t="s">
        <v>271</v>
      </c>
      <c r="FP154">
        <v>1.1299999999999999</v>
      </c>
      <c r="FQ154">
        <v>1.13E-4</v>
      </c>
      <c r="FR154" t="s">
        <v>227</v>
      </c>
      <c r="FS154">
        <v>198</v>
      </c>
      <c r="FT154">
        <v>1.9800000000000002E-2</v>
      </c>
      <c r="FU154" t="s">
        <v>227</v>
      </c>
      <c r="FV154">
        <v>0.23</v>
      </c>
      <c r="FW154">
        <v>2.3E-5</v>
      </c>
      <c r="FX154" t="s">
        <v>227</v>
      </c>
      <c r="FY154">
        <v>0.53</v>
      </c>
      <c r="FZ154">
        <v>5.3000000000000001E-5</v>
      </c>
      <c r="GA154" t="s">
        <v>227</v>
      </c>
      <c r="GB154">
        <v>8.8999999999999996E-2</v>
      </c>
      <c r="GC154">
        <v>8.8999999999999995E-6</v>
      </c>
      <c r="GD154" t="s">
        <v>271</v>
      </c>
      <c r="GE154">
        <v>0.93</v>
      </c>
      <c r="GF154">
        <v>9.2999999999999997E-5</v>
      </c>
      <c r="GG154" t="s">
        <v>227</v>
      </c>
      <c r="GH154">
        <v>5970</v>
      </c>
      <c r="GI154">
        <v>0.59699999999999998</v>
      </c>
      <c r="GJ154" t="s">
        <v>227</v>
      </c>
      <c r="GK154">
        <v>0.21</v>
      </c>
      <c r="GL154">
        <v>2.0999999999999999E-5</v>
      </c>
      <c r="GM154" t="s">
        <v>227</v>
      </c>
      <c r="GN154">
        <v>0.32</v>
      </c>
      <c r="GO154">
        <v>3.1999999999999999E-5</v>
      </c>
      <c r="GP154" t="s">
        <v>227</v>
      </c>
      <c r="GQ154">
        <v>0.3</v>
      </c>
      <c r="GR154">
        <v>3.0000000000000001E-5</v>
      </c>
      <c r="GS154" t="s">
        <v>227</v>
      </c>
      <c r="GT154">
        <v>131</v>
      </c>
      <c r="GU154">
        <v>1.3100000000000001E-2</v>
      </c>
      <c r="GV154" t="s">
        <v>271</v>
      </c>
      <c r="GW154">
        <v>29.9</v>
      </c>
      <c r="GX154">
        <v>2.99E-3</v>
      </c>
      <c r="GY154" t="s">
        <v>227</v>
      </c>
      <c r="GZ154">
        <v>19.7</v>
      </c>
      <c r="HA154">
        <v>1.97E-3</v>
      </c>
      <c r="HB154" t="s">
        <v>227</v>
      </c>
      <c r="HC154">
        <v>2.06</v>
      </c>
      <c r="HD154">
        <v>2.0599999999999999E-4</v>
      </c>
      <c r="HE154" t="s">
        <v>227</v>
      </c>
      <c r="HF154">
        <v>138</v>
      </c>
      <c r="HG154">
        <v>1.38E-2</v>
      </c>
      <c r="HH154" t="s">
        <v>227</v>
      </c>
      <c r="HI154">
        <v>50</v>
      </c>
      <c r="HJ154">
        <v>5.0000000000000001E-3</v>
      </c>
      <c r="HK154" t="s">
        <v>227</v>
      </c>
    </row>
    <row r="155" spans="1:219" x14ac:dyDescent="0.25">
      <c r="A155" t="s">
        <v>447</v>
      </c>
      <c r="B155" t="s">
        <v>240</v>
      </c>
      <c r="C155" t="s">
        <v>221</v>
      </c>
      <c r="D155" t="s">
        <v>407</v>
      </c>
      <c r="E155" t="s">
        <v>242</v>
      </c>
      <c r="F155" t="s">
        <v>260</v>
      </c>
      <c r="G155" t="s">
        <v>225</v>
      </c>
      <c r="H155" t="s">
        <v>226</v>
      </c>
      <c r="I155" t="str">
        <f>HYPERLINK("https://www.oreas.com/crm/OREAS-234/")</f>
        <v>https://www.oreas.com/crm/OREAS-234/</v>
      </c>
      <c r="J155">
        <v>0.34100000000000003</v>
      </c>
      <c r="K155">
        <v>3.4100000000000002E-5</v>
      </c>
      <c r="L155" t="s">
        <v>271</v>
      </c>
      <c r="M155">
        <v>70500</v>
      </c>
      <c r="N155">
        <v>7.05</v>
      </c>
      <c r="O155" t="s">
        <v>227</v>
      </c>
      <c r="P155">
        <v>55</v>
      </c>
      <c r="Q155">
        <v>5.4999999999999997E-3</v>
      </c>
      <c r="R155" t="s">
        <v>227</v>
      </c>
      <c r="S155">
        <v>1.2</v>
      </c>
      <c r="T155">
        <v>1.2E-4</v>
      </c>
      <c r="U155" t="s">
        <v>243</v>
      </c>
      <c r="V155">
        <v>19.8</v>
      </c>
      <c r="W155">
        <v>1.98E-3</v>
      </c>
      <c r="X155" t="s">
        <v>271</v>
      </c>
      <c r="Y155">
        <v>129</v>
      </c>
      <c r="Z155">
        <v>1.29E-2</v>
      </c>
      <c r="AA155" t="s">
        <v>227</v>
      </c>
      <c r="AB155">
        <v>0.42</v>
      </c>
      <c r="AC155">
        <v>4.1999999999999998E-5</v>
      </c>
      <c r="AD155" t="s">
        <v>227</v>
      </c>
      <c r="AE155">
        <v>4.7E-2</v>
      </c>
      <c r="AF155">
        <v>4.6999999999999999E-6</v>
      </c>
      <c r="AG155" t="s">
        <v>227</v>
      </c>
      <c r="AH155">
        <v>70800</v>
      </c>
      <c r="AI155">
        <v>7.08</v>
      </c>
      <c r="AJ155" t="s">
        <v>227</v>
      </c>
      <c r="AK155">
        <v>0.56999999999999995</v>
      </c>
      <c r="AL155">
        <v>5.7000000000000003E-5</v>
      </c>
      <c r="AM155" t="s">
        <v>227</v>
      </c>
      <c r="AN155">
        <v>12.9</v>
      </c>
      <c r="AO155">
        <v>1.2899999999999999E-3</v>
      </c>
      <c r="AP155" t="s">
        <v>227</v>
      </c>
      <c r="AT155">
        <v>41.2</v>
      </c>
      <c r="AU155">
        <v>4.1200000000000004E-3</v>
      </c>
      <c r="AV155" t="s">
        <v>227</v>
      </c>
      <c r="AW155">
        <v>110</v>
      </c>
      <c r="AX155">
        <v>1.0999999999999999E-2</v>
      </c>
      <c r="AY155" t="s">
        <v>227</v>
      </c>
      <c r="AZ155">
        <v>0.92</v>
      </c>
      <c r="BA155">
        <v>9.2E-5</v>
      </c>
      <c r="BB155" t="s">
        <v>227</v>
      </c>
      <c r="BC155">
        <v>175</v>
      </c>
      <c r="BD155">
        <v>1.7500000000000002E-2</v>
      </c>
      <c r="BE155" t="s">
        <v>227</v>
      </c>
      <c r="BF155">
        <v>3.6</v>
      </c>
      <c r="BG155">
        <v>3.6000000000000002E-4</v>
      </c>
      <c r="BH155" t="s">
        <v>227</v>
      </c>
      <c r="BI155">
        <v>2.17</v>
      </c>
      <c r="BJ155">
        <v>2.1699999999999999E-4</v>
      </c>
      <c r="BK155" t="s">
        <v>227</v>
      </c>
      <c r="BL155">
        <v>0.9</v>
      </c>
      <c r="BM155">
        <v>9.0000000000000006E-5</v>
      </c>
      <c r="BN155" t="s">
        <v>227</v>
      </c>
      <c r="BO155">
        <v>75300</v>
      </c>
      <c r="BP155">
        <v>7.53</v>
      </c>
      <c r="BQ155" t="s">
        <v>227</v>
      </c>
      <c r="BR155">
        <v>15.5</v>
      </c>
      <c r="BS155">
        <v>1.5499999999999999E-3</v>
      </c>
      <c r="BT155" t="s">
        <v>227</v>
      </c>
      <c r="BU155">
        <v>3.18</v>
      </c>
      <c r="BV155">
        <v>3.1799999999999998E-4</v>
      </c>
      <c r="BW155" t="s">
        <v>227</v>
      </c>
      <c r="BX155">
        <v>0.11</v>
      </c>
      <c r="BY155">
        <v>1.1E-5</v>
      </c>
      <c r="BZ155" t="s">
        <v>271</v>
      </c>
      <c r="CA155">
        <v>1.64</v>
      </c>
      <c r="CB155">
        <v>1.64E-4</v>
      </c>
      <c r="CC155" t="s">
        <v>227</v>
      </c>
      <c r="CG155">
        <v>0.76</v>
      </c>
      <c r="CH155">
        <v>7.6000000000000004E-5</v>
      </c>
      <c r="CI155" t="s">
        <v>227</v>
      </c>
      <c r="CJ155">
        <v>7.3999999999999996E-2</v>
      </c>
      <c r="CK155">
        <v>7.4000000000000003E-6</v>
      </c>
      <c r="CL155" t="s">
        <v>227</v>
      </c>
      <c r="CP155">
        <v>4600</v>
      </c>
      <c r="CQ155">
        <v>0.46</v>
      </c>
      <c r="CR155" t="s">
        <v>227</v>
      </c>
      <c r="CS155">
        <v>5.51</v>
      </c>
      <c r="CT155">
        <v>5.5099999999999995E-4</v>
      </c>
      <c r="CU155" t="s">
        <v>227</v>
      </c>
      <c r="CV155">
        <v>11</v>
      </c>
      <c r="CW155">
        <v>1.1000000000000001E-3</v>
      </c>
      <c r="CX155" t="s">
        <v>227</v>
      </c>
      <c r="CY155">
        <v>0.31</v>
      </c>
      <c r="CZ155">
        <v>3.1000000000000001E-5</v>
      </c>
      <c r="DA155" t="s">
        <v>227</v>
      </c>
      <c r="DB155">
        <v>35900</v>
      </c>
      <c r="DC155">
        <v>3.59</v>
      </c>
      <c r="DD155" t="s">
        <v>227</v>
      </c>
      <c r="DE155">
        <v>1300</v>
      </c>
      <c r="DF155">
        <v>0.13</v>
      </c>
      <c r="DG155" t="s">
        <v>227</v>
      </c>
      <c r="DH155">
        <v>1.49</v>
      </c>
      <c r="DI155">
        <v>1.4899999999999999E-4</v>
      </c>
      <c r="DJ155" t="s">
        <v>227</v>
      </c>
      <c r="DK155">
        <v>16400</v>
      </c>
      <c r="DL155">
        <v>1.64</v>
      </c>
      <c r="DM155" t="s">
        <v>227</v>
      </c>
      <c r="DN155">
        <v>3.36</v>
      </c>
      <c r="DO155">
        <v>3.3599999999999998E-4</v>
      </c>
      <c r="DP155" t="s">
        <v>227</v>
      </c>
      <c r="DQ155">
        <v>8.32</v>
      </c>
      <c r="DR155">
        <v>8.3199999999999995E-4</v>
      </c>
      <c r="DS155" t="s">
        <v>227</v>
      </c>
      <c r="DT155">
        <v>55</v>
      </c>
      <c r="DU155">
        <v>5.4999999999999997E-3</v>
      </c>
      <c r="DV155" t="s">
        <v>271</v>
      </c>
      <c r="DW155">
        <v>410</v>
      </c>
      <c r="DX155">
        <v>4.1000000000000002E-2</v>
      </c>
      <c r="DY155" t="s">
        <v>227</v>
      </c>
      <c r="DZ155">
        <v>26.4</v>
      </c>
      <c r="EA155">
        <v>2.64E-3</v>
      </c>
      <c r="EB155" t="s">
        <v>227</v>
      </c>
      <c r="EF155">
        <v>1.75</v>
      </c>
      <c r="EG155">
        <v>1.75E-4</v>
      </c>
      <c r="EH155" t="s">
        <v>227</v>
      </c>
      <c r="EI155">
        <v>1.4E-2</v>
      </c>
      <c r="EJ155">
        <v>1.3999999999999999E-6</v>
      </c>
      <c r="EK155" t="s">
        <v>271</v>
      </c>
      <c r="EL155">
        <v>6.39</v>
      </c>
      <c r="EM155">
        <v>6.3900000000000003E-4</v>
      </c>
      <c r="EN155" t="s">
        <v>271</v>
      </c>
      <c r="EO155">
        <v>2E-3</v>
      </c>
      <c r="EP155">
        <v>1.9999999999999999E-7</v>
      </c>
      <c r="EQ155" t="s">
        <v>271</v>
      </c>
      <c r="EX155">
        <v>3760</v>
      </c>
      <c r="EY155">
        <v>0.376</v>
      </c>
      <c r="EZ155" t="s">
        <v>227</v>
      </c>
      <c r="FA155">
        <v>1.5</v>
      </c>
      <c r="FB155">
        <v>1.4999999999999999E-4</v>
      </c>
      <c r="FC155" t="s">
        <v>227</v>
      </c>
      <c r="FD155">
        <v>38.700000000000003</v>
      </c>
      <c r="FE155">
        <v>3.8700000000000002E-3</v>
      </c>
      <c r="FF155" t="s">
        <v>227</v>
      </c>
      <c r="FM155">
        <v>1.56</v>
      </c>
      <c r="FN155">
        <v>1.56E-4</v>
      </c>
      <c r="FO155" t="s">
        <v>271</v>
      </c>
      <c r="FP155">
        <v>0.98</v>
      </c>
      <c r="FQ155">
        <v>9.7999999999999997E-5</v>
      </c>
      <c r="FR155" t="s">
        <v>227</v>
      </c>
      <c r="FS155">
        <v>211</v>
      </c>
      <c r="FT155">
        <v>2.1100000000000001E-2</v>
      </c>
      <c r="FU155" t="s">
        <v>227</v>
      </c>
      <c r="FV155">
        <v>0.23</v>
      </c>
      <c r="FW155">
        <v>2.3E-5</v>
      </c>
      <c r="FX155" t="s">
        <v>227</v>
      </c>
      <c r="FY155">
        <v>0.55000000000000004</v>
      </c>
      <c r="FZ155">
        <v>5.5000000000000002E-5</v>
      </c>
      <c r="GA155" t="s">
        <v>227</v>
      </c>
      <c r="GB155">
        <v>9.4E-2</v>
      </c>
      <c r="GC155">
        <v>9.3999999999999998E-6</v>
      </c>
      <c r="GD155" t="s">
        <v>271</v>
      </c>
      <c r="GE155">
        <v>1.03</v>
      </c>
      <c r="GF155">
        <v>1.03E-4</v>
      </c>
      <c r="GG155" t="s">
        <v>227</v>
      </c>
      <c r="GH155">
        <v>5870</v>
      </c>
      <c r="GI155">
        <v>0.58699999999999997</v>
      </c>
      <c r="GJ155" t="s">
        <v>227</v>
      </c>
      <c r="GK155">
        <v>0.23</v>
      </c>
      <c r="GL155">
        <v>2.3E-5</v>
      </c>
      <c r="GM155" t="s">
        <v>227</v>
      </c>
      <c r="GN155">
        <v>0.31</v>
      </c>
      <c r="GO155">
        <v>3.1000000000000001E-5</v>
      </c>
      <c r="GP155" t="s">
        <v>227</v>
      </c>
      <c r="GQ155">
        <v>0.28999999999999998</v>
      </c>
      <c r="GR155">
        <v>2.9E-5</v>
      </c>
      <c r="GS155" t="s">
        <v>227</v>
      </c>
      <c r="GT155">
        <v>136</v>
      </c>
      <c r="GU155">
        <v>1.3599999999999999E-2</v>
      </c>
      <c r="GV155" t="s">
        <v>271</v>
      </c>
      <c r="GW155">
        <v>26.2</v>
      </c>
      <c r="GX155">
        <v>2.6199999999999999E-3</v>
      </c>
      <c r="GY155" t="s">
        <v>227</v>
      </c>
      <c r="GZ155">
        <v>19.5</v>
      </c>
      <c r="HA155">
        <v>1.9499999999999999E-3</v>
      </c>
      <c r="HB155" t="s">
        <v>227</v>
      </c>
      <c r="HC155">
        <v>2.14</v>
      </c>
      <c r="HD155">
        <v>2.14E-4</v>
      </c>
      <c r="HE155" t="s">
        <v>227</v>
      </c>
      <c r="HF155">
        <v>135</v>
      </c>
      <c r="HG155">
        <v>1.35E-2</v>
      </c>
      <c r="HH155" t="s">
        <v>227</v>
      </c>
      <c r="HI155">
        <v>55</v>
      </c>
      <c r="HJ155">
        <v>5.4999999999999997E-3</v>
      </c>
      <c r="HK155" t="s">
        <v>227</v>
      </c>
    </row>
    <row r="156" spans="1:219" x14ac:dyDescent="0.25">
      <c r="A156" t="s">
        <v>448</v>
      </c>
      <c r="B156" t="s">
        <v>240</v>
      </c>
      <c r="C156" t="s">
        <v>221</v>
      </c>
      <c r="D156" t="s">
        <v>407</v>
      </c>
      <c r="E156" t="s">
        <v>242</v>
      </c>
      <c r="F156" t="s">
        <v>260</v>
      </c>
      <c r="G156" t="s">
        <v>225</v>
      </c>
      <c r="H156" t="s">
        <v>226</v>
      </c>
      <c r="I156" t="str">
        <f>HYPERLINK("https://www.oreas.com/crm/OREAS-234b/")</f>
        <v>https://www.oreas.com/crm/OREAS-234b/</v>
      </c>
      <c r="J156">
        <v>0.34300000000000003</v>
      </c>
      <c r="K156">
        <v>3.43E-5</v>
      </c>
      <c r="L156" t="s">
        <v>271</v>
      </c>
      <c r="M156">
        <v>67200</v>
      </c>
      <c r="N156">
        <v>6.72</v>
      </c>
      <c r="O156" t="s">
        <v>227</v>
      </c>
      <c r="P156">
        <v>65</v>
      </c>
      <c r="Q156">
        <v>6.4999999999999997E-3</v>
      </c>
      <c r="R156" t="s">
        <v>227</v>
      </c>
      <c r="S156">
        <v>1.23</v>
      </c>
      <c r="T156">
        <v>1.2300000000000001E-4</v>
      </c>
      <c r="U156" t="s">
        <v>243</v>
      </c>
      <c r="V156">
        <v>26.9</v>
      </c>
      <c r="W156">
        <v>2.6900000000000001E-3</v>
      </c>
      <c r="X156" t="s">
        <v>271</v>
      </c>
      <c r="Y156">
        <v>290</v>
      </c>
      <c r="Z156">
        <v>2.9000000000000001E-2</v>
      </c>
      <c r="AA156" t="s">
        <v>227</v>
      </c>
      <c r="AB156">
        <v>0.44</v>
      </c>
      <c r="AC156">
        <v>4.3999999999999999E-5</v>
      </c>
      <c r="AD156" t="s">
        <v>227</v>
      </c>
      <c r="AE156">
        <v>4.7E-2</v>
      </c>
      <c r="AF156">
        <v>4.6999999999999999E-6</v>
      </c>
      <c r="AG156" t="s">
        <v>227</v>
      </c>
      <c r="AH156">
        <v>61500</v>
      </c>
      <c r="AI156">
        <v>6.15</v>
      </c>
      <c r="AJ156" t="s">
        <v>227</v>
      </c>
      <c r="AK156">
        <v>0.62</v>
      </c>
      <c r="AL156">
        <v>6.2000000000000003E-5</v>
      </c>
      <c r="AM156" t="s">
        <v>227</v>
      </c>
      <c r="AN156">
        <v>13.1</v>
      </c>
      <c r="AO156">
        <v>1.31E-3</v>
      </c>
      <c r="AP156" t="s">
        <v>227</v>
      </c>
      <c r="AT156">
        <v>43.2</v>
      </c>
      <c r="AU156">
        <v>4.3200000000000001E-3</v>
      </c>
      <c r="AV156" t="s">
        <v>227</v>
      </c>
      <c r="AW156">
        <v>144</v>
      </c>
      <c r="AX156">
        <v>1.44E-2</v>
      </c>
      <c r="AY156" t="s">
        <v>227</v>
      </c>
      <c r="AZ156">
        <v>0.95</v>
      </c>
      <c r="BA156">
        <v>9.5000000000000005E-5</v>
      </c>
      <c r="BB156" t="s">
        <v>227</v>
      </c>
      <c r="BC156">
        <v>162</v>
      </c>
      <c r="BD156">
        <v>1.6199999999999999E-2</v>
      </c>
      <c r="BE156" t="s">
        <v>227</v>
      </c>
      <c r="BF156">
        <v>3.59</v>
      </c>
      <c r="BG156">
        <v>3.59E-4</v>
      </c>
      <c r="BH156" t="s">
        <v>227</v>
      </c>
      <c r="BI156">
        <v>2.17</v>
      </c>
      <c r="BJ156">
        <v>2.1699999999999999E-4</v>
      </c>
      <c r="BK156" t="s">
        <v>227</v>
      </c>
      <c r="BL156">
        <v>0.91</v>
      </c>
      <c r="BM156">
        <v>9.1000000000000003E-5</v>
      </c>
      <c r="BN156" t="s">
        <v>227</v>
      </c>
      <c r="BO156">
        <v>78300</v>
      </c>
      <c r="BP156">
        <v>7.83</v>
      </c>
      <c r="BQ156" t="s">
        <v>227</v>
      </c>
      <c r="BR156">
        <v>15.2</v>
      </c>
      <c r="BS156">
        <v>1.5200000000000001E-3</v>
      </c>
      <c r="BT156" t="s">
        <v>227</v>
      </c>
      <c r="BU156">
        <v>2.96</v>
      </c>
      <c r="BV156">
        <v>2.9599999999999998E-4</v>
      </c>
      <c r="BW156" t="s">
        <v>227</v>
      </c>
      <c r="BX156">
        <v>8.7999999999999995E-2</v>
      </c>
      <c r="BY156">
        <v>8.8000000000000004E-6</v>
      </c>
      <c r="BZ156" t="s">
        <v>227</v>
      </c>
      <c r="CA156">
        <v>1.64</v>
      </c>
      <c r="CB156">
        <v>1.64E-4</v>
      </c>
      <c r="CC156" t="s">
        <v>227</v>
      </c>
      <c r="CG156">
        <v>0.74</v>
      </c>
      <c r="CH156">
        <v>7.3999999999999996E-5</v>
      </c>
      <c r="CI156" t="s">
        <v>227</v>
      </c>
      <c r="CJ156">
        <v>7.4999999999999997E-2</v>
      </c>
      <c r="CK156">
        <v>7.5000000000000002E-6</v>
      </c>
      <c r="CL156" t="s">
        <v>227</v>
      </c>
      <c r="CP156">
        <v>5780</v>
      </c>
      <c r="CQ156">
        <v>0.57799999999999996</v>
      </c>
      <c r="CR156" t="s">
        <v>227</v>
      </c>
      <c r="CS156">
        <v>5.61</v>
      </c>
      <c r="CT156">
        <v>5.6099999999999998E-4</v>
      </c>
      <c r="CU156" t="s">
        <v>227</v>
      </c>
      <c r="CV156">
        <v>12.2</v>
      </c>
      <c r="CW156">
        <v>1.2199999999999999E-3</v>
      </c>
      <c r="CX156" t="s">
        <v>227</v>
      </c>
      <c r="CY156">
        <v>0.31</v>
      </c>
      <c r="CZ156">
        <v>3.1000000000000001E-5</v>
      </c>
      <c r="DA156" t="s">
        <v>227</v>
      </c>
      <c r="DB156">
        <v>37600</v>
      </c>
      <c r="DC156">
        <v>3.76</v>
      </c>
      <c r="DD156" t="s">
        <v>227</v>
      </c>
      <c r="DE156">
        <v>1480</v>
      </c>
      <c r="DF156">
        <v>0.14799999999999999</v>
      </c>
      <c r="DG156" t="s">
        <v>227</v>
      </c>
      <c r="DH156">
        <v>2.57</v>
      </c>
      <c r="DI156">
        <v>2.5700000000000001E-4</v>
      </c>
      <c r="DJ156" t="s">
        <v>227</v>
      </c>
      <c r="DK156">
        <v>19400</v>
      </c>
      <c r="DL156">
        <v>1.94</v>
      </c>
      <c r="DM156" t="s">
        <v>227</v>
      </c>
      <c r="DN156">
        <v>3.59</v>
      </c>
      <c r="DO156">
        <v>3.59E-4</v>
      </c>
      <c r="DP156" t="s">
        <v>227</v>
      </c>
      <c r="DQ156">
        <v>8.39</v>
      </c>
      <c r="DR156">
        <v>8.3900000000000001E-4</v>
      </c>
      <c r="DS156" t="s">
        <v>227</v>
      </c>
      <c r="DT156">
        <v>68</v>
      </c>
      <c r="DU156">
        <v>6.7999999999999996E-3</v>
      </c>
      <c r="DV156" t="s">
        <v>271</v>
      </c>
      <c r="DW156">
        <v>430</v>
      </c>
      <c r="DX156">
        <v>4.2999999999999997E-2</v>
      </c>
      <c r="DY156" t="s">
        <v>227</v>
      </c>
      <c r="DZ156">
        <v>26.2</v>
      </c>
      <c r="EA156">
        <v>2.6199999999999999E-3</v>
      </c>
      <c r="EB156" t="s">
        <v>227</v>
      </c>
      <c r="EF156">
        <v>1.75</v>
      </c>
      <c r="EG156">
        <v>1.75E-4</v>
      </c>
      <c r="EH156" t="s">
        <v>227</v>
      </c>
      <c r="EL156">
        <v>6.33</v>
      </c>
      <c r="EM156">
        <v>6.3299999999999999E-4</v>
      </c>
      <c r="EN156" t="s">
        <v>271</v>
      </c>
      <c r="EX156">
        <v>4050</v>
      </c>
      <c r="EY156">
        <v>0.40500000000000003</v>
      </c>
      <c r="EZ156" t="s">
        <v>227</v>
      </c>
      <c r="FA156">
        <v>1.43</v>
      </c>
      <c r="FB156">
        <v>1.4300000000000001E-4</v>
      </c>
      <c r="FC156" t="s">
        <v>227</v>
      </c>
      <c r="FD156">
        <v>36.799999999999997</v>
      </c>
      <c r="FE156">
        <v>3.6800000000000001E-3</v>
      </c>
      <c r="FF156" t="s">
        <v>227</v>
      </c>
      <c r="FM156">
        <v>1.52</v>
      </c>
      <c r="FN156">
        <v>1.5200000000000001E-4</v>
      </c>
      <c r="FO156" t="s">
        <v>271</v>
      </c>
      <c r="FP156">
        <v>1.1399999999999999</v>
      </c>
      <c r="FQ156">
        <v>1.1400000000000001E-4</v>
      </c>
      <c r="FR156" t="s">
        <v>227</v>
      </c>
      <c r="FS156">
        <v>194</v>
      </c>
      <c r="FT156">
        <v>1.9400000000000001E-2</v>
      </c>
      <c r="FU156" t="s">
        <v>227</v>
      </c>
      <c r="FV156">
        <v>0.24</v>
      </c>
      <c r="FW156">
        <v>2.4000000000000001E-5</v>
      </c>
      <c r="FX156" t="s">
        <v>227</v>
      </c>
      <c r="FY156">
        <v>0.54</v>
      </c>
      <c r="FZ156">
        <v>5.3999999999999998E-5</v>
      </c>
      <c r="GA156" t="s">
        <v>227</v>
      </c>
      <c r="GB156">
        <v>0.1</v>
      </c>
      <c r="GC156">
        <v>1.0000000000000001E-5</v>
      </c>
      <c r="GD156" t="s">
        <v>271</v>
      </c>
      <c r="GE156">
        <v>1.02</v>
      </c>
      <c r="GF156">
        <v>1.02E-4</v>
      </c>
      <c r="GG156" t="s">
        <v>227</v>
      </c>
      <c r="GH156">
        <v>5920</v>
      </c>
      <c r="GI156">
        <v>0.59199999999999997</v>
      </c>
      <c r="GJ156" t="s">
        <v>227</v>
      </c>
      <c r="GK156">
        <v>0.23</v>
      </c>
      <c r="GL156">
        <v>2.3E-5</v>
      </c>
      <c r="GM156" t="s">
        <v>227</v>
      </c>
      <c r="GN156">
        <v>0.31</v>
      </c>
      <c r="GO156">
        <v>3.1000000000000001E-5</v>
      </c>
      <c r="GP156" t="s">
        <v>227</v>
      </c>
      <c r="GQ156">
        <v>0.3</v>
      </c>
      <c r="GR156">
        <v>3.0000000000000001E-5</v>
      </c>
      <c r="GS156" t="s">
        <v>227</v>
      </c>
      <c r="GT156">
        <v>127</v>
      </c>
      <c r="GU156">
        <v>1.2699999999999999E-2</v>
      </c>
      <c r="GV156" t="s">
        <v>271</v>
      </c>
      <c r="GW156">
        <v>33.299999999999997</v>
      </c>
      <c r="GX156">
        <v>3.3300000000000001E-3</v>
      </c>
      <c r="GY156" t="s">
        <v>227</v>
      </c>
      <c r="GZ156">
        <v>19.399999999999999</v>
      </c>
      <c r="HA156">
        <v>1.9400000000000001E-3</v>
      </c>
      <c r="HB156" t="s">
        <v>227</v>
      </c>
      <c r="HC156">
        <v>2.0299999999999998</v>
      </c>
      <c r="HD156">
        <v>2.03E-4</v>
      </c>
      <c r="HE156" t="s">
        <v>227</v>
      </c>
      <c r="HF156">
        <v>143</v>
      </c>
      <c r="HG156">
        <v>1.43E-2</v>
      </c>
      <c r="HH156" t="s">
        <v>227</v>
      </c>
      <c r="HI156">
        <v>49.6</v>
      </c>
      <c r="HJ156">
        <v>4.96E-3</v>
      </c>
      <c r="HK156" t="s">
        <v>227</v>
      </c>
    </row>
    <row r="157" spans="1:219" x14ac:dyDescent="0.25">
      <c r="A157" t="s">
        <v>449</v>
      </c>
      <c r="B157" t="s">
        <v>240</v>
      </c>
      <c r="C157" t="s">
        <v>221</v>
      </c>
      <c r="D157" t="s">
        <v>443</v>
      </c>
      <c r="E157" t="s">
        <v>242</v>
      </c>
      <c r="F157" t="s">
        <v>224</v>
      </c>
      <c r="G157" t="s">
        <v>235</v>
      </c>
      <c r="H157" t="s">
        <v>226</v>
      </c>
      <c r="I157" t="str">
        <f>HYPERLINK("https://www.oreas.com/crm/OREAS-235/")</f>
        <v>https://www.oreas.com/crm/OREAS-235/</v>
      </c>
      <c r="J157">
        <v>0.13500000000000001</v>
      </c>
      <c r="K157">
        <v>1.3499999999999999E-5</v>
      </c>
      <c r="L157" t="s">
        <v>271</v>
      </c>
      <c r="M157">
        <v>25200</v>
      </c>
      <c r="N157">
        <v>2.52</v>
      </c>
      <c r="O157" t="s">
        <v>271</v>
      </c>
      <c r="P157">
        <v>331</v>
      </c>
      <c r="Q157">
        <v>3.3099999999999997E-2</v>
      </c>
      <c r="R157" t="s">
        <v>271</v>
      </c>
      <c r="S157">
        <v>1.59</v>
      </c>
      <c r="T157">
        <v>1.5899999999999999E-4</v>
      </c>
      <c r="U157" t="s">
        <v>243</v>
      </c>
      <c r="Y157">
        <v>104</v>
      </c>
      <c r="Z157">
        <v>1.04E-2</v>
      </c>
      <c r="AA157" t="s">
        <v>271</v>
      </c>
      <c r="AB157">
        <v>1.22</v>
      </c>
      <c r="AC157">
        <v>1.22E-4</v>
      </c>
      <c r="AD157" t="s">
        <v>271</v>
      </c>
      <c r="AE157">
        <v>0.33</v>
      </c>
      <c r="AF157">
        <v>3.3000000000000003E-5</v>
      </c>
      <c r="AG157" t="s">
        <v>271</v>
      </c>
      <c r="AH157">
        <v>2020</v>
      </c>
      <c r="AI157">
        <v>0.20200000000000001</v>
      </c>
      <c r="AJ157" t="s">
        <v>271</v>
      </c>
      <c r="AK157">
        <v>3.3000000000000002E-2</v>
      </c>
      <c r="AL157">
        <v>3.3000000000000002E-6</v>
      </c>
      <c r="AM157" t="s">
        <v>271</v>
      </c>
      <c r="AN157">
        <v>57</v>
      </c>
      <c r="AO157">
        <v>5.7000000000000002E-3</v>
      </c>
      <c r="AP157" t="s">
        <v>271</v>
      </c>
      <c r="AW157">
        <v>100</v>
      </c>
      <c r="AX157">
        <v>0.01</v>
      </c>
      <c r="AY157" t="s">
        <v>271</v>
      </c>
      <c r="AZ157">
        <v>7.47</v>
      </c>
      <c r="BA157">
        <v>7.4700000000000005E-4</v>
      </c>
      <c r="BB157" t="s">
        <v>271</v>
      </c>
      <c r="BC157">
        <v>24</v>
      </c>
      <c r="BD157">
        <v>2.3999999999999998E-3</v>
      </c>
      <c r="BE157" t="s">
        <v>271</v>
      </c>
      <c r="BF157">
        <v>2.33</v>
      </c>
      <c r="BG157">
        <v>2.33E-4</v>
      </c>
      <c r="BH157" t="s">
        <v>271</v>
      </c>
      <c r="BI157">
        <v>1</v>
      </c>
      <c r="BJ157">
        <v>1E-4</v>
      </c>
      <c r="BK157" t="s">
        <v>271</v>
      </c>
      <c r="BL157">
        <v>0.8</v>
      </c>
      <c r="BM157">
        <v>8.0000000000000007E-5</v>
      </c>
      <c r="BN157" t="s">
        <v>271</v>
      </c>
      <c r="BO157">
        <v>34000</v>
      </c>
      <c r="BP157">
        <v>3.4</v>
      </c>
      <c r="BQ157" t="s">
        <v>271</v>
      </c>
      <c r="BR157">
        <v>7.84</v>
      </c>
      <c r="BS157">
        <v>7.8399999999999997E-4</v>
      </c>
      <c r="BT157" t="s">
        <v>271</v>
      </c>
      <c r="BU157">
        <v>3.75</v>
      </c>
      <c r="BV157">
        <v>3.7500000000000001E-4</v>
      </c>
      <c r="BW157" t="s">
        <v>271</v>
      </c>
      <c r="BX157">
        <v>9.6000000000000002E-2</v>
      </c>
      <c r="BY157">
        <v>9.5999999999999996E-6</v>
      </c>
      <c r="BZ157" t="s">
        <v>271</v>
      </c>
      <c r="CA157">
        <v>0.76</v>
      </c>
      <c r="CB157">
        <v>7.6000000000000004E-5</v>
      </c>
      <c r="CC157" t="s">
        <v>271</v>
      </c>
      <c r="CG157">
        <v>0.38</v>
      </c>
      <c r="CH157">
        <v>3.8000000000000002E-5</v>
      </c>
      <c r="CI157" t="s">
        <v>271</v>
      </c>
      <c r="CJ157">
        <v>2.3E-2</v>
      </c>
      <c r="CK157">
        <v>2.3E-6</v>
      </c>
      <c r="CL157" t="s">
        <v>271</v>
      </c>
      <c r="CP157">
        <v>9830</v>
      </c>
      <c r="CQ157">
        <v>0.98299999999999998</v>
      </c>
      <c r="CR157" t="s">
        <v>271</v>
      </c>
      <c r="CS157">
        <v>29.1</v>
      </c>
      <c r="CT157">
        <v>2.9099999999999998E-3</v>
      </c>
      <c r="CU157" t="s">
        <v>271</v>
      </c>
      <c r="CV157">
        <v>33.4</v>
      </c>
      <c r="CW157">
        <v>3.3400000000000001E-3</v>
      </c>
      <c r="CX157" t="s">
        <v>271</v>
      </c>
      <c r="CY157">
        <v>0.12</v>
      </c>
      <c r="CZ157">
        <v>1.2E-5</v>
      </c>
      <c r="DA157" t="s">
        <v>271</v>
      </c>
      <c r="DB157">
        <v>12800</v>
      </c>
      <c r="DC157">
        <v>1.28</v>
      </c>
      <c r="DD157" t="s">
        <v>271</v>
      </c>
      <c r="DE157">
        <v>210</v>
      </c>
      <c r="DF157">
        <v>2.1000000000000001E-2</v>
      </c>
      <c r="DG157" t="s">
        <v>271</v>
      </c>
      <c r="DH157">
        <v>0.56999999999999995</v>
      </c>
      <c r="DI157">
        <v>5.7000000000000003E-5</v>
      </c>
      <c r="DJ157" t="s">
        <v>271</v>
      </c>
      <c r="DK157">
        <v>740</v>
      </c>
      <c r="DL157">
        <v>7.3999999999999996E-2</v>
      </c>
      <c r="DM157" t="s">
        <v>271</v>
      </c>
      <c r="DN157">
        <v>0.3</v>
      </c>
      <c r="DO157">
        <v>3.0000000000000001E-5</v>
      </c>
      <c r="DP157" t="s">
        <v>271</v>
      </c>
      <c r="DT157">
        <v>57</v>
      </c>
      <c r="DU157">
        <v>5.7000000000000002E-3</v>
      </c>
      <c r="DV157" t="s">
        <v>271</v>
      </c>
      <c r="DW157">
        <v>500</v>
      </c>
      <c r="DX157">
        <v>0.05</v>
      </c>
      <c r="DY157" t="s">
        <v>271</v>
      </c>
      <c r="DZ157">
        <v>8.57</v>
      </c>
      <c r="EA157">
        <v>8.5700000000000001E-4</v>
      </c>
      <c r="EB157" t="s">
        <v>271</v>
      </c>
      <c r="EF157">
        <v>7.42</v>
      </c>
      <c r="EG157">
        <v>7.4200000000000004E-4</v>
      </c>
      <c r="EH157" t="s">
        <v>271</v>
      </c>
      <c r="EL157">
        <v>95</v>
      </c>
      <c r="EM157">
        <v>9.4999999999999998E-3</v>
      </c>
      <c r="EN157" t="s">
        <v>271</v>
      </c>
      <c r="EX157">
        <v>780</v>
      </c>
      <c r="EY157">
        <v>7.8E-2</v>
      </c>
      <c r="EZ157" t="s">
        <v>271</v>
      </c>
      <c r="FA157">
        <v>235</v>
      </c>
      <c r="FB157">
        <v>2.35E-2</v>
      </c>
      <c r="FC157" t="s">
        <v>271</v>
      </c>
      <c r="FD157">
        <v>5.79</v>
      </c>
      <c r="FE157">
        <v>5.7899999999999998E-4</v>
      </c>
      <c r="FF157" t="s">
        <v>271</v>
      </c>
      <c r="FM157">
        <v>5.15</v>
      </c>
      <c r="FN157">
        <v>5.1500000000000005E-4</v>
      </c>
      <c r="FO157" t="s">
        <v>271</v>
      </c>
      <c r="FP157">
        <v>1.32</v>
      </c>
      <c r="FQ157">
        <v>1.3200000000000001E-4</v>
      </c>
      <c r="FR157" t="s">
        <v>271</v>
      </c>
      <c r="FS157">
        <v>16.7</v>
      </c>
      <c r="FT157">
        <v>1.67E-3</v>
      </c>
      <c r="FU157" t="s">
        <v>271</v>
      </c>
      <c r="FY157">
        <v>0.44</v>
      </c>
      <c r="FZ157">
        <v>4.3999999999999999E-5</v>
      </c>
      <c r="GA157" t="s">
        <v>271</v>
      </c>
      <c r="GE157">
        <v>13</v>
      </c>
      <c r="GF157">
        <v>1.2999999999999999E-3</v>
      </c>
      <c r="GG157" t="s">
        <v>271</v>
      </c>
      <c r="GH157">
        <v>1410</v>
      </c>
      <c r="GI157">
        <v>0.14099999999999999</v>
      </c>
      <c r="GJ157" t="s">
        <v>271</v>
      </c>
      <c r="GK157">
        <v>0.6</v>
      </c>
      <c r="GL157">
        <v>6.0000000000000002E-5</v>
      </c>
      <c r="GM157" t="s">
        <v>271</v>
      </c>
      <c r="GQ157">
        <v>1.55</v>
      </c>
      <c r="GR157">
        <v>1.55E-4</v>
      </c>
      <c r="GS157" t="s">
        <v>271</v>
      </c>
      <c r="GT157">
        <v>67</v>
      </c>
      <c r="GU157">
        <v>6.7000000000000002E-3</v>
      </c>
      <c r="GV157" t="s">
        <v>271</v>
      </c>
      <c r="GW157">
        <v>0.45</v>
      </c>
      <c r="GX157">
        <v>4.5000000000000003E-5</v>
      </c>
      <c r="GY157" t="s">
        <v>271</v>
      </c>
      <c r="GZ157">
        <v>9.4700000000000006</v>
      </c>
      <c r="HA157">
        <v>9.4700000000000003E-4</v>
      </c>
      <c r="HB157" t="s">
        <v>271</v>
      </c>
      <c r="HC157">
        <v>0.85</v>
      </c>
      <c r="HD157">
        <v>8.5000000000000006E-5</v>
      </c>
      <c r="HE157" t="s">
        <v>271</v>
      </c>
      <c r="HF157">
        <v>75</v>
      </c>
      <c r="HG157">
        <v>7.4999999999999997E-3</v>
      </c>
      <c r="HH157" t="s">
        <v>271</v>
      </c>
    </row>
    <row r="158" spans="1:219" x14ac:dyDescent="0.25">
      <c r="A158" t="s">
        <v>450</v>
      </c>
      <c r="B158" t="s">
        <v>240</v>
      </c>
      <c r="C158" t="s">
        <v>221</v>
      </c>
      <c r="D158" t="s">
        <v>443</v>
      </c>
      <c r="E158" t="s">
        <v>242</v>
      </c>
      <c r="F158" t="s">
        <v>260</v>
      </c>
      <c r="G158" t="s">
        <v>225</v>
      </c>
      <c r="H158" t="s">
        <v>226</v>
      </c>
      <c r="I158" t="str">
        <f>HYPERLINK("https://www.oreas.com/crm/OREAS-235b/")</f>
        <v>https://www.oreas.com/crm/OREAS-235b/</v>
      </c>
      <c r="J158">
        <v>0.14499999999999999</v>
      </c>
      <c r="K158">
        <v>1.45E-5</v>
      </c>
      <c r="L158" t="s">
        <v>271</v>
      </c>
      <c r="M158">
        <v>75700</v>
      </c>
      <c r="N158">
        <v>7.57</v>
      </c>
      <c r="O158" t="s">
        <v>227</v>
      </c>
      <c r="P158">
        <v>353</v>
      </c>
      <c r="Q158">
        <v>3.5299999999999998E-2</v>
      </c>
      <c r="R158" t="s">
        <v>227</v>
      </c>
      <c r="S158">
        <v>1.63</v>
      </c>
      <c r="T158">
        <v>1.63E-4</v>
      </c>
      <c r="U158" t="s">
        <v>243</v>
      </c>
      <c r="Y158">
        <v>691</v>
      </c>
      <c r="Z158">
        <v>6.9099999999999995E-2</v>
      </c>
      <c r="AA158" t="s">
        <v>227</v>
      </c>
      <c r="AB158">
        <v>2.54</v>
      </c>
      <c r="AC158">
        <v>2.5399999999999999E-4</v>
      </c>
      <c r="AD158" t="s">
        <v>227</v>
      </c>
      <c r="AE158">
        <v>0.34</v>
      </c>
      <c r="AF158">
        <v>3.4E-5</v>
      </c>
      <c r="AG158" t="s">
        <v>227</v>
      </c>
      <c r="AH158">
        <v>8600</v>
      </c>
      <c r="AI158">
        <v>0.86</v>
      </c>
      <c r="AJ158" t="s">
        <v>227</v>
      </c>
      <c r="AK158">
        <v>4.5999999999999999E-2</v>
      </c>
      <c r="AL158">
        <v>4.6E-6</v>
      </c>
      <c r="AM158" t="s">
        <v>271</v>
      </c>
      <c r="AN158">
        <v>83</v>
      </c>
      <c r="AO158">
        <v>8.3000000000000001E-3</v>
      </c>
      <c r="AP158" t="s">
        <v>227</v>
      </c>
      <c r="AT158">
        <v>17.8</v>
      </c>
      <c r="AU158">
        <v>1.7799999999999999E-3</v>
      </c>
      <c r="AV158" t="s">
        <v>227</v>
      </c>
      <c r="AW158">
        <v>128</v>
      </c>
      <c r="AX158">
        <v>1.2800000000000001E-2</v>
      </c>
      <c r="AY158" t="s">
        <v>227</v>
      </c>
      <c r="AZ158">
        <v>9.98</v>
      </c>
      <c r="BA158">
        <v>9.9799999999999997E-4</v>
      </c>
      <c r="BB158" t="s">
        <v>227</v>
      </c>
      <c r="BC158">
        <v>29.3</v>
      </c>
      <c r="BD158">
        <v>2.9299999999999999E-3</v>
      </c>
      <c r="BE158" t="s">
        <v>227</v>
      </c>
      <c r="BF158">
        <v>3.69</v>
      </c>
      <c r="BG158">
        <v>3.6900000000000002E-4</v>
      </c>
      <c r="BH158" t="s">
        <v>227</v>
      </c>
      <c r="BI158">
        <v>2.0499999999999998</v>
      </c>
      <c r="BJ158">
        <v>2.05E-4</v>
      </c>
      <c r="BK158" t="s">
        <v>227</v>
      </c>
      <c r="BL158">
        <v>1.29</v>
      </c>
      <c r="BM158">
        <v>1.2899999999999999E-4</v>
      </c>
      <c r="BN158" t="s">
        <v>227</v>
      </c>
      <c r="BO158">
        <v>41500</v>
      </c>
      <c r="BP158">
        <v>4.1500000000000004</v>
      </c>
      <c r="BQ158" t="s">
        <v>227</v>
      </c>
      <c r="BR158">
        <v>19.899999999999999</v>
      </c>
      <c r="BS158">
        <v>1.99E-3</v>
      </c>
      <c r="BT158" t="s">
        <v>227</v>
      </c>
      <c r="BU158">
        <v>5.23</v>
      </c>
      <c r="BV158">
        <v>5.2300000000000003E-4</v>
      </c>
      <c r="BW158" t="s">
        <v>227</v>
      </c>
      <c r="BX158">
        <v>0.12</v>
      </c>
      <c r="BY158">
        <v>1.2E-5</v>
      </c>
      <c r="BZ158" t="s">
        <v>271</v>
      </c>
      <c r="CA158">
        <v>3.92</v>
      </c>
      <c r="CB158">
        <v>3.9199999999999999E-4</v>
      </c>
      <c r="CC158" t="s">
        <v>227</v>
      </c>
      <c r="CG158">
        <v>0.71</v>
      </c>
      <c r="CH158">
        <v>7.1000000000000005E-5</v>
      </c>
      <c r="CI158" t="s">
        <v>227</v>
      </c>
      <c r="CJ158">
        <v>7.0000000000000007E-2</v>
      </c>
      <c r="CK158">
        <v>6.9999999999999999E-6</v>
      </c>
      <c r="CL158" t="s">
        <v>227</v>
      </c>
      <c r="CP158">
        <v>27600</v>
      </c>
      <c r="CQ158">
        <v>2.76</v>
      </c>
      <c r="CR158" t="s">
        <v>227</v>
      </c>
      <c r="CS158">
        <v>40.6</v>
      </c>
      <c r="CT158">
        <v>4.0600000000000002E-3</v>
      </c>
      <c r="CU158" t="s">
        <v>227</v>
      </c>
      <c r="CV158">
        <v>55</v>
      </c>
      <c r="CW158">
        <v>5.4999999999999997E-3</v>
      </c>
      <c r="CX158" t="s">
        <v>227</v>
      </c>
      <c r="CY158">
        <v>0.27</v>
      </c>
      <c r="CZ158">
        <v>2.6999999999999999E-5</v>
      </c>
      <c r="DA158" t="s">
        <v>227</v>
      </c>
      <c r="DB158">
        <v>17800</v>
      </c>
      <c r="DC158">
        <v>1.78</v>
      </c>
      <c r="DD158" t="s">
        <v>227</v>
      </c>
      <c r="DE158">
        <v>410</v>
      </c>
      <c r="DF158">
        <v>4.1000000000000002E-2</v>
      </c>
      <c r="DG158" t="s">
        <v>227</v>
      </c>
      <c r="DH158">
        <v>0.98</v>
      </c>
      <c r="DI158">
        <v>9.7999999999999997E-5</v>
      </c>
      <c r="DJ158" t="s">
        <v>227</v>
      </c>
      <c r="DK158">
        <v>7540</v>
      </c>
      <c r="DL158">
        <v>0.754</v>
      </c>
      <c r="DM158" t="s">
        <v>227</v>
      </c>
      <c r="DN158">
        <v>15.8</v>
      </c>
      <c r="DO158">
        <v>1.58E-3</v>
      </c>
      <c r="DP158" t="s">
        <v>227</v>
      </c>
      <c r="DQ158">
        <v>35.700000000000003</v>
      </c>
      <c r="DR158">
        <v>3.5699999999999998E-3</v>
      </c>
      <c r="DS158" t="s">
        <v>227</v>
      </c>
      <c r="DT158">
        <v>61</v>
      </c>
      <c r="DU158">
        <v>6.1000000000000004E-3</v>
      </c>
      <c r="DV158" t="s">
        <v>271</v>
      </c>
      <c r="DW158">
        <v>760</v>
      </c>
      <c r="DX158">
        <v>7.5999999999999998E-2</v>
      </c>
      <c r="DY158" t="s">
        <v>227</v>
      </c>
      <c r="DZ158">
        <v>19.100000000000001</v>
      </c>
      <c r="EA158">
        <v>1.91E-3</v>
      </c>
      <c r="EB158" t="s">
        <v>227</v>
      </c>
      <c r="EF158">
        <v>9.7100000000000009</v>
      </c>
      <c r="EG158">
        <v>9.7099999999999997E-4</v>
      </c>
      <c r="EH158" t="s">
        <v>227</v>
      </c>
      <c r="EL158">
        <v>88</v>
      </c>
      <c r="EM158">
        <v>8.8000000000000005E-3</v>
      </c>
      <c r="EN158" t="s">
        <v>271</v>
      </c>
      <c r="EO158" s="2">
        <v>2E-3</v>
      </c>
      <c r="EP158" s="2">
        <v>1.9999999999999999E-7</v>
      </c>
      <c r="EQ158" t="s">
        <v>227</v>
      </c>
      <c r="EX158">
        <v>1410</v>
      </c>
      <c r="EY158">
        <v>0.14099999999999999</v>
      </c>
      <c r="EZ158" t="s">
        <v>227</v>
      </c>
      <c r="FA158">
        <v>327</v>
      </c>
      <c r="FB158">
        <v>3.27E-2</v>
      </c>
      <c r="FC158" t="s">
        <v>227</v>
      </c>
      <c r="FD158">
        <v>14.7</v>
      </c>
      <c r="FE158">
        <v>1.47E-3</v>
      </c>
      <c r="FF158" t="s">
        <v>227</v>
      </c>
      <c r="FP158">
        <v>3.79</v>
      </c>
      <c r="FQ158">
        <v>3.79E-4</v>
      </c>
      <c r="FR158" t="s">
        <v>227</v>
      </c>
      <c r="FS158">
        <v>149</v>
      </c>
      <c r="FT158">
        <v>1.49E-2</v>
      </c>
      <c r="FU158" t="s">
        <v>227</v>
      </c>
      <c r="FV158">
        <v>1.18</v>
      </c>
      <c r="FW158">
        <v>1.18E-4</v>
      </c>
      <c r="FX158" t="s">
        <v>227</v>
      </c>
      <c r="FY158">
        <v>0.69</v>
      </c>
      <c r="FZ158">
        <v>6.8999999999999997E-5</v>
      </c>
      <c r="GA158" t="s">
        <v>227</v>
      </c>
      <c r="GE158">
        <v>14.8</v>
      </c>
      <c r="GF158">
        <v>1.48E-3</v>
      </c>
      <c r="GG158" t="s">
        <v>227</v>
      </c>
      <c r="GH158">
        <v>4890</v>
      </c>
      <c r="GI158">
        <v>0.48899999999999999</v>
      </c>
      <c r="GJ158" t="s">
        <v>227</v>
      </c>
      <c r="GK158">
        <v>0.86</v>
      </c>
      <c r="GL158">
        <v>8.6000000000000003E-5</v>
      </c>
      <c r="GM158" t="s">
        <v>227</v>
      </c>
      <c r="GN158">
        <v>0.3</v>
      </c>
      <c r="GO158">
        <v>3.0000000000000001E-5</v>
      </c>
      <c r="GP158" t="s">
        <v>227</v>
      </c>
      <c r="GQ158">
        <v>2.81</v>
      </c>
      <c r="GR158">
        <v>2.81E-4</v>
      </c>
      <c r="GS158" t="s">
        <v>227</v>
      </c>
      <c r="GT158">
        <v>81</v>
      </c>
      <c r="GU158">
        <v>8.0999999999999996E-3</v>
      </c>
      <c r="GV158" t="s">
        <v>271</v>
      </c>
      <c r="GW158">
        <v>2.34</v>
      </c>
      <c r="GX158">
        <v>2.34E-4</v>
      </c>
      <c r="GY158" t="s">
        <v>227</v>
      </c>
      <c r="GZ158">
        <v>16.399999999999999</v>
      </c>
      <c r="HA158">
        <v>1.64E-3</v>
      </c>
      <c r="HB158" t="s">
        <v>227</v>
      </c>
      <c r="HC158">
        <v>1.8</v>
      </c>
      <c r="HD158">
        <v>1.8000000000000001E-4</v>
      </c>
      <c r="HE158" t="s">
        <v>227</v>
      </c>
      <c r="HF158">
        <v>97</v>
      </c>
      <c r="HG158">
        <v>9.7000000000000003E-3</v>
      </c>
      <c r="HH158" t="s">
        <v>227</v>
      </c>
      <c r="HI158">
        <v>140</v>
      </c>
      <c r="HJ158">
        <v>1.4E-2</v>
      </c>
      <c r="HK158" t="s">
        <v>227</v>
      </c>
    </row>
    <row r="159" spans="1:219" x14ac:dyDescent="0.25">
      <c r="A159" t="s">
        <v>451</v>
      </c>
      <c r="B159" t="s">
        <v>240</v>
      </c>
      <c r="C159" t="s">
        <v>221</v>
      </c>
      <c r="D159" t="s">
        <v>407</v>
      </c>
      <c r="E159" t="s">
        <v>242</v>
      </c>
      <c r="F159" t="s">
        <v>260</v>
      </c>
      <c r="G159" t="s">
        <v>225</v>
      </c>
      <c r="H159" t="s">
        <v>226</v>
      </c>
      <c r="I159" t="str">
        <f>HYPERLINK("https://www.oreas.com/crm/OREAS-236/")</f>
        <v>https://www.oreas.com/crm/OREAS-236/</v>
      </c>
      <c r="J159">
        <v>0.48799999999999999</v>
      </c>
      <c r="K159">
        <v>4.88E-5</v>
      </c>
      <c r="L159" t="s">
        <v>271</v>
      </c>
      <c r="M159">
        <v>65900</v>
      </c>
      <c r="N159">
        <v>6.59</v>
      </c>
      <c r="O159" t="s">
        <v>227</v>
      </c>
      <c r="P159">
        <v>68</v>
      </c>
      <c r="Q159">
        <v>6.7999999999999996E-3</v>
      </c>
      <c r="R159" t="s">
        <v>227</v>
      </c>
      <c r="S159">
        <v>1.85</v>
      </c>
      <c r="T159">
        <v>1.85E-4</v>
      </c>
      <c r="U159" t="s">
        <v>243</v>
      </c>
      <c r="V159">
        <v>90</v>
      </c>
      <c r="W159">
        <v>8.9999999999999993E-3</v>
      </c>
      <c r="X159" t="s">
        <v>271</v>
      </c>
      <c r="Y159">
        <v>246</v>
      </c>
      <c r="Z159">
        <v>2.46E-2</v>
      </c>
      <c r="AA159" t="s">
        <v>227</v>
      </c>
      <c r="AB159">
        <v>0.46</v>
      </c>
      <c r="AC159">
        <v>4.6E-5</v>
      </c>
      <c r="AD159" t="s">
        <v>227</v>
      </c>
      <c r="AE159">
        <v>6.0999999999999999E-2</v>
      </c>
      <c r="AF159">
        <v>6.1E-6</v>
      </c>
      <c r="AG159" t="s">
        <v>227</v>
      </c>
      <c r="AH159">
        <v>59300</v>
      </c>
      <c r="AI159">
        <v>5.93</v>
      </c>
      <c r="AJ159" t="s">
        <v>227</v>
      </c>
      <c r="AK159">
        <v>0.62</v>
      </c>
      <c r="AL159">
        <v>6.2000000000000003E-5</v>
      </c>
      <c r="AM159" t="s">
        <v>227</v>
      </c>
      <c r="AN159">
        <v>14</v>
      </c>
      <c r="AO159">
        <v>1.4E-3</v>
      </c>
      <c r="AP159" t="s">
        <v>227</v>
      </c>
      <c r="AT159">
        <v>41.5</v>
      </c>
      <c r="AU159">
        <v>4.15E-3</v>
      </c>
      <c r="AV159" t="s">
        <v>227</v>
      </c>
      <c r="AW159">
        <v>86</v>
      </c>
      <c r="AX159">
        <v>8.6E-3</v>
      </c>
      <c r="AY159" t="s">
        <v>227</v>
      </c>
      <c r="AZ159">
        <v>1.01</v>
      </c>
      <c r="BA159">
        <v>1.01E-4</v>
      </c>
      <c r="BB159" t="s">
        <v>227</v>
      </c>
      <c r="BC159">
        <v>170</v>
      </c>
      <c r="BD159">
        <v>1.7000000000000001E-2</v>
      </c>
      <c r="BE159" t="s">
        <v>227</v>
      </c>
      <c r="BF159">
        <v>3.94</v>
      </c>
      <c r="BG159">
        <v>3.9399999999999998E-4</v>
      </c>
      <c r="BH159" t="s">
        <v>227</v>
      </c>
      <c r="BI159">
        <v>2.4300000000000002</v>
      </c>
      <c r="BJ159">
        <v>2.43E-4</v>
      </c>
      <c r="BK159" t="s">
        <v>227</v>
      </c>
      <c r="BL159">
        <v>0.96</v>
      </c>
      <c r="BM159">
        <v>9.6000000000000002E-5</v>
      </c>
      <c r="BN159" t="s">
        <v>227</v>
      </c>
      <c r="BO159">
        <v>80000</v>
      </c>
      <c r="BP159">
        <v>8</v>
      </c>
      <c r="BQ159" t="s">
        <v>227</v>
      </c>
      <c r="BR159">
        <v>16.100000000000001</v>
      </c>
      <c r="BS159">
        <v>1.6100000000000001E-3</v>
      </c>
      <c r="BT159" t="s">
        <v>227</v>
      </c>
      <c r="BU159">
        <v>3.47</v>
      </c>
      <c r="BV159">
        <v>3.4699999999999998E-4</v>
      </c>
      <c r="BW159" t="s">
        <v>227</v>
      </c>
      <c r="BX159">
        <v>0.15</v>
      </c>
      <c r="BY159">
        <v>1.5E-5</v>
      </c>
      <c r="BZ159" t="s">
        <v>271</v>
      </c>
      <c r="CA159">
        <v>1.8</v>
      </c>
      <c r="CB159">
        <v>1.8000000000000001E-4</v>
      </c>
      <c r="CC159" t="s">
        <v>227</v>
      </c>
      <c r="CD159">
        <v>4.5999999999999999E-2</v>
      </c>
      <c r="CE159">
        <v>4.6E-6</v>
      </c>
      <c r="CF159" t="s">
        <v>271</v>
      </c>
      <c r="CG159">
        <v>0.86</v>
      </c>
      <c r="CH159">
        <v>8.6000000000000003E-5</v>
      </c>
      <c r="CI159" t="s">
        <v>227</v>
      </c>
      <c r="CJ159">
        <v>0.08</v>
      </c>
      <c r="CK159">
        <v>7.9999999999999996E-6</v>
      </c>
      <c r="CL159" t="s">
        <v>227</v>
      </c>
      <c r="CP159">
        <v>5590</v>
      </c>
      <c r="CQ159">
        <v>0.55900000000000005</v>
      </c>
      <c r="CR159" t="s">
        <v>227</v>
      </c>
      <c r="CS159">
        <v>5.99</v>
      </c>
      <c r="CT159">
        <v>5.9900000000000003E-4</v>
      </c>
      <c r="CU159" t="s">
        <v>227</v>
      </c>
      <c r="CV159">
        <v>10.5</v>
      </c>
      <c r="CW159">
        <v>1.0499999999999999E-3</v>
      </c>
      <c r="CX159" t="s">
        <v>227</v>
      </c>
      <c r="CY159">
        <v>0.37</v>
      </c>
      <c r="CZ159">
        <v>3.6999999999999998E-5</v>
      </c>
      <c r="DA159" t="s">
        <v>227</v>
      </c>
      <c r="DB159">
        <v>34000</v>
      </c>
      <c r="DC159">
        <v>3.4</v>
      </c>
      <c r="DD159" t="s">
        <v>227</v>
      </c>
      <c r="DE159">
        <v>1330</v>
      </c>
      <c r="DF159">
        <v>0.13300000000000001</v>
      </c>
      <c r="DG159" t="s">
        <v>227</v>
      </c>
      <c r="DH159">
        <v>1.56</v>
      </c>
      <c r="DI159">
        <v>1.56E-4</v>
      </c>
      <c r="DJ159" t="s">
        <v>227</v>
      </c>
      <c r="DK159">
        <v>21500</v>
      </c>
      <c r="DL159">
        <v>2.15</v>
      </c>
      <c r="DM159" t="s">
        <v>227</v>
      </c>
      <c r="DN159">
        <v>3.63</v>
      </c>
      <c r="DO159">
        <v>3.6299999999999999E-4</v>
      </c>
      <c r="DP159" t="s">
        <v>227</v>
      </c>
      <c r="DQ159">
        <v>9.01</v>
      </c>
      <c r="DR159">
        <v>9.01E-4</v>
      </c>
      <c r="DS159" t="s">
        <v>227</v>
      </c>
      <c r="DT159">
        <v>48.8</v>
      </c>
      <c r="DU159">
        <v>4.8799999999999998E-3</v>
      </c>
      <c r="DV159" t="s">
        <v>271</v>
      </c>
      <c r="DW159">
        <v>450</v>
      </c>
      <c r="DX159">
        <v>4.4999999999999998E-2</v>
      </c>
      <c r="DY159" t="s">
        <v>227</v>
      </c>
      <c r="DZ159">
        <v>30.5</v>
      </c>
      <c r="EA159">
        <v>3.0500000000000002E-3</v>
      </c>
      <c r="EB159" t="s">
        <v>227</v>
      </c>
      <c r="EF159">
        <v>1.94</v>
      </c>
      <c r="EG159">
        <v>1.94E-4</v>
      </c>
      <c r="EH159" t="s">
        <v>227</v>
      </c>
      <c r="EL159">
        <v>5.87</v>
      </c>
      <c r="EM159">
        <v>5.8699999999999996E-4</v>
      </c>
      <c r="EN159" t="s">
        <v>271</v>
      </c>
      <c r="EO159">
        <v>3.0000000000000001E-3</v>
      </c>
      <c r="EP159">
        <v>2.9999999999999999E-7</v>
      </c>
      <c r="EQ159" t="s">
        <v>227</v>
      </c>
      <c r="EX159">
        <v>4440</v>
      </c>
      <c r="EY159">
        <v>0.44400000000000001</v>
      </c>
      <c r="EZ159" t="s">
        <v>227</v>
      </c>
      <c r="FA159">
        <v>1.76</v>
      </c>
      <c r="FB159">
        <v>1.76E-4</v>
      </c>
      <c r="FC159" t="s">
        <v>227</v>
      </c>
      <c r="FD159">
        <v>38.5</v>
      </c>
      <c r="FE159">
        <v>3.8500000000000001E-3</v>
      </c>
      <c r="FF159" t="s">
        <v>227</v>
      </c>
      <c r="FG159" s="2">
        <v>5</v>
      </c>
      <c r="FH159" s="2">
        <v>5.0000000000000001E-4</v>
      </c>
      <c r="FI159" t="s">
        <v>227</v>
      </c>
      <c r="FM159">
        <v>1.89</v>
      </c>
      <c r="FN159">
        <v>1.8900000000000001E-4</v>
      </c>
      <c r="FO159" t="s">
        <v>271</v>
      </c>
      <c r="FP159">
        <v>1.08</v>
      </c>
      <c r="FQ159">
        <v>1.08E-4</v>
      </c>
      <c r="FR159" t="s">
        <v>227</v>
      </c>
      <c r="FS159">
        <v>95</v>
      </c>
      <c r="FT159">
        <v>9.4999999999999998E-3</v>
      </c>
      <c r="FU159" t="s">
        <v>227</v>
      </c>
      <c r="FV159">
        <v>0.25</v>
      </c>
      <c r="FW159">
        <v>2.5000000000000001E-5</v>
      </c>
      <c r="FX159" t="s">
        <v>227</v>
      </c>
      <c r="FY159">
        <v>0.62</v>
      </c>
      <c r="FZ159">
        <v>6.2000000000000003E-5</v>
      </c>
      <c r="GA159" t="s">
        <v>227</v>
      </c>
      <c r="GB159">
        <v>0.11</v>
      </c>
      <c r="GC159">
        <v>1.1E-5</v>
      </c>
      <c r="GD159" t="s">
        <v>271</v>
      </c>
      <c r="GE159">
        <v>1.1000000000000001</v>
      </c>
      <c r="GF159">
        <v>1.1E-4</v>
      </c>
      <c r="GG159" t="s">
        <v>227</v>
      </c>
      <c r="GH159">
        <v>6390</v>
      </c>
      <c r="GI159">
        <v>0.63900000000000001</v>
      </c>
      <c r="GJ159" t="s">
        <v>227</v>
      </c>
      <c r="GK159">
        <v>0.24</v>
      </c>
      <c r="GL159">
        <v>2.4000000000000001E-5</v>
      </c>
      <c r="GM159" t="s">
        <v>227</v>
      </c>
      <c r="GN159">
        <v>0.36</v>
      </c>
      <c r="GO159">
        <v>3.6000000000000001E-5</v>
      </c>
      <c r="GP159" t="s">
        <v>227</v>
      </c>
      <c r="GQ159">
        <v>0.35</v>
      </c>
      <c r="GR159">
        <v>3.4999999999999997E-5</v>
      </c>
      <c r="GS159" t="s">
        <v>227</v>
      </c>
      <c r="GT159">
        <v>158</v>
      </c>
      <c r="GU159">
        <v>1.5800000000000002E-2</v>
      </c>
      <c r="GV159" t="s">
        <v>271</v>
      </c>
      <c r="GW159">
        <v>30.5</v>
      </c>
      <c r="GX159">
        <v>3.0500000000000002E-3</v>
      </c>
      <c r="GY159" t="s">
        <v>227</v>
      </c>
      <c r="GZ159">
        <v>21.7</v>
      </c>
      <c r="HA159">
        <v>2.1700000000000001E-3</v>
      </c>
      <c r="HB159" t="s">
        <v>227</v>
      </c>
      <c r="HC159">
        <v>2.3199999999999998</v>
      </c>
      <c r="HD159">
        <v>2.32E-4</v>
      </c>
      <c r="HE159" t="s">
        <v>227</v>
      </c>
      <c r="HF159">
        <v>144</v>
      </c>
      <c r="HG159">
        <v>1.44E-2</v>
      </c>
      <c r="HH159" t="s">
        <v>227</v>
      </c>
      <c r="HI159">
        <v>55</v>
      </c>
      <c r="HJ159">
        <v>5.4999999999999997E-3</v>
      </c>
      <c r="HK159" t="s">
        <v>227</v>
      </c>
    </row>
    <row r="160" spans="1:219" x14ac:dyDescent="0.25">
      <c r="A160" t="s">
        <v>452</v>
      </c>
      <c r="B160" t="s">
        <v>240</v>
      </c>
      <c r="C160" t="s">
        <v>221</v>
      </c>
      <c r="D160" t="s">
        <v>443</v>
      </c>
      <c r="E160" t="s">
        <v>242</v>
      </c>
      <c r="F160" t="s">
        <v>224</v>
      </c>
      <c r="G160" t="s">
        <v>235</v>
      </c>
      <c r="H160" t="s">
        <v>226</v>
      </c>
      <c r="I160" t="str">
        <f>HYPERLINK("https://www.oreas.com/crm/OREAS-237/")</f>
        <v>https://www.oreas.com/crm/OREAS-237/</v>
      </c>
      <c r="J160">
        <v>0.17199999999999999</v>
      </c>
      <c r="K160">
        <v>1.7200000000000001E-5</v>
      </c>
      <c r="L160" t="s">
        <v>271</v>
      </c>
      <c r="M160">
        <v>24900</v>
      </c>
      <c r="N160">
        <v>2.4900000000000002</v>
      </c>
      <c r="O160" t="s">
        <v>271</v>
      </c>
      <c r="P160">
        <v>458</v>
      </c>
      <c r="Q160">
        <v>4.58E-2</v>
      </c>
      <c r="R160" t="s">
        <v>271</v>
      </c>
      <c r="S160">
        <v>2.21</v>
      </c>
      <c r="T160">
        <v>2.2100000000000001E-4</v>
      </c>
      <c r="U160" t="s">
        <v>243</v>
      </c>
      <c r="Y160">
        <v>101</v>
      </c>
      <c r="Z160">
        <v>1.01E-2</v>
      </c>
      <c r="AA160" t="s">
        <v>271</v>
      </c>
      <c r="AB160">
        <v>1.1599999999999999</v>
      </c>
      <c r="AC160">
        <v>1.16E-4</v>
      </c>
      <c r="AD160" t="s">
        <v>271</v>
      </c>
      <c r="AE160">
        <v>0.35</v>
      </c>
      <c r="AF160">
        <v>3.4999999999999997E-5</v>
      </c>
      <c r="AG160" t="s">
        <v>271</v>
      </c>
      <c r="AH160">
        <v>2120</v>
      </c>
      <c r="AI160">
        <v>0.21199999999999999</v>
      </c>
      <c r="AJ160" t="s">
        <v>271</v>
      </c>
      <c r="AK160">
        <v>3.3000000000000002E-2</v>
      </c>
      <c r="AL160">
        <v>3.3000000000000002E-6</v>
      </c>
      <c r="AM160" t="s">
        <v>271</v>
      </c>
      <c r="AN160">
        <v>57</v>
      </c>
      <c r="AO160">
        <v>5.7000000000000002E-3</v>
      </c>
      <c r="AP160" t="s">
        <v>271</v>
      </c>
      <c r="AW160">
        <v>98</v>
      </c>
      <c r="AX160">
        <v>9.7999999999999997E-3</v>
      </c>
      <c r="AY160" t="s">
        <v>271</v>
      </c>
      <c r="AZ160">
        <v>7.39</v>
      </c>
      <c r="BA160">
        <v>7.3899999999999997E-4</v>
      </c>
      <c r="BB160" t="s">
        <v>271</v>
      </c>
      <c r="BC160">
        <v>25</v>
      </c>
      <c r="BD160">
        <v>2.5000000000000001E-3</v>
      </c>
      <c r="BE160" t="s">
        <v>271</v>
      </c>
      <c r="BF160">
        <v>2.27</v>
      </c>
      <c r="BG160">
        <v>2.2699999999999999E-4</v>
      </c>
      <c r="BH160" t="s">
        <v>271</v>
      </c>
      <c r="BI160">
        <v>1.02</v>
      </c>
      <c r="BJ160">
        <v>1.02E-4</v>
      </c>
      <c r="BK160" t="s">
        <v>271</v>
      </c>
      <c r="BL160">
        <v>0.8</v>
      </c>
      <c r="BM160">
        <v>8.0000000000000007E-5</v>
      </c>
      <c r="BN160" t="s">
        <v>271</v>
      </c>
      <c r="BO160">
        <v>34100</v>
      </c>
      <c r="BP160">
        <v>3.41</v>
      </c>
      <c r="BQ160" t="s">
        <v>271</v>
      </c>
      <c r="BR160">
        <v>7.75</v>
      </c>
      <c r="BS160">
        <v>7.7499999999999997E-4</v>
      </c>
      <c r="BT160" t="s">
        <v>271</v>
      </c>
      <c r="BU160">
        <v>3.72</v>
      </c>
      <c r="BV160">
        <v>3.7199999999999999E-4</v>
      </c>
      <c r="BW160" t="s">
        <v>271</v>
      </c>
      <c r="BX160">
        <v>9.5000000000000001E-2</v>
      </c>
      <c r="BY160">
        <v>9.5000000000000005E-6</v>
      </c>
      <c r="BZ160" t="s">
        <v>271</v>
      </c>
      <c r="CA160">
        <v>0.8</v>
      </c>
      <c r="CB160">
        <v>8.0000000000000007E-5</v>
      </c>
      <c r="CC160" t="s">
        <v>271</v>
      </c>
      <c r="CG160">
        <v>0.37</v>
      </c>
      <c r="CH160">
        <v>3.6999999999999998E-5</v>
      </c>
      <c r="CI160" t="s">
        <v>271</v>
      </c>
      <c r="CJ160">
        <v>2.3E-2</v>
      </c>
      <c r="CK160">
        <v>2.3E-6</v>
      </c>
      <c r="CL160" t="s">
        <v>271</v>
      </c>
      <c r="CP160">
        <v>9580</v>
      </c>
      <c r="CQ160">
        <v>0.95799999999999996</v>
      </c>
      <c r="CR160" t="s">
        <v>271</v>
      </c>
      <c r="CS160">
        <v>29.2</v>
      </c>
      <c r="CT160">
        <v>2.9199999999999999E-3</v>
      </c>
      <c r="CU160" t="s">
        <v>271</v>
      </c>
      <c r="CV160">
        <v>33.1</v>
      </c>
      <c r="CW160">
        <v>3.31E-3</v>
      </c>
      <c r="CX160" t="s">
        <v>271</v>
      </c>
      <c r="CY160">
        <v>0.12</v>
      </c>
      <c r="CZ160">
        <v>1.2E-5</v>
      </c>
      <c r="DA160" t="s">
        <v>271</v>
      </c>
      <c r="DB160">
        <v>12700</v>
      </c>
      <c r="DC160">
        <v>1.27</v>
      </c>
      <c r="DD160" t="s">
        <v>271</v>
      </c>
      <c r="DE160">
        <v>210</v>
      </c>
      <c r="DF160">
        <v>2.1000000000000001E-2</v>
      </c>
      <c r="DG160" t="s">
        <v>271</v>
      </c>
      <c r="DH160">
        <v>0.54</v>
      </c>
      <c r="DI160">
        <v>5.3999999999999998E-5</v>
      </c>
      <c r="DJ160" t="s">
        <v>271</v>
      </c>
      <c r="DK160">
        <v>730</v>
      </c>
      <c r="DL160">
        <v>7.2999999999999995E-2</v>
      </c>
      <c r="DM160" t="s">
        <v>271</v>
      </c>
      <c r="DQ160">
        <v>27.5</v>
      </c>
      <c r="DR160">
        <v>2.7499999999999998E-3</v>
      </c>
      <c r="DS160" t="s">
        <v>271</v>
      </c>
      <c r="DT160">
        <v>56</v>
      </c>
      <c r="DU160">
        <v>5.5999999999999999E-3</v>
      </c>
      <c r="DV160" t="s">
        <v>271</v>
      </c>
      <c r="DW160">
        <v>490</v>
      </c>
      <c r="DX160">
        <v>4.9000000000000002E-2</v>
      </c>
      <c r="DY160" t="s">
        <v>271</v>
      </c>
      <c r="DZ160">
        <v>9.2799999999999994</v>
      </c>
      <c r="EA160">
        <v>9.2800000000000001E-4</v>
      </c>
      <c r="EB160" t="s">
        <v>271</v>
      </c>
      <c r="EF160">
        <v>7.54</v>
      </c>
      <c r="EG160">
        <v>7.54E-4</v>
      </c>
      <c r="EH160" t="s">
        <v>271</v>
      </c>
      <c r="EL160">
        <v>93</v>
      </c>
      <c r="EM160">
        <v>9.2999999999999992E-3</v>
      </c>
      <c r="EN160" t="s">
        <v>271</v>
      </c>
      <c r="EX160">
        <v>1050</v>
      </c>
      <c r="EY160">
        <v>0.105</v>
      </c>
      <c r="EZ160" t="s">
        <v>271</v>
      </c>
      <c r="FA160">
        <v>337</v>
      </c>
      <c r="FB160">
        <v>3.3700000000000001E-2</v>
      </c>
      <c r="FC160" t="s">
        <v>271</v>
      </c>
      <c r="FD160">
        <v>5.78</v>
      </c>
      <c r="FE160">
        <v>5.7799999999999995E-4</v>
      </c>
      <c r="FF160" t="s">
        <v>271</v>
      </c>
      <c r="FM160">
        <v>5.04</v>
      </c>
      <c r="FN160">
        <v>5.04E-4</v>
      </c>
      <c r="FO160" t="s">
        <v>271</v>
      </c>
      <c r="FP160">
        <v>1.3</v>
      </c>
      <c r="FQ160">
        <v>1.2999999999999999E-4</v>
      </c>
      <c r="FR160" t="s">
        <v>271</v>
      </c>
      <c r="FS160">
        <v>17.7</v>
      </c>
      <c r="FT160">
        <v>1.7700000000000001E-3</v>
      </c>
      <c r="FU160" t="s">
        <v>271</v>
      </c>
      <c r="FY160">
        <v>0.45</v>
      </c>
      <c r="FZ160">
        <v>4.5000000000000003E-5</v>
      </c>
      <c r="GA160" t="s">
        <v>271</v>
      </c>
      <c r="GE160">
        <v>13</v>
      </c>
      <c r="GF160">
        <v>1.2999999999999999E-3</v>
      </c>
      <c r="GG160" t="s">
        <v>271</v>
      </c>
      <c r="GH160">
        <v>1370</v>
      </c>
      <c r="GI160">
        <v>0.13700000000000001</v>
      </c>
      <c r="GJ160" t="s">
        <v>271</v>
      </c>
      <c r="GK160">
        <v>0.59</v>
      </c>
      <c r="GL160">
        <v>5.8999999999999998E-5</v>
      </c>
      <c r="GM160" t="s">
        <v>271</v>
      </c>
      <c r="GQ160">
        <v>1.53</v>
      </c>
      <c r="GR160">
        <v>1.5300000000000001E-4</v>
      </c>
      <c r="GS160" t="s">
        <v>271</v>
      </c>
      <c r="GT160">
        <v>66</v>
      </c>
      <c r="GU160">
        <v>6.6E-3</v>
      </c>
      <c r="GV160" t="s">
        <v>271</v>
      </c>
      <c r="GW160">
        <v>0.48</v>
      </c>
      <c r="GX160">
        <v>4.8000000000000001E-5</v>
      </c>
      <c r="GY160" t="s">
        <v>271</v>
      </c>
      <c r="GZ160">
        <v>9.32</v>
      </c>
      <c r="HA160">
        <v>9.3199999999999999E-4</v>
      </c>
      <c r="HB160" t="s">
        <v>271</v>
      </c>
      <c r="HC160">
        <v>0.84</v>
      </c>
      <c r="HD160">
        <v>8.3999999999999995E-5</v>
      </c>
      <c r="HE160" t="s">
        <v>271</v>
      </c>
      <c r="HF160">
        <v>75</v>
      </c>
      <c r="HG160">
        <v>7.4999999999999997E-3</v>
      </c>
      <c r="HH160" t="s">
        <v>271</v>
      </c>
    </row>
    <row r="161" spans="1:219" x14ac:dyDescent="0.25">
      <c r="A161" t="s">
        <v>453</v>
      </c>
      <c r="B161" t="s">
        <v>240</v>
      </c>
      <c r="C161" t="s">
        <v>221</v>
      </c>
      <c r="D161" t="s">
        <v>443</v>
      </c>
      <c r="E161" t="s">
        <v>242</v>
      </c>
      <c r="F161" t="s">
        <v>260</v>
      </c>
      <c r="G161" t="s">
        <v>225</v>
      </c>
      <c r="H161" t="s">
        <v>226</v>
      </c>
      <c r="I161" t="str">
        <f>HYPERLINK("https://www.oreas.com/crm/OREAS-237b/")</f>
        <v>https://www.oreas.com/crm/OREAS-237b/</v>
      </c>
      <c r="J161">
        <v>0.17599999999999999</v>
      </c>
      <c r="K161">
        <v>1.7600000000000001E-5</v>
      </c>
      <c r="L161" t="s">
        <v>271</v>
      </c>
      <c r="M161">
        <v>73200</v>
      </c>
      <c r="N161">
        <v>7.32</v>
      </c>
      <c r="O161" t="s">
        <v>227</v>
      </c>
      <c r="P161">
        <v>591</v>
      </c>
      <c r="Q161">
        <v>5.91E-2</v>
      </c>
      <c r="R161" t="s">
        <v>227</v>
      </c>
      <c r="S161">
        <v>2.2599999999999998</v>
      </c>
      <c r="T161">
        <v>2.2599999999999999E-4</v>
      </c>
      <c r="U161" t="s">
        <v>243</v>
      </c>
      <c r="Y161">
        <v>683</v>
      </c>
      <c r="Z161">
        <v>6.83E-2</v>
      </c>
      <c r="AA161" t="s">
        <v>227</v>
      </c>
      <c r="AB161">
        <v>2.4700000000000002</v>
      </c>
      <c r="AC161">
        <v>2.4699999999999999E-4</v>
      </c>
      <c r="AD161" t="s">
        <v>227</v>
      </c>
      <c r="AE161">
        <v>0.35</v>
      </c>
      <c r="AF161">
        <v>3.4999999999999997E-5</v>
      </c>
      <c r="AG161" t="s">
        <v>227</v>
      </c>
      <c r="AH161">
        <v>9030</v>
      </c>
      <c r="AI161">
        <v>0.90300000000000002</v>
      </c>
      <c r="AJ161" t="s">
        <v>227</v>
      </c>
      <c r="AK161">
        <v>4.2999999999999997E-2</v>
      </c>
      <c r="AL161">
        <v>4.3000000000000003E-6</v>
      </c>
      <c r="AM161" t="s">
        <v>271</v>
      </c>
      <c r="AN161">
        <v>81</v>
      </c>
      <c r="AO161">
        <v>8.0999999999999996E-3</v>
      </c>
      <c r="AP161" t="s">
        <v>227</v>
      </c>
      <c r="AT161">
        <v>17.3</v>
      </c>
      <c r="AU161">
        <v>1.73E-3</v>
      </c>
      <c r="AV161" t="s">
        <v>227</v>
      </c>
      <c r="AW161">
        <v>123</v>
      </c>
      <c r="AX161">
        <v>1.23E-2</v>
      </c>
      <c r="AY161" t="s">
        <v>227</v>
      </c>
      <c r="AZ161">
        <v>9.42</v>
      </c>
      <c r="BA161">
        <v>9.4200000000000002E-4</v>
      </c>
      <c r="BB161" t="s">
        <v>227</v>
      </c>
      <c r="BC161">
        <v>28.3</v>
      </c>
      <c r="BD161">
        <v>2.8300000000000001E-3</v>
      </c>
      <c r="BE161" t="s">
        <v>227</v>
      </c>
      <c r="BF161">
        <v>3.6</v>
      </c>
      <c r="BG161">
        <v>3.6000000000000002E-4</v>
      </c>
      <c r="BH161" t="s">
        <v>227</v>
      </c>
      <c r="BI161">
        <v>2</v>
      </c>
      <c r="BJ161">
        <v>2.0000000000000001E-4</v>
      </c>
      <c r="BK161" t="s">
        <v>227</v>
      </c>
      <c r="BL161">
        <v>1.25</v>
      </c>
      <c r="BM161">
        <v>1.25E-4</v>
      </c>
      <c r="BN161" t="s">
        <v>227</v>
      </c>
      <c r="BO161">
        <v>40500</v>
      </c>
      <c r="BP161">
        <v>4.05</v>
      </c>
      <c r="BQ161" t="s">
        <v>227</v>
      </c>
      <c r="BR161">
        <v>19.399999999999999</v>
      </c>
      <c r="BS161">
        <v>1.9400000000000001E-3</v>
      </c>
      <c r="BT161" t="s">
        <v>227</v>
      </c>
      <c r="BU161">
        <v>5.0599999999999996</v>
      </c>
      <c r="BV161">
        <v>5.0600000000000005E-4</v>
      </c>
      <c r="BW161" t="s">
        <v>227</v>
      </c>
      <c r="BX161">
        <v>0.11</v>
      </c>
      <c r="BY161">
        <v>1.1E-5</v>
      </c>
      <c r="BZ161" t="s">
        <v>271</v>
      </c>
      <c r="CA161">
        <v>3.94</v>
      </c>
      <c r="CB161">
        <v>3.9399999999999998E-4</v>
      </c>
      <c r="CC161" t="s">
        <v>227</v>
      </c>
      <c r="CG161">
        <v>0.68</v>
      </c>
      <c r="CH161">
        <v>6.7999999999999999E-5</v>
      </c>
      <c r="CI161" t="s">
        <v>227</v>
      </c>
      <c r="CJ161">
        <v>6.6000000000000003E-2</v>
      </c>
      <c r="CK161">
        <v>6.6000000000000003E-6</v>
      </c>
      <c r="CL161" t="s">
        <v>227</v>
      </c>
      <c r="CP161">
        <v>26500</v>
      </c>
      <c r="CQ161">
        <v>2.65</v>
      </c>
      <c r="CR161" t="s">
        <v>227</v>
      </c>
      <c r="CS161">
        <v>38.6</v>
      </c>
      <c r="CT161">
        <v>3.8600000000000001E-3</v>
      </c>
      <c r="CU161" t="s">
        <v>227</v>
      </c>
      <c r="CV161">
        <v>52</v>
      </c>
      <c r="CW161">
        <v>5.1999999999999998E-3</v>
      </c>
      <c r="CX161" t="s">
        <v>227</v>
      </c>
      <c r="CY161">
        <v>0.28000000000000003</v>
      </c>
      <c r="CZ161">
        <v>2.8E-5</v>
      </c>
      <c r="DA161" t="s">
        <v>227</v>
      </c>
      <c r="DB161">
        <v>17000</v>
      </c>
      <c r="DC161">
        <v>1.7</v>
      </c>
      <c r="DD161" t="s">
        <v>227</v>
      </c>
      <c r="DE161">
        <v>410</v>
      </c>
      <c r="DF161">
        <v>4.1000000000000002E-2</v>
      </c>
      <c r="DG161" t="s">
        <v>227</v>
      </c>
      <c r="DH161">
        <v>0.97</v>
      </c>
      <c r="DI161">
        <v>9.7E-5</v>
      </c>
      <c r="DJ161" t="s">
        <v>227</v>
      </c>
      <c r="DK161">
        <v>7560</v>
      </c>
      <c r="DL161">
        <v>0.75600000000000001</v>
      </c>
      <c r="DM161" t="s">
        <v>227</v>
      </c>
      <c r="DN161">
        <v>13.6</v>
      </c>
      <c r="DO161">
        <v>1.3600000000000001E-3</v>
      </c>
      <c r="DP161" t="s">
        <v>227</v>
      </c>
      <c r="DQ161">
        <v>34.200000000000003</v>
      </c>
      <c r="DR161">
        <v>3.4199999999999999E-3</v>
      </c>
      <c r="DS161" t="s">
        <v>227</v>
      </c>
      <c r="DT161">
        <v>60</v>
      </c>
      <c r="DU161">
        <v>6.0000000000000001E-3</v>
      </c>
      <c r="DV161" t="s">
        <v>271</v>
      </c>
      <c r="DW161">
        <v>660</v>
      </c>
      <c r="DX161">
        <v>6.6000000000000003E-2</v>
      </c>
      <c r="DY161" t="s">
        <v>227</v>
      </c>
      <c r="DZ161">
        <v>20</v>
      </c>
      <c r="EA161">
        <v>2E-3</v>
      </c>
      <c r="EB161" t="s">
        <v>227</v>
      </c>
      <c r="EF161">
        <v>9.2899999999999991</v>
      </c>
      <c r="EG161">
        <v>9.2900000000000003E-4</v>
      </c>
      <c r="EH161" t="s">
        <v>227</v>
      </c>
      <c r="EL161">
        <v>85</v>
      </c>
      <c r="EM161">
        <v>8.5000000000000006E-3</v>
      </c>
      <c r="EN161" t="s">
        <v>271</v>
      </c>
      <c r="EO161" s="2">
        <v>2E-3</v>
      </c>
      <c r="EP161" s="2">
        <v>1.9999999999999999E-7</v>
      </c>
      <c r="EQ161" t="s">
        <v>227</v>
      </c>
      <c r="EX161">
        <v>1930</v>
      </c>
      <c r="EY161">
        <v>0.193</v>
      </c>
      <c r="EZ161" t="s">
        <v>227</v>
      </c>
      <c r="FA161">
        <v>460</v>
      </c>
      <c r="FB161">
        <v>4.5999999999999999E-2</v>
      </c>
      <c r="FC161" t="s">
        <v>227</v>
      </c>
      <c r="FD161">
        <v>14.2</v>
      </c>
      <c r="FE161">
        <v>1.42E-3</v>
      </c>
      <c r="FF161" t="s">
        <v>227</v>
      </c>
      <c r="FP161">
        <v>3.61</v>
      </c>
      <c r="FQ161">
        <v>3.6099999999999999E-4</v>
      </c>
      <c r="FR161" t="s">
        <v>227</v>
      </c>
      <c r="FS161">
        <v>123</v>
      </c>
      <c r="FT161">
        <v>1.23E-2</v>
      </c>
      <c r="FU161" t="s">
        <v>227</v>
      </c>
      <c r="FV161">
        <v>1.03</v>
      </c>
      <c r="FW161">
        <v>1.03E-4</v>
      </c>
      <c r="FX161" t="s">
        <v>227</v>
      </c>
      <c r="FY161">
        <v>0.66</v>
      </c>
      <c r="FZ161">
        <v>6.6000000000000005E-5</v>
      </c>
      <c r="GA161" t="s">
        <v>227</v>
      </c>
      <c r="GE161">
        <v>14.5</v>
      </c>
      <c r="GF161">
        <v>1.4499999999999999E-3</v>
      </c>
      <c r="GG161" t="s">
        <v>227</v>
      </c>
      <c r="GH161">
        <v>4560</v>
      </c>
      <c r="GI161">
        <v>0.45600000000000002</v>
      </c>
      <c r="GJ161" t="s">
        <v>227</v>
      </c>
      <c r="GK161">
        <v>0.84</v>
      </c>
      <c r="GL161">
        <v>8.3999999999999995E-5</v>
      </c>
      <c r="GM161" t="s">
        <v>227</v>
      </c>
      <c r="GN161">
        <v>0.25</v>
      </c>
      <c r="GO161">
        <v>2.5000000000000001E-5</v>
      </c>
      <c r="GP161" t="s">
        <v>227</v>
      </c>
      <c r="GQ161">
        <v>2.73</v>
      </c>
      <c r="GR161">
        <v>2.7300000000000002E-4</v>
      </c>
      <c r="GS161" t="s">
        <v>227</v>
      </c>
      <c r="GT161">
        <v>69</v>
      </c>
      <c r="GU161">
        <v>6.8999999999999999E-3</v>
      </c>
      <c r="GV161" t="s">
        <v>271</v>
      </c>
      <c r="GW161">
        <v>2.44</v>
      </c>
      <c r="GX161">
        <v>2.4399999999999999E-4</v>
      </c>
      <c r="GY161" t="s">
        <v>227</v>
      </c>
      <c r="GZ161">
        <v>16.2</v>
      </c>
      <c r="HA161">
        <v>1.6199999999999999E-3</v>
      </c>
      <c r="HB161" t="s">
        <v>227</v>
      </c>
      <c r="HC161">
        <v>1.76</v>
      </c>
      <c r="HD161">
        <v>1.76E-4</v>
      </c>
      <c r="HE161" t="s">
        <v>227</v>
      </c>
      <c r="HF161">
        <v>95</v>
      </c>
      <c r="HG161">
        <v>9.4999999999999998E-3</v>
      </c>
      <c r="HH161" t="s">
        <v>227</v>
      </c>
      <c r="HI161">
        <v>135</v>
      </c>
      <c r="HJ161">
        <v>1.35E-2</v>
      </c>
      <c r="HK161" t="s">
        <v>227</v>
      </c>
    </row>
    <row r="162" spans="1:219" x14ac:dyDescent="0.25">
      <c r="A162" t="s">
        <v>454</v>
      </c>
      <c r="B162" t="s">
        <v>240</v>
      </c>
      <c r="C162" t="s">
        <v>221</v>
      </c>
      <c r="D162" t="s">
        <v>443</v>
      </c>
      <c r="E162" t="s">
        <v>242</v>
      </c>
      <c r="F162" t="s">
        <v>224</v>
      </c>
      <c r="G162" t="s">
        <v>235</v>
      </c>
      <c r="H162" t="s">
        <v>226</v>
      </c>
      <c r="I162" t="str">
        <f>HYPERLINK("https://www.oreas.com/crm/OREAS-238/")</f>
        <v>https://www.oreas.com/crm/OREAS-238/</v>
      </c>
      <c r="J162">
        <v>0.22</v>
      </c>
      <c r="K162">
        <v>2.1999999999999999E-5</v>
      </c>
      <c r="L162" t="s">
        <v>271</v>
      </c>
      <c r="M162">
        <v>23900</v>
      </c>
      <c r="N162">
        <v>2.39</v>
      </c>
      <c r="O162" t="s">
        <v>271</v>
      </c>
      <c r="P162">
        <v>628</v>
      </c>
      <c r="Q162">
        <v>6.2799999999999995E-2</v>
      </c>
      <c r="R162" t="s">
        <v>271</v>
      </c>
      <c r="S162">
        <v>3.03</v>
      </c>
      <c r="T162">
        <v>3.0299999999999999E-4</v>
      </c>
      <c r="U162" t="s">
        <v>243</v>
      </c>
      <c r="Y162">
        <v>99</v>
      </c>
      <c r="Z162">
        <v>9.9000000000000008E-3</v>
      </c>
      <c r="AA162" t="s">
        <v>271</v>
      </c>
      <c r="AB162">
        <v>1.1599999999999999</v>
      </c>
      <c r="AC162">
        <v>1.16E-4</v>
      </c>
      <c r="AD162" t="s">
        <v>271</v>
      </c>
      <c r="AE162">
        <v>0.38</v>
      </c>
      <c r="AF162">
        <v>3.8000000000000002E-5</v>
      </c>
      <c r="AG162" t="s">
        <v>271</v>
      </c>
      <c r="AH162">
        <v>2300</v>
      </c>
      <c r="AI162">
        <v>0.23</v>
      </c>
      <c r="AJ162" t="s">
        <v>271</v>
      </c>
      <c r="AK162">
        <v>3.9E-2</v>
      </c>
      <c r="AL162">
        <v>3.8999999999999999E-6</v>
      </c>
      <c r="AM162" t="s">
        <v>271</v>
      </c>
      <c r="AN162">
        <v>55</v>
      </c>
      <c r="AO162">
        <v>5.4999999999999997E-3</v>
      </c>
      <c r="AP162" t="s">
        <v>271</v>
      </c>
      <c r="AW162">
        <v>96</v>
      </c>
      <c r="AX162">
        <v>9.5999999999999992E-3</v>
      </c>
      <c r="AY162" t="s">
        <v>271</v>
      </c>
      <c r="AZ162">
        <v>7.19</v>
      </c>
      <c r="BA162">
        <v>7.1900000000000002E-4</v>
      </c>
      <c r="BB162" t="s">
        <v>271</v>
      </c>
      <c r="BC162">
        <v>28.6</v>
      </c>
      <c r="BD162">
        <v>2.8600000000000001E-3</v>
      </c>
      <c r="BE162" t="s">
        <v>271</v>
      </c>
      <c r="BF162">
        <v>2.2200000000000002</v>
      </c>
      <c r="BG162">
        <v>2.22E-4</v>
      </c>
      <c r="BH162" t="s">
        <v>271</v>
      </c>
      <c r="BI162">
        <v>1</v>
      </c>
      <c r="BJ162">
        <v>1E-4</v>
      </c>
      <c r="BK162" t="s">
        <v>271</v>
      </c>
      <c r="BL162">
        <v>0.78</v>
      </c>
      <c r="BM162">
        <v>7.7999999999999999E-5</v>
      </c>
      <c r="BN162" t="s">
        <v>271</v>
      </c>
      <c r="BO162">
        <v>33800</v>
      </c>
      <c r="BP162">
        <v>3.38</v>
      </c>
      <c r="BQ162" t="s">
        <v>271</v>
      </c>
      <c r="BR162">
        <v>7.55</v>
      </c>
      <c r="BS162">
        <v>7.5500000000000003E-4</v>
      </c>
      <c r="BT162" t="s">
        <v>271</v>
      </c>
      <c r="BU162">
        <v>3.59</v>
      </c>
      <c r="BV162">
        <v>3.59E-4</v>
      </c>
      <c r="BW162" t="s">
        <v>271</v>
      </c>
      <c r="BX162">
        <v>8.7999999999999995E-2</v>
      </c>
      <c r="BY162">
        <v>8.8000000000000004E-6</v>
      </c>
      <c r="BZ162" t="s">
        <v>271</v>
      </c>
      <c r="CA162">
        <v>0.77</v>
      </c>
      <c r="CB162">
        <v>7.7000000000000001E-5</v>
      </c>
      <c r="CC162" t="s">
        <v>271</v>
      </c>
      <c r="CG162">
        <v>0.38</v>
      </c>
      <c r="CH162">
        <v>3.8000000000000002E-5</v>
      </c>
      <c r="CI162" t="s">
        <v>271</v>
      </c>
      <c r="CJ162">
        <v>2.3E-2</v>
      </c>
      <c r="CK162">
        <v>2.3E-6</v>
      </c>
      <c r="CL162" t="s">
        <v>271</v>
      </c>
      <c r="CP162">
        <v>9410</v>
      </c>
      <c r="CQ162">
        <v>0.94099999999999995</v>
      </c>
      <c r="CR162" t="s">
        <v>271</v>
      </c>
      <c r="CS162">
        <v>27.7</v>
      </c>
      <c r="CT162">
        <v>2.7699999999999999E-3</v>
      </c>
      <c r="CU162" t="s">
        <v>271</v>
      </c>
      <c r="CV162">
        <v>31.9</v>
      </c>
      <c r="CW162">
        <v>3.1900000000000001E-3</v>
      </c>
      <c r="CX162" t="s">
        <v>271</v>
      </c>
      <c r="CY162">
        <v>0.12</v>
      </c>
      <c r="CZ162">
        <v>1.2E-5</v>
      </c>
      <c r="DA162" t="s">
        <v>271</v>
      </c>
      <c r="DB162">
        <v>12500</v>
      </c>
      <c r="DC162">
        <v>1.25</v>
      </c>
      <c r="DD162" t="s">
        <v>271</v>
      </c>
      <c r="DE162">
        <v>220</v>
      </c>
      <c r="DF162">
        <v>2.1999999999999999E-2</v>
      </c>
      <c r="DG162" t="s">
        <v>271</v>
      </c>
      <c r="DH162">
        <v>0.61</v>
      </c>
      <c r="DI162">
        <v>6.0999999999999999E-5</v>
      </c>
      <c r="DJ162" t="s">
        <v>271</v>
      </c>
      <c r="DK162">
        <v>700</v>
      </c>
      <c r="DL162">
        <v>7.0000000000000007E-2</v>
      </c>
      <c r="DM162" t="s">
        <v>271</v>
      </c>
      <c r="DT162">
        <v>55</v>
      </c>
      <c r="DU162">
        <v>5.4999999999999997E-3</v>
      </c>
      <c r="DV162" t="s">
        <v>271</v>
      </c>
      <c r="DW162">
        <v>490</v>
      </c>
      <c r="DX162">
        <v>4.9000000000000002E-2</v>
      </c>
      <c r="DY162" t="s">
        <v>271</v>
      </c>
      <c r="DZ162">
        <v>10.1</v>
      </c>
      <c r="EA162">
        <v>1.01E-3</v>
      </c>
      <c r="EB162" t="s">
        <v>271</v>
      </c>
      <c r="EF162">
        <v>7.15</v>
      </c>
      <c r="EG162">
        <v>7.1500000000000003E-4</v>
      </c>
      <c r="EH162" t="s">
        <v>271</v>
      </c>
      <c r="EL162">
        <v>89</v>
      </c>
      <c r="EM162">
        <v>8.8999999999999999E-3</v>
      </c>
      <c r="EN162" t="s">
        <v>271</v>
      </c>
      <c r="EX162">
        <v>1400</v>
      </c>
      <c r="EY162">
        <v>0.14000000000000001</v>
      </c>
      <c r="EZ162" t="s">
        <v>271</v>
      </c>
      <c r="FA162">
        <v>461</v>
      </c>
      <c r="FB162">
        <v>4.6100000000000002E-2</v>
      </c>
      <c r="FC162" t="s">
        <v>271</v>
      </c>
      <c r="FD162">
        <v>5.71</v>
      </c>
      <c r="FE162">
        <v>5.71E-4</v>
      </c>
      <c r="FF162" t="s">
        <v>271</v>
      </c>
      <c r="FM162">
        <v>4.8499999999999996</v>
      </c>
      <c r="FN162">
        <v>4.8500000000000003E-4</v>
      </c>
      <c r="FO162" t="s">
        <v>271</v>
      </c>
      <c r="FP162">
        <v>1.3</v>
      </c>
      <c r="FQ162">
        <v>1.2999999999999999E-4</v>
      </c>
      <c r="FR162" t="s">
        <v>271</v>
      </c>
      <c r="FS162">
        <v>19.5</v>
      </c>
      <c r="FT162">
        <v>1.9499999999999999E-3</v>
      </c>
      <c r="FU162" t="s">
        <v>271</v>
      </c>
      <c r="FY162">
        <v>0.45</v>
      </c>
      <c r="FZ162">
        <v>4.5000000000000003E-5</v>
      </c>
      <c r="GA162" t="s">
        <v>271</v>
      </c>
      <c r="GE162">
        <v>12.3</v>
      </c>
      <c r="GF162">
        <v>1.23E-3</v>
      </c>
      <c r="GG162" t="s">
        <v>271</v>
      </c>
      <c r="GH162">
        <v>1300</v>
      </c>
      <c r="GI162">
        <v>0.13</v>
      </c>
      <c r="GJ162" t="s">
        <v>271</v>
      </c>
      <c r="GK162">
        <v>0.56999999999999995</v>
      </c>
      <c r="GL162">
        <v>5.7000000000000003E-5</v>
      </c>
      <c r="GM162" t="s">
        <v>271</v>
      </c>
      <c r="GN162">
        <v>0.12</v>
      </c>
      <c r="GO162">
        <v>1.2E-5</v>
      </c>
      <c r="GP162" t="s">
        <v>271</v>
      </c>
      <c r="GQ162">
        <v>1.51</v>
      </c>
      <c r="GR162">
        <v>1.5100000000000001E-4</v>
      </c>
      <c r="GS162" t="s">
        <v>271</v>
      </c>
      <c r="GT162">
        <v>64</v>
      </c>
      <c r="GU162">
        <v>6.4000000000000003E-3</v>
      </c>
      <c r="GV162" t="s">
        <v>271</v>
      </c>
      <c r="GW162">
        <v>0.52</v>
      </c>
      <c r="GX162">
        <v>5.1999999999999997E-5</v>
      </c>
      <c r="GY162" t="s">
        <v>271</v>
      </c>
      <c r="GZ162">
        <v>8.9600000000000009</v>
      </c>
      <c r="HA162">
        <v>8.9599999999999999E-4</v>
      </c>
      <c r="HB162" t="s">
        <v>271</v>
      </c>
      <c r="HC162">
        <v>0.8</v>
      </c>
      <c r="HD162">
        <v>8.0000000000000007E-5</v>
      </c>
      <c r="HE162" t="s">
        <v>271</v>
      </c>
      <c r="HF162">
        <v>77</v>
      </c>
      <c r="HG162">
        <v>7.7000000000000002E-3</v>
      </c>
      <c r="HH162" t="s">
        <v>271</v>
      </c>
    </row>
    <row r="163" spans="1:219" x14ac:dyDescent="0.25">
      <c r="A163" t="s">
        <v>455</v>
      </c>
      <c r="B163" t="s">
        <v>240</v>
      </c>
      <c r="C163" t="s">
        <v>221</v>
      </c>
      <c r="D163" t="s">
        <v>443</v>
      </c>
      <c r="E163" t="s">
        <v>242</v>
      </c>
      <c r="F163" t="s">
        <v>260</v>
      </c>
      <c r="G163" t="s">
        <v>225</v>
      </c>
      <c r="H163" t="s">
        <v>226</v>
      </c>
      <c r="I163" t="str">
        <f>HYPERLINK("https://www.oreas.com/crm/OREAS-238b/")</f>
        <v>https://www.oreas.com/crm/OREAS-238b/</v>
      </c>
      <c r="J163">
        <v>0.24</v>
      </c>
      <c r="K163">
        <v>2.4000000000000001E-5</v>
      </c>
      <c r="L163" t="s">
        <v>271</v>
      </c>
      <c r="M163">
        <v>74700</v>
      </c>
      <c r="N163">
        <v>7.47</v>
      </c>
      <c r="O163" t="s">
        <v>227</v>
      </c>
      <c r="P163">
        <v>676</v>
      </c>
      <c r="Q163">
        <v>6.7599999999999993E-2</v>
      </c>
      <c r="R163" t="s">
        <v>227</v>
      </c>
      <c r="S163">
        <v>3.08</v>
      </c>
      <c r="T163">
        <v>3.0800000000000001E-4</v>
      </c>
      <c r="U163" t="s">
        <v>243</v>
      </c>
      <c r="Y163">
        <v>685</v>
      </c>
      <c r="Z163">
        <v>6.8500000000000005E-2</v>
      </c>
      <c r="AA163" t="s">
        <v>227</v>
      </c>
      <c r="AB163">
        <v>2.4700000000000002</v>
      </c>
      <c r="AC163">
        <v>2.4699999999999999E-4</v>
      </c>
      <c r="AD163" t="s">
        <v>227</v>
      </c>
      <c r="AE163">
        <v>0.4</v>
      </c>
      <c r="AF163">
        <v>4.0000000000000003E-5</v>
      </c>
      <c r="AG163" t="s">
        <v>227</v>
      </c>
      <c r="AH163">
        <v>8550</v>
      </c>
      <c r="AI163">
        <v>0.85499999999999998</v>
      </c>
      <c r="AJ163" t="s">
        <v>227</v>
      </c>
      <c r="AK163">
        <v>9.7000000000000003E-2</v>
      </c>
      <c r="AL163">
        <v>9.7000000000000003E-6</v>
      </c>
      <c r="AM163" t="s">
        <v>227</v>
      </c>
      <c r="AN163">
        <v>81</v>
      </c>
      <c r="AO163">
        <v>8.0999999999999996E-3</v>
      </c>
      <c r="AP163" t="s">
        <v>227</v>
      </c>
      <c r="AT163">
        <v>17</v>
      </c>
      <c r="AU163">
        <v>1.6999999999999999E-3</v>
      </c>
      <c r="AV163" t="s">
        <v>227</v>
      </c>
      <c r="AW163">
        <v>124</v>
      </c>
      <c r="AX163">
        <v>1.24E-2</v>
      </c>
      <c r="AY163" t="s">
        <v>227</v>
      </c>
      <c r="AZ163">
        <v>9.52</v>
      </c>
      <c r="BA163">
        <v>9.5200000000000005E-4</v>
      </c>
      <c r="BB163" t="s">
        <v>227</v>
      </c>
      <c r="BC163">
        <v>30.8</v>
      </c>
      <c r="BD163">
        <v>3.0799999999999998E-3</v>
      </c>
      <c r="BE163" t="s">
        <v>227</v>
      </c>
      <c r="BF163">
        <v>3.56</v>
      </c>
      <c r="BG163">
        <v>3.5599999999999998E-4</v>
      </c>
      <c r="BH163" t="s">
        <v>227</v>
      </c>
      <c r="BI163">
        <v>1.9</v>
      </c>
      <c r="BJ163">
        <v>1.9000000000000001E-4</v>
      </c>
      <c r="BK163" t="s">
        <v>227</v>
      </c>
      <c r="BL163">
        <v>1.26</v>
      </c>
      <c r="BM163">
        <v>1.26E-4</v>
      </c>
      <c r="BN163" t="s">
        <v>227</v>
      </c>
      <c r="BO163">
        <v>41000</v>
      </c>
      <c r="BP163">
        <v>4.0999999999999996</v>
      </c>
      <c r="BQ163" t="s">
        <v>227</v>
      </c>
      <c r="BR163">
        <v>19.600000000000001</v>
      </c>
      <c r="BS163">
        <v>1.9599999999999999E-3</v>
      </c>
      <c r="BT163" t="s">
        <v>227</v>
      </c>
      <c r="BU163">
        <v>5.14</v>
      </c>
      <c r="BV163">
        <v>5.1400000000000003E-4</v>
      </c>
      <c r="BW163" t="s">
        <v>227</v>
      </c>
      <c r="BX163">
        <v>0.11</v>
      </c>
      <c r="BY163">
        <v>1.1E-5</v>
      </c>
      <c r="BZ163" t="s">
        <v>271</v>
      </c>
      <c r="CA163">
        <v>3.89</v>
      </c>
      <c r="CB163">
        <v>3.8900000000000002E-4</v>
      </c>
      <c r="CC163" t="s">
        <v>227</v>
      </c>
      <c r="CG163">
        <v>0.66</v>
      </c>
      <c r="CH163">
        <v>6.6000000000000005E-5</v>
      </c>
      <c r="CI163" t="s">
        <v>227</v>
      </c>
      <c r="CJ163">
        <v>6.8000000000000005E-2</v>
      </c>
      <c r="CK163">
        <v>6.8000000000000001E-6</v>
      </c>
      <c r="CL163" t="s">
        <v>227</v>
      </c>
      <c r="CP163">
        <v>26900</v>
      </c>
      <c r="CQ163">
        <v>2.69</v>
      </c>
      <c r="CR163" t="s">
        <v>227</v>
      </c>
      <c r="CS163">
        <v>38.799999999999997</v>
      </c>
      <c r="CT163">
        <v>3.8800000000000002E-3</v>
      </c>
      <c r="CU163" t="s">
        <v>227</v>
      </c>
      <c r="CV163">
        <v>48.8</v>
      </c>
      <c r="CW163">
        <v>4.8799999999999998E-3</v>
      </c>
      <c r="CX163" t="s">
        <v>227</v>
      </c>
      <c r="CY163">
        <v>0.28999999999999998</v>
      </c>
      <c r="CZ163">
        <v>2.9E-5</v>
      </c>
      <c r="DA163" t="s">
        <v>227</v>
      </c>
      <c r="DB163">
        <v>17400</v>
      </c>
      <c r="DC163">
        <v>1.74</v>
      </c>
      <c r="DD163" t="s">
        <v>227</v>
      </c>
      <c r="DE163">
        <v>390</v>
      </c>
      <c r="DF163">
        <v>3.9E-2</v>
      </c>
      <c r="DG163" t="s">
        <v>227</v>
      </c>
      <c r="DH163">
        <v>0.9</v>
      </c>
      <c r="DI163">
        <v>9.0000000000000006E-5</v>
      </c>
      <c r="DJ163" t="s">
        <v>227</v>
      </c>
      <c r="DK163">
        <v>6760</v>
      </c>
      <c r="DL163">
        <v>0.67600000000000005</v>
      </c>
      <c r="DM163" t="s">
        <v>227</v>
      </c>
      <c r="DN163">
        <v>14.3</v>
      </c>
      <c r="DO163">
        <v>1.4300000000000001E-3</v>
      </c>
      <c r="DP163" t="s">
        <v>227</v>
      </c>
      <c r="DQ163">
        <v>34.1</v>
      </c>
      <c r="DR163">
        <v>3.4099999999999998E-3</v>
      </c>
      <c r="DS163" t="s">
        <v>227</v>
      </c>
      <c r="DT163">
        <v>61</v>
      </c>
      <c r="DU163">
        <v>6.1000000000000004E-3</v>
      </c>
      <c r="DV163" t="s">
        <v>271</v>
      </c>
      <c r="DW163">
        <v>650</v>
      </c>
      <c r="DX163">
        <v>6.5000000000000002E-2</v>
      </c>
      <c r="DY163" t="s">
        <v>227</v>
      </c>
      <c r="DZ163">
        <v>23.4</v>
      </c>
      <c r="EA163">
        <v>2.3400000000000001E-3</v>
      </c>
      <c r="EB163" t="s">
        <v>227</v>
      </c>
      <c r="EF163">
        <v>9.31</v>
      </c>
      <c r="EG163">
        <v>9.3099999999999997E-4</v>
      </c>
      <c r="EH163" t="s">
        <v>227</v>
      </c>
      <c r="EL163">
        <v>83</v>
      </c>
      <c r="EM163">
        <v>8.3000000000000001E-3</v>
      </c>
      <c r="EN163" t="s">
        <v>271</v>
      </c>
      <c r="EO163" s="2">
        <v>2E-3</v>
      </c>
      <c r="EP163" s="2">
        <v>1.9999999999999999E-7</v>
      </c>
      <c r="EQ163" t="s">
        <v>227</v>
      </c>
      <c r="EX163">
        <v>1750</v>
      </c>
      <c r="EY163">
        <v>0.17499999999999999</v>
      </c>
      <c r="EZ163" t="s">
        <v>227</v>
      </c>
      <c r="FA163">
        <v>620</v>
      </c>
      <c r="FB163">
        <v>6.2E-2</v>
      </c>
      <c r="FC163" t="s">
        <v>227</v>
      </c>
      <c r="FD163">
        <v>14.3</v>
      </c>
      <c r="FE163">
        <v>1.4300000000000001E-3</v>
      </c>
      <c r="FF163" t="s">
        <v>227</v>
      </c>
      <c r="FP163">
        <v>3.69</v>
      </c>
      <c r="FQ163">
        <v>3.6900000000000002E-4</v>
      </c>
      <c r="FR163" t="s">
        <v>227</v>
      </c>
      <c r="FS163">
        <v>118</v>
      </c>
      <c r="FT163">
        <v>1.18E-2</v>
      </c>
      <c r="FU163" t="s">
        <v>227</v>
      </c>
      <c r="FV163">
        <v>1.07</v>
      </c>
      <c r="FW163">
        <v>1.07E-4</v>
      </c>
      <c r="FX163" t="s">
        <v>227</v>
      </c>
      <c r="FY163">
        <v>0.67</v>
      </c>
      <c r="FZ163">
        <v>6.7000000000000002E-5</v>
      </c>
      <c r="GA163" t="s">
        <v>227</v>
      </c>
      <c r="GE163">
        <v>14.5</v>
      </c>
      <c r="GF163">
        <v>1.4499999999999999E-3</v>
      </c>
      <c r="GG163" t="s">
        <v>227</v>
      </c>
      <c r="GH163">
        <v>4610</v>
      </c>
      <c r="GI163">
        <v>0.46100000000000002</v>
      </c>
      <c r="GJ163" t="s">
        <v>227</v>
      </c>
      <c r="GK163">
        <v>0.85</v>
      </c>
      <c r="GL163">
        <v>8.5000000000000006E-5</v>
      </c>
      <c r="GM163" t="s">
        <v>227</v>
      </c>
      <c r="GN163">
        <v>0.27</v>
      </c>
      <c r="GO163">
        <v>2.6999999999999999E-5</v>
      </c>
      <c r="GP163" t="s">
        <v>227</v>
      </c>
      <c r="GQ163">
        <v>2.74</v>
      </c>
      <c r="GR163">
        <v>2.7399999999999999E-4</v>
      </c>
      <c r="GS163" t="s">
        <v>227</v>
      </c>
      <c r="GT163">
        <v>69</v>
      </c>
      <c r="GU163">
        <v>6.8999999999999999E-3</v>
      </c>
      <c r="GV163" t="s">
        <v>271</v>
      </c>
      <c r="GW163">
        <v>2.8</v>
      </c>
      <c r="GX163">
        <v>2.7999999999999998E-4</v>
      </c>
      <c r="GY163" t="s">
        <v>227</v>
      </c>
      <c r="GZ163">
        <v>16</v>
      </c>
      <c r="HA163">
        <v>1.6000000000000001E-3</v>
      </c>
      <c r="HB163" t="s">
        <v>227</v>
      </c>
      <c r="HC163">
        <v>1.82</v>
      </c>
      <c r="HD163">
        <v>1.8200000000000001E-4</v>
      </c>
      <c r="HE163" t="s">
        <v>227</v>
      </c>
      <c r="HF163">
        <v>100</v>
      </c>
      <c r="HG163">
        <v>0.01</v>
      </c>
      <c r="HH163" t="s">
        <v>227</v>
      </c>
      <c r="HI163">
        <v>132</v>
      </c>
      <c r="HJ163">
        <v>1.32E-2</v>
      </c>
      <c r="HK163" t="s">
        <v>227</v>
      </c>
    </row>
    <row r="164" spans="1:219" x14ac:dyDescent="0.25">
      <c r="A164" t="s">
        <v>456</v>
      </c>
      <c r="B164" t="s">
        <v>240</v>
      </c>
      <c r="C164" t="s">
        <v>221</v>
      </c>
      <c r="D164" t="s">
        <v>443</v>
      </c>
      <c r="E164" t="s">
        <v>242</v>
      </c>
      <c r="F164" t="s">
        <v>224</v>
      </c>
      <c r="G164" t="s">
        <v>235</v>
      </c>
      <c r="H164" t="s">
        <v>226</v>
      </c>
      <c r="I164" t="str">
        <f>HYPERLINK("https://www.oreas.com/crm/OREAS-239/")</f>
        <v>https://www.oreas.com/crm/OREAS-239/</v>
      </c>
      <c r="J164">
        <v>0.24399999999999999</v>
      </c>
      <c r="K164">
        <v>2.44E-5</v>
      </c>
      <c r="L164" t="s">
        <v>271</v>
      </c>
      <c r="M164">
        <v>23900</v>
      </c>
      <c r="N164">
        <v>2.39</v>
      </c>
      <c r="O164" t="s">
        <v>271</v>
      </c>
      <c r="P164">
        <v>704</v>
      </c>
      <c r="Q164">
        <v>7.0400000000000004E-2</v>
      </c>
      <c r="R164" t="s">
        <v>271</v>
      </c>
      <c r="S164">
        <v>3.55</v>
      </c>
      <c r="T164">
        <v>3.5500000000000001E-4</v>
      </c>
      <c r="U164" t="s">
        <v>243</v>
      </c>
      <c r="Y164">
        <v>96</v>
      </c>
      <c r="Z164">
        <v>9.5999999999999992E-3</v>
      </c>
      <c r="AA164" t="s">
        <v>271</v>
      </c>
      <c r="AB164">
        <v>1.1499999999999999</v>
      </c>
      <c r="AC164">
        <v>1.15E-4</v>
      </c>
      <c r="AD164" t="s">
        <v>271</v>
      </c>
      <c r="AE164">
        <v>0.38</v>
      </c>
      <c r="AF164">
        <v>3.8000000000000002E-5</v>
      </c>
      <c r="AG164" t="s">
        <v>271</v>
      </c>
      <c r="AH164">
        <v>2450</v>
      </c>
      <c r="AI164">
        <v>0.245</v>
      </c>
      <c r="AJ164" t="s">
        <v>271</v>
      </c>
      <c r="AK164">
        <v>3.9E-2</v>
      </c>
      <c r="AL164">
        <v>3.8999999999999999E-6</v>
      </c>
      <c r="AM164" t="s">
        <v>271</v>
      </c>
      <c r="AN164">
        <v>54</v>
      </c>
      <c r="AO164">
        <v>5.4000000000000003E-3</v>
      </c>
      <c r="AP164" t="s">
        <v>271</v>
      </c>
      <c r="AW164">
        <v>95</v>
      </c>
      <c r="AX164">
        <v>9.4999999999999998E-3</v>
      </c>
      <c r="AY164" t="s">
        <v>271</v>
      </c>
      <c r="AZ164">
        <v>7</v>
      </c>
      <c r="BA164">
        <v>6.9999999999999999E-4</v>
      </c>
      <c r="BB164" t="s">
        <v>271</v>
      </c>
      <c r="BC164">
        <v>26.8</v>
      </c>
      <c r="BD164">
        <v>2.6800000000000001E-3</v>
      </c>
      <c r="BE164" t="s">
        <v>271</v>
      </c>
      <c r="BF164">
        <v>2.1800000000000002</v>
      </c>
      <c r="BG164">
        <v>2.1800000000000001E-4</v>
      </c>
      <c r="BH164" t="s">
        <v>271</v>
      </c>
      <c r="BI164">
        <v>0.97</v>
      </c>
      <c r="BJ164">
        <v>9.7E-5</v>
      </c>
      <c r="BK164" t="s">
        <v>271</v>
      </c>
      <c r="BL164">
        <v>0.76</v>
      </c>
      <c r="BM164">
        <v>7.6000000000000004E-5</v>
      </c>
      <c r="BN164" t="s">
        <v>271</v>
      </c>
      <c r="BO164">
        <v>33600</v>
      </c>
      <c r="BP164">
        <v>3.36</v>
      </c>
      <c r="BQ164" t="s">
        <v>271</v>
      </c>
      <c r="BR164">
        <v>7.48</v>
      </c>
      <c r="BS164">
        <v>7.4799999999999997E-4</v>
      </c>
      <c r="BT164" t="s">
        <v>271</v>
      </c>
      <c r="BU164">
        <v>3.71</v>
      </c>
      <c r="BV164">
        <v>3.7100000000000002E-4</v>
      </c>
      <c r="BW164" t="s">
        <v>271</v>
      </c>
      <c r="BX164">
        <v>0.09</v>
      </c>
      <c r="BY164">
        <v>9.0000000000000002E-6</v>
      </c>
      <c r="BZ164" t="s">
        <v>271</v>
      </c>
      <c r="CA164">
        <v>0.75</v>
      </c>
      <c r="CB164">
        <v>7.4999999999999993E-5</v>
      </c>
      <c r="CC164" t="s">
        <v>271</v>
      </c>
      <c r="CG164">
        <v>0.35</v>
      </c>
      <c r="CH164">
        <v>3.4999999999999997E-5</v>
      </c>
      <c r="CI164" t="s">
        <v>271</v>
      </c>
      <c r="CJ164">
        <v>2.3E-2</v>
      </c>
      <c r="CK164">
        <v>2.3E-6</v>
      </c>
      <c r="CL164" t="s">
        <v>271</v>
      </c>
      <c r="CP164">
        <v>9310</v>
      </c>
      <c r="CQ164">
        <v>0.93100000000000005</v>
      </c>
      <c r="CR164" t="s">
        <v>271</v>
      </c>
      <c r="CS164">
        <v>27.7</v>
      </c>
      <c r="CT164">
        <v>2.7699999999999999E-3</v>
      </c>
      <c r="CU164" t="s">
        <v>271</v>
      </c>
      <c r="CV164">
        <v>31.5</v>
      </c>
      <c r="CW164">
        <v>3.15E-3</v>
      </c>
      <c r="CX164" t="s">
        <v>271</v>
      </c>
      <c r="CY164">
        <v>0.12</v>
      </c>
      <c r="CZ164">
        <v>1.2E-5</v>
      </c>
      <c r="DA164" t="s">
        <v>271</v>
      </c>
      <c r="DB164">
        <v>12300</v>
      </c>
      <c r="DC164">
        <v>1.23</v>
      </c>
      <c r="DD164" t="s">
        <v>271</v>
      </c>
      <c r="DE164">
        <v>220</v>
      </c>
      <c r="DF164">
        <v>2.1999999999999999E-2</v>
      </c>
      <c r="DG164" t="s">
        <v>271</v>
      </c>
      <c r="DH164">
        <v>0.59</v>
      </c>
      <c r="DI164">
        <v>5.8999999999999998E-5</v>
      </c>
      <c r="DJ164" t="s">
        <v>271</v>
      </c>
      <c r="DK164">
        <v>700</v>
      </c>
      <c r="DL164">
        <v>7.0000000000000007E-2</v>
      </c>
      <c r="DM164" t="s">
        <v>271</v>
      </c>
      <c r="DT164">
        <v>55</v>
      </c>
      <c r="DU164">
        <v>5.4999999999999997E-3</v>
      </c>
      <c r="DV164" t="s">
        <v>271</v>
      </c>
      <c r="DW164">
        <v>480</v>
      </c>
      <c r="DX164">
        <v>4.8000000000000001E-2</v>
      </c>
      <c r="DY164" t="s">
        <v>271</v>
      </c>
      <c r="DZ164">
        <v>10.9</v>
      </c>
      <c r="EA164">
        <v>1.09E-3</v>
      </c>
      <c r="EB164" t="s">
        <v>271</v>
      </c>
      <c r="EF164">
        <v>6.96</v>
      </c>
      <c r="EG164">
        <v>6.96E-4</v>
      </c>
      <c r="EH164" t="s">
        <v>271</v>
      </c>
      <c r="EL164">
        <v>88</v>
      </c>
      <c r="EM164">
        <v>8.8000000000000005E-3</v>
      </c>
      <c r="EN164" t="s">
        <v>271</v>
      </c>
      <c r="EX164">
        <v>1550</v>
      </c>
      <c r="EY164">
        <v>0.155</v>
      </c>
      <c r="EZ164" t="s">
        <v>271</v>
      </c>
      <c r="FA164">
        <v>518</v>
      </c>
      <c r="FB164">
        <v>5.1799999999999999E-2</v>
      </c>
      <c r="FC164" t="s">
        <v>271</v>
      </c>
      <c r="FD164">
        <v>5.67</v>
      </c>
      <c r="FE164">
        <v>5.6700000000000001E-4</v>
      </c>
      <c r="FF164" t="s">
        <v>271</v>
      </c>
      <c r="FM164">
        <v>4.6500000000000004</v>
      </c>
      <c r="FN164">
        <v>4.6500000000000003E-4</v>
      </c>
      <c r="FO164" t="s">
        <v>271</v>
      </c>
      <c r="FP164">
        <v>1.29</v>
      </c>
      <c r="FQ164">
        <v>1.2899999999999999E-4</v>
      </c>
      <c r="FR164" t="s">
        <v>271</v>
      </c>
      <c r="FS164">
        <v>20.2</v>
      </c>
      <c r="FT164">
        <v>2.0200000000000001E-3</v>
      </c>
      <c r="FU164" t="s">
        <v>271</v>
      </c>
      <c r="FY164">
        <v>0.4</v>
      </c>
      <c r="FZ164">
        <v>4.0000000000000003E-5</v>
      </c>
      <c r="GA164" t="s">
        <v>271</v>
      </c>
      <c r="GE164">
        <v>12.6</v>
      </c>
      <c r="GF164">
        <v>1.2600000000000001E-3</v>
      </c>
      <c r="GG164" t="s">
        <v>271</v>
      </c>
      <c r="GH164">
        <v>1280</v>
      </c>
      <c r="GI164">
        <v>0.128</v>
      </c>
      <c r="GJ164" t="s">
        <v>271</v>
      </c>
      <c r="GK164">
        <v>0.56999999999999995</v>
      </c>
      <c r="GL164">
        <v>5.7000000000000003E-5</v>
      </c>
      <c r="GM164" t="s">
        <v>271</v>
      </c>
      <c r="GN164">
        <v>0.12</v>
      </c>
      <c r="GO164">
        <v>1.2E-5</v>
      </c>
      <c r="GP164" t="s">
        <v>271</v>
      </c>
      <c r="GQ164">
        <v>1.51</v>
      </c>
      <c r="GR164">
        <v>1.5100000000000001E-4</v>
      </c>
      <c r="GS164" t="s">
        <v>271</v>
      </c>
      <c r="GT164">
        <v>63</v>
      </c>
      <c r="GU164">
        <v>6.3E-3</v>
      </c>
      <c r="GV164" t="s">
        <v>271</v>
      </c>
      <c r="GW164">
        <v>0.54</v>
      </c>
      <c r="GX164">
        <v>5.3999999999999998E-5</v>
      </c>
      <c r="GY164" t="s">
        <v>271</v>
      </c>
      <c r="GZ164">
        <v>8.9499999999999993</v>
      </c>
      <c r="HA164">
        <v>8.9499999999999996E-4</v>
      </c>
      <c r="HB164" t="s">
        <v>271</v>
      </c>
      <c r="HC164">
        <v>0.8</v>
      </c>
      <c r="HD164">
        <v>8.0000000000000007E-5</v>
      </c>
      <c r="HE164" t="s">
        <v>271</v>
      </c>
      <c r="HF164">
        <v>75</v>
      </c>
      <c r="HG164">
        <v>7.4999999999999997E-3</v>
      </c>
      <c r="HH164" t="s">
        <v>271</v>
      </c>
    </row>
    <row r="165" spans="1:219" x14ac:dyDescent="0.25">
      <c r="A165" t="s">
        <v>457</v>
      </c>
      <c r="B165" t="s">
        <v>240</v>
      </c>
      <c r="C165" t="s">
        <v>221</v>
      </c>
      <c r="D165" t="s">
        <v>443</v>
      </c>
      <c r="E165" t="s">
        <v>242</v>
      </c>
      <c r="F165" t="s">
        <v>260</v>
      </c>
      <c r="G165" t="s">
        <v>225</v>
      </c>
      <c r="H165" t="s">
        <v>226</v>
      </c>
      <c r="I165" t="str">
        <f>HYPERLINK("https://www.oreas.com/crm/OREAS-239b/")</f>
        <v>https://www.oreas.com/crm/OREAS-239b/</v>
      </c>
      <c r="J165">
        <v>0.26600000000000001</v>
      </c>
      <c r="K165">
        <v>2.6599999999999999E-5</v>
      </c>
      <c r="L165" t="s">
        <v>271</v>
      </c>
      <c r="M165">
        <v>73600</v>
      </c>
      <c r="N165">
        <v>7.36</v>
      </c>
      <c r="O165" t="s">
        <v>227</v>
      </c>
      <c r="P165">
        <v>816</v>
      </c>
      <c r="Q165">
        <v>8.1600000000000006E-2</v>
      </c>
      <c r="R165" t="s">
        <v>227</v>
      </c>
      <c r="S165">
        <v>3.61</v>
      </c>
      <c r="T165">
        <v>3.6099999999999999E-4</v>
      </c>
      <c r="U165" t="s">
        <v>243</v>
      </c>
      <c r="Y165">
        <v>678</v>
      </c>
      <c r="Z165">
        <v>6.7799999999999999E-2</v>
      </c>
      <c r="AA165" t="s">
        <v>227</v>
      </c>
      <c r="AB165">
        <v>2.42</v>
      </c>
      <c r="AC165">
        <v>2.42E-4</v>
      </c>
      <c r="AD165" t="s">
        <v>227</v>
      </c>
      <c r="AE165">
        <v>0.39</v>
      </c>
      <c r="AF165">
        <v>3.8999999999999999E-5</v>
      </c>
      <c r="AG165" t="s">
        <v>227</v>
      </c>
      <c r="AH165">
        <v>8670</v>
      </c>
      <c r="AI165">
        <v>0.86699999999999999</v>
      </c>
      <c r="AJ165" t="s">
        <v>227</v>
      </c>
      <c r="AK165">
        <v>9.2999999999999999E-2</v>
      </c>
      <c r="AL165">
        <v>9.3000000000000007E-6</v>
      </c>
      <c r="AM165" t="s">
        <v>227</v>
      </c>
      <c r="AN165">
        <v>78</v>
      </c>
      <c r="AO165">
        <v>7.7999999999999996E-3</v>
      </c>
      <c r="AP165" t="s">
        <v>227</v>
      </c>
      <c r="AT165">
        <v>16.899999999999999</v>
      </c>
      <c r="AU165">
        <v>1.6900000000000001E-3</v>
      </c>
      <c r="AV165" t="s">
        <v>227</v>
      </c>
      <c r="AW165">
        <v>123</v>
      </c>
      <c r="AX165">
        <v>1.23E-2</v>
      </c>
      <c r="AY165" t="s">
        <v>227</v>
      </c>
      <c r="AZ165">
        <v>9.3699999999999992</v>
      </c>
      <c r="BA165">
        <v>9.3700000000000001E-4</v>
      </c>
      <c r="BB165" t="s">
        <v>227</v>
      </c>
      <c r="BC165">
        <v>30.9</v>
      </c>
      <c r="BD165">
        <v>3.0899999999999999E-3</v>
      </c>
      <c r="BE165" t="s">
        <v>227</v>
      </c>
      <c r="BF165">
        <v>3.47</v>
      </c>
      <c r="BG165">
        <v>3.4699999999999998E-4</v>
      </c>
      <c r="BH165" t="s">
        <v>227</v>
      </c>
      <c r="BI165">
        <v>1.76</v>
      </c>
      <c r="BJ165">
        <v>1.76E-4</v>
      </c>
      <c r="BK165" t="s">
        <v>227</v>
      </c>
      <c r="BL165">
        <v>1.19</v>
      </c>
      <c r="BM165">
        <v>1.1900000000000001E-4</v>
      </c>
      <c r="BN165" t="s">
        <v>227</v>
      </c>
      <c r="BO165">
        <v>40700</v>
      </c>
      <c r="BP165">
        <v>4.07</v>
      </c>
      <c r="BQ165" t="s">
        <v>227</v>
      </c>
      <c r="BR165">
        <v>19.3</v>
      </c>
      <c r="BS165">
        <v>1.9300000000000001E-3</v>
      </c>
      <c r="BT165" t="s">
        <v>227</v>
      </c>
      <c r="BU165">
        <v>4.96</v>
      </c>
      <c r="BV165">
        <v>4.9600000000000002E-4</v>
      </c>
      <c r="BW165" t="s">
        <v>227</v>
      </c>
      <c r="BX165">
        <v>0.1</v>
      </c>
      <c r="BY165">
        <v>1.0000000000000001E-5</v>
      </c>
      <c r="BZ165" t="s">
        <v>271</v>
      </c>
      <c r="CA165">
        <v>3.81</v>
      </c>
      <c r="CB165">
        <v>3.8099999999999999E-4</v>
      </c>
      <c r="CC165" t="s">
        <v>227</v>
      </c>
      <c r="CG165">
        <v>0.68</v>
      </c>
      <c r="CH165">
        <v>6.7999999999999999E-5</v>
      </c>
      <c r="CI165" t="s">
        <v>227</v>
      </c>
      <c r="CJ165">
        <v>6.8000000000000005E-2</v>
      </c>
      <c r="CK165">
        <v>6.8000000000000001E-6</v>
      </c>
      <c r="CL165" t="s">
        <v>227</v>
      </c>
      <c r="CP165">
        <v>26700</v>
      </c>
      <c r="CQ165">
        <v>2.67</v>
      </c>
      <c r="CR165" t="s">
        <v>227</v>
      </c>
      <c r="CS165">
        <v>37.9</v>
      </c>
      <c r="CT165">
        <v>3.79E-3</v>
      </c>
      <c r="CU165" t="s">
        <v>227</v>
      </c>
      <c r="CV165">
        <v>48.3</v>
      </c>
      <c r="CW165">
        <v>4.8300000000000001E-3</v>
      </c>
      <c r="CX165" t="s">
        <v>227</v>
      </c>
      <c r="CY165">
        <v>0.28000000000000003</v>
      </c>
      <c r="CZ165">
        <v>2.8E-5</v>
      </c>
      <c r="DA165" t="s">
        <v>227</v>
      </c>
      <c r="DB165">
        <v>17200</v>
      </c>
      <c r="DC165">
        <v>1.72</v>
      </c>
      <c r="DD165" t="s">
        <v>227</v>
      </c>
      <c r="DE165">
        <v>390</v>
      </c>
      <c r="DF165">
        <v>3.9E-2</v>
      </c>
      <c r="DG165" t="s">
        <v>227</v>
      </c>
      <c r="DH165">
        <v>0.99</v>
      </c>
      <c r="DI165">
        <v>9.8999999999999994E-5</v>
      </c>
      <c r="DJ165" t="s">
        <v>227</v>
      </c>
      <c r="DK165">
        <v>6820</v>
      </c>
      <c r="DL165">
        <v>0.68200000000000005</v>
      </c>
      <c r="DM165" t="s">
        <v>227</v>
      </c>
      <c r="DN165">
        <v>14.1</v>
      </c>
      <c r="DO165">
        <v>1.41E-3</v>
      </c>
      <c r="DP165" t="s">
        <v>227</v>
      </c>
      <c r="DQ165">
        <v>33.200000000000003</v>
      </c>
      <c r="DR165">
        <v>3.32E-3</v>
      </c>
      <c r="DS165" t="s">
        <v>227</v>
      </c>
      <c r="DT165">
        <v>59</v>
      </c>
      <c r="DU165">
        <v>5.8999999999999999E-3</v>
      </c>
      <c r="DV165" t="s">
        <v>271</v>
      </c>
      <c r="DW165">
        <v>650</v>
      </c>
      <c r="DX165">
        <v>6.5000000000000002E-2</v>
      </c>
      <c r="DY165" t="s">
        <v>227</v>
      </c>
      <c r="DZ165">
        <v>23.2</v>
      </c>
      <c r="EA165">
        <v>2.32E-3</v>
      </c>
      <c r="EB165" t="s">
        <v>227</v>
      </c>
      <c r="EF165">
        <v>9.0399999999999991</v>
      </c>
      <c r="EG165">
        <v>9.0399999999999996E-4</v>
      </c>
      <c r="EH165" t="s">
        <v>227</v>
      </c>
      <c r="EL165">
        <v>83</v>
      </c>
      <c r="EM165">
        <v>8.3000000000000001E-3</v>
      </c>
      <c r="EN165" t="s">
        <v>271</v>
      </c>
      <c r="EO165" s="2">
        <v>2E-3</v>
      </c>
      <c r="EP165" s="2">
        <v>1.9999999999999999E-7</v>
      </c>
      <c r="EQ165" t="s">
        <v>227</v>
      </c>
      <c r="EX165">
        <v>2080</v>
      </c>
      <c r="EY165">
        <v>0.20799999999999999</v>
      </c>
      <c r="EZ165" t="s">
        <v>227</v>
      </c>
      <c r="FA165">
        <v>727</v>
      </c>
      <c r="FB165">
        <v>7.2700000000000001E-2</v>
      </c>
      <c r="FC165" t="s">
        <v>227</v>
      </c>
      <c r="FD165">
        <v>14</v>
      </c>
      <c r="FE165">
        <v>1.4E-3</v>
      </c>
      <c r="FF165" t="s">
        <v>227</v>
      </c>
      <c r="FP165">
        <v>3.64</v>
      </c>
      <c r="FQ165">
        <v>3.6400000000000001E-4</v>
      </c>
      <c r="FR165" t="s">
        <v>227</v>
      </c>
      <c r="FS165">
        <v>121</v>
      </c>
      <c r="FT165">
        <v>1.21E-2</v>
      </c>
      <c r="FU165" t="s">
        <v>227</v>
      </c>
      <c r="FV165">
        <v>1.05</v>
      </c>
      <c r="FW165">
        <v>1.05E-4</v>
      </c>
      <c r="FX165" t="s">
        <v>227</v>
      </c>
      <c r="FY165">
        <v>0.67</v>
      </c>
      <c r="FZ165">
        <v>6.7000000000000002E-5</v>
      </c>
      <c r="GA165" t="s">
        <v>227</v>
      </c>
      <c r="GE165">
        <v>14.2</v>
      </c>
      <c r="GF165">
        <v>1.42E-3</v>
      </c>
      <c r="GG165" t="s">
        <v>227</v>
      </c>
      <c r="GH165">
        <v>4600</v>
      </c>
      <c r="GI165">
        <v>0.46</v>
      </c>
      <c r="GJ165" t="s">
        <v>227</v>
      </c>
      <c r="GK165">
        <v>0.83</v>
      </c>
      <c r="GL165">
        <v>8.2999999999999998E-5</v>
      </c>
      <c r="GM165" t="s">
        <v>227</v>
      </c>
      <c r="GN165">
        <v>0.26</v>
      </c>
      <c r="GO165">
        <v>2.5999999999999998E-5</v>
      </c>
      <c r="GP165" t="s">
        <v>227</v>
      </c>
      <c r="GQ165">
        <v>2.66</v>
      </c>
      <c r="GR165">
        <v>2.6600000000000001E-4</v>
      </c>
      <c r="GS165" t="s">
        <v>227</v>
      </c>
      <c r="GT165">
        <v>67</v>
      </c>
      <c r="GU165">
        <v>6.7000000000000002E-3</v>
      </c>
      <c r="GV165" t="s">
        <v>271</v>
      </c>
      <c r="GW165">
        <v>2.94</v>
      </c>
      <c r="GX165">
        <v>2.9399999999999999E-4</v>
      </c>
      <c r="GY165" t="s">
        <v>227</v>
      </c>
      <c r="GZ165">
        <v>15.6</v>
      </c>
      <c r="HA165">
        <v>1.56E-3</v>
      </c>
      <c r="HB165" t="s">
        <v>227</v>
      </c>
      <c r="HC165">
        <v>1.7</v>
      </c>
      <c r="HD165">
        <v>1.7000000000000001E-4</v>
      </c>
      <c r="HE165" t="s">
        <v>227</v>
      </c>
      <c r="HF165">
        <v>98</v>
      </c>
      <c r="HG165">
        <v>9.7999999999999997E-3</v>
      </c>
      <c r="HH165" t="s">
        <v>227</v>
      </c>
      <c r="HI165">
        <v>131</v>
      </c>
      <c r="HJ165">
        <v>1.3100000000000001E-2</v>
      </c>
      <c r="HK165" t="s">
        <v>227</v>
      </c>
    </row>
    <row r="166" spans="1:219" x14ac:dyDescent="0.25">
      <c r="A166" t="s">
        <v>458</v>
      </c>
      <c r="B166" t="s">
        <v>401</v>
      </c>
      <c r="C166" t="s">
        <v>221</v>
      </c>
      <c r="D166" t="s">
        <v>402</v>
      </c>
      <c r="E166" t="s">
        <v>336</v>
      </c>
      <c r="F166" t="s">
        <v>224</v>
      </c>
      <c r="G166" t="s">
        <v>235</v>
      </c>
      <c r="H166" t="s">
        <v>226</v>
      </c>
      <c r="I166" t="str">
        <f>HYPERLINK("https://www.oreas.com/crm/OREAS-23a/")</f>
        <v>https://www.oreas.com/crm/OREAS-23a/</v>
      </c>
      <c r="J166">
        <v>0.1</v>
      </c>
      <c r="K166">
        <v>1.0000000000000001E-5</v>
      </c>
      <c r="L166" t="s">
        <v>227</v>
      </c>
      <c r="P166">
        <v>37</v>
      </c>
      <c r="Q166">
        <v>3.7000000000000002E-3</v>
      </c>
      <c r="R166" t="s">
        <v>227</v>
      </c>
      <c r="S166">
        <v>3.0000000000000001E-3</v>
      </c>
      <c r="T166">
        <v>2.9999999999999999E-7</v>
      </c>
      <c r="U166" t="s">
        <v>243</v>
      </c>
      <c r="Y166">
        <v>1092</v>
      </c>
      <c r="Z166">
        <v>0.10920000000000001</v>
      </c>
      <c r="AA166" t="s">
        <v>227</v>
      </c>
      <c r="AE166">
        <v>0.15</v>
      </c>
      <c r="AF166">
        <v>1.5E-5</v>
      </c>
      <c r="AG166" t="s">
        <v>227</v>
      </c>
      <c r="AK166">
        <v>0.15</v>
      </c>
      <c r="AL166">
        <v>1.5E-5</v>
      </c>
      <c r="AM166" t="s">
        <v>227</v>
      </c>
      <c r="AT166">
        <v>14.8</v>
      </c>
      <c r="AU166">
        <v>1.48E-3</v>
      </c>
      <c r="AV166" t="s">
        <v>227</v>
      </c>
      <c r="BC166">
        <v>42.1</v>
      </c>
      <c r="BD166">
        <v>4.2100000000000002E-3</v>
      </c>
      <c r="BE166" t="s">
        <v>227</v>
      </c>
      <c r="DH166">
        <v>9.6</v>
      </c>
      <c r="DI166">
        <v>9.6000000000000002E-4</v>
      </c>
      <c r="DJ166" t="s">
        <v>227</v>
      </c>
      <c r="DZ166">
        <v>21.3</v>
      </c>
      <c r="EA166">
        <v>2.1299999999999999E-3</v>
      </c>
      <c r="EB166" t="s">
        <v>227</v>
      </c>
      <c r="FA166">
        <v>0.45</v>
      </c>
      <c r="FB166">
        <v>4.5000000000000003E-5</v>
      </c>
      <c r="FC166" t="s">
        <v>227</v>
      </c>
      <c r="FP166">
        <v>3.1</v>
      </c>
      <c r="FQ166">
        <v>3.1E-4</v>
      </c>
      <c r="FR166" t="s">
        <v>227</v>
      </c>
      <c r="GE166">
        <v>20.9</v>
      </c>
      <c r="GF166">
        <v>2.0899999999999998E-3</v>
      </c>
      <c r="GG166" t="s">
        <v>227</v>
      </c>
      <c r="GQ166">
        <v>6.2</v>
      </c>
      <c r="GR166">
        <v>6.2E-4</v>
      </c>
      <c r="GS166" t="s">
        <v>227</v>
      </c>
      <c r="GW166">
        <v>3.7</v>
      </c>
      <c r="GX166">
        <v>3.6999999999999999E-4</v>
      </c>
      <c r="GY166" t="s">
        <v>227</v>
      </c>
      <c r="HF166">
        <v>69</v>
      </c>
      <c r="HG166">
        <v>6.8999999999999999E-3</v>
      </c>
      <c r="HH166" t="s">
        <v>227</v>
      </c>
    </row>
    <row r="167" spans="1:219" x14ac:dyDescent="0.25">
      <c r="A167" t="s">
        <v>459</v>
      </c>
      <c r="B167" t="s">
        <v>401</v>
      </c>
      <c r="C167" t="s">
        <v>221</v>
      </c>
      <c r="D167" t="s">
        <v>402</v>
      </c>
      <c r="E167" t="s">
        <v>336</v>
      </c>
      <c r="F167" t="s">
        <v>224</v>
      </c>
      <c r="G167" t="s">
        <v>225</v>
      </c>
      <c r="H167" t="s">
        <v>226</v>
      </c>
      <c r="I167" t="str">
        <f>HYPERLINK("https://www.oreas.com/crm/OREAS-23b/")</f>
        <v>https://www.oreas.com/crm/OREAS-23b/</v>
      </c>
      <c r="J167">
        <v>6.5000000000000002E-2</v>
      </c>
      <c r="K167">
        <v>6.4999999999999996E-6</v>
      </c>
      <c r="L167" t="s">
        <v>227</v>
      </c>
      <c r="M167">
        <v>78600</v>
      </c>
      <c r="N167">
        <v>7.86</v>
      </c>
      <c r="O167" t="s">
        <v>227</v>
      </c>
      <c r="P167">
        <v>25.1</v>
      </c>
      <c r="Q167">
        <v>2.5100000000000001E-3</v>
      </c>
      <c r="R167" t="s">
        <v>227</v>
      </c>
      <c r="S167" s="2">
        <v>3.0000000000000001E-3</v>
      </c>
      <c r="T167" s="2">
        <v>2.9999999999999999E-7</v>
      </c>
      <c r="U167" t="s">
        <v>243</v>
      </c>
      <c r="Y167">
        <v>1100</v>
      </c>
      <c r="Z167">
        <v>0.11</v>
      </c>
      <c r="AA167" t="s">
        <v>227</v>
      </c>
      <c r="AB167">
        <v>3.62</v>
      </c>
      <c r="AC167">
        <v>3.6200000000000002E-4</v>
      </c>
      <c r="AD167" t="s">
        <v>227</v>
      </c>
      <c r="AE167">
        <v>0.15</v>
      </c>
      <c r="AF167">
        <v>1.5E-5</v>
      </c>
      <c r="AG167" t="s">
        <v>227</v>
      </c>
      <c r="AH167">
        <v>25800</v>
      </c>
      <c r="AI167">
        <v>2.58</v>
      </c>
      <c r="AJ167" t="s">
        <v>227</v>
      </c>
      <c r="AK167">
        <v>8.6999999999999994E-2</v>
      </c>
      <c r="AL167">
        <v>8.6999999999999997E-6</v>
      </c>
      <c r="AM167" t="s">
        <v>227</v>
      </c>
      <c r="AN167">
        <v>80</v>
      </c>
      <c r="AO167">
        <v>8.0000000000000002E-3</v>
      </c>
      <c r="AP167" t="s">
        <v>227</v>
      </c>
      <c r="AT167">
        <v>14</v>
      </c>
      <c r="AU167">
        <v>1.4E-3</v>
      </c>
      <c r="AV167" t="s">
        <v>227</v>
      </c>
      <c r="AW167">
        <v>65</v>
      </c>
      <c r="AX167">
        <v>6.4999999999999997E-3</v>
      </c>
      <c r="AY167" t="s">
        <v>227</v>
      </c>
      <c r="AZ167">
        <v>15.7</v>
      </c>
      <c r="BA167">
        <v>1.57E-3</v>
      </c>
      <c r="BB167" t="s">
        <v>227</v>
      </c>
      <c r="BC167">
        <v>46.7</v>
      </c>
      <c r="BD167">
        <v>4.6699999999999997E-3</v>
      </c>
      <c r="BE167" t="s">
        <v>227</v>
      </c>
      <c r="BO167">
        <v>37200</v>
      </c>
      <c r="BP167">
        <v>3.72</v>
      </c>
      <c r="BQ167" t="s">
        <v>227</v>
      </c>
      <c r="BR167">
        <v>19.3</v>
      </c>
      <c r="BS167">
        <v>1.9300000000000001E-3</v>
      </c>
      <c r="BT167" t="s">
        <v>227</v>
      </c>
      <c r="CA167">
        <v>3.12</v>
      </c>
      <c r="CB167">
        <v>3.1199999999999999E-4</v>
      </c>
      <c r="CC167" t="s">
        <v>227</v>
      </c>
      <c r="CJ167">
        <v>5.2999999999999999E-2</v>
      </c>
      <c r="CK167">
        <v>5.3000000000000001E-6</v>
      </c>
      <c r="CL167" t="s">
        <v>227</v>
      </c>
      <c r="CP167">
        <v>33700</v>
      </c>
      <c r="CQ167">
        <v>3.37</v>
      </c>
      <c r="CR167" t="s">
        <v>227</v>
      </c>
      <c r="CS167">
        <v>38.1</v>
      </c>
      <c r="CT167">
        <v>3.81E-3</v>
      </c>
      <c r="CU167" t="s">
        <v>227</v>
      </c>
      <c r="CV167">
        <v>37.299999999999997</v>
      </c>
      <c r="CW167">
        <v>3.7299999999999998E-3</v>
      </c>
      <c r="CX167" t="s">
        <v>227</v>
      </c>
      <c r="DB167">
        <v>13900</v>
      </c>
      <c r="DC167">
        <v>1.39</v>
      </c>
      <c r="DD167" t="s">
        <v>227</v>
      </c>
      <c r="DE167">
        <v>550</v>
      </c>
      <c r="DF167">
        <v>5.5E-2</v>
      </c>
      <c r="DG167" t="s">
        <v>227</v>
      </c>
      <c r="DH167">
        <v>3.2</v>
      </c>
      <c r="DI167">
        <v>3.2000000000000003E-4</v>
      </c>
      <c r="DJ167" t="s">
        <v>227</v>
      </c>
      <c r="DK167">
        <v>20300</v>
      </c>
      <c r="DL167">
        <v>2.0299999999999998</v>
      </c>
      <c r="DM167" t="s">
        <v>227</v>
      </c>
      <c r="DN167">
        <v>21.6</v>
      </c>
      <c r="DO167">
        <v>2.16E-3</v>
      </c>
      <c r="DP167" t="s">
        <v>227</v>
      </c>
      <c r="DW167">
        <v>1040</v>
      </c>
      <c r="DX167">
        <v>0.104</v>
      </c>
      <c r="DY167" t="s">
        <v>227</v>
      </c>
      <c r="DZ167">
        <v>22.6</v>
      </c>
      <c r="EA167">
        <v>2.2599999999999999E-3</v>
      </c>
      <c r="EB167" t="s">
        <v>227</v>
      </c>
      <c r="EX167">
        <v>680</v>
      </c>
      <c r="EY167">
        <v>6.8000000000000005E-2</v>
      </c>
      <c r="EZ167" t="s">
        <v>227</v>
      </c>
      <c r="FA167">
        <v>0.59</v>
      </c>
      <c r="FB167">
        <v>5.8999999999999998E-5</v>
      </c>
      <c r="FC167" t="s">
        <v>227</v>
      </c>
      <c r="FD167">
        <v>12.8</v>
      </c>
      <c r="FE167">
        <v>1.2800000000000001E-3</v>
      </c>
      <c r="FF167" t="s">
        <v>227</v>
      </c>
      <c r="FP167">
        <v>4.0599999999999996</v>
      </c>
      <c r="FQ167">
        <v>4.06E-4</v>
      </c>
      <c r="FR167" t="s">
        <v>227</v>
      </c>
      <c r="FS167">
        <v>301</v>
      </c>
      <c r="FT167">
        <v>3.0099999999999998E-2</v>
      </c>
      <c r="FU167" t="s">
        <v>227</v>
      </c>
      <c r="FV167">
        <v>1.64</v>
      </c>
      <c r="FW167">
        <v>1.64E-4</v>
      </c>
      <c r="FX167" t="s">
        <v>227</v>
      </c>
      <c r="GE167">
        <v>21.7</v>
      </c>
      <c r="GF167">
        <v>2.1700000000000001E-3</v>
      </c>
      <c r="GG167" t="s">
        <v>227</v>
      </c>
      <c r="GH167">
        <v>5080</v>
      </c>
      <c r="GI167">
        <v>0.50800000000000001</v>
      </c>
      <c r="GJ167" t="s">
        <v>227</v>
      </c>
      <c r="GK167">
        <v>1.18</v>
      </c>
      <c r="GL167">
        <v>1.18E-4</v>
      </c>
      <c r="GM167" t="s">
        <v>227</v>
      </c>
      <c r="GQ167">
        <v>6.28</v>
      </c>
      <c r="GR167">
        <v>6.2799999999999998E-4</v>
      </c>
      <c r="GS167" t="s">
        <v>227</v>
      </c>
      <c r="GW167">
        <v>3.37</v>
      </c>
      <c r="GX167">
        <v>3.3700000000000001E-4</v>
      </c>
      <c r="GY167" t="s">
        <v>227</v>
      </c>
      <c r="GZ167">
        <v>27.4</v>
      </c>
      <c r="HA167">
        <v>2.7399999999999998E-3</v>
      </c>
      <c r="HB167" t="s">
        <v>227</v>
      </c>
      <c r="HF167">
        <v>70</v>
      </c>
      <c r="HG167">
        <v>7.0000000000000001E-3</v>
      </c>
      <c r="HH167" t="s">
        <v>227</v>
      </c>
      <c r="HI167">
        <v>95</v>
      </c>
      <c r="HJ167">
        <v>9.4999999999999998E-3</v>
      </c>
      <c r="HK167" t="s">
        <v>227</v>
      </c>
    </row>
    <row r="168" spans="1:219" x14ac:dyDescent="0.25">
      <c r="A168" t="s">
        <v>460</v>
      </c>
      <c r="B168" t="s">
        <v>240</v>
      </c>
      <c r="C168" t="s">
        <v>221</v>
      </c>
      <c r="D168" t="s">
        <v>407</v>
      </c>
      <c r="E168" t="s">
        <v>242</v>
      </c>
      <c r="F168" t="s">
        <v>260</v>
      </c>
      <c r="G168" t="s">
        <v>225</v>
      </c>
      <c r="H168" t="s">
        <v>226</v>
      </c>
      <c r="I168" t="str">
        <f>HYPERLINK("https://www.oreas.com/crm/OREAS-240/")</f>
        <v>https://www.oreas.com/crm/OREAS-240/</v>
      </c>
      <c r="J168">
        <v>1.3</v>
      </c>
      <c r="K168">
        <v>1.2999999999999999E-4</v>
      </c>
      <c r="L168" t="s">
        <v>271</v>
      </c>
      <c r="M168">
        <v>68400</v>
      </c>
      <c r="N168">
        <v>6.84</v>
      </c>
      <c r="O168" t="s">
        <v>227</v>
      </c>
      <c r="P168">
        <v>65</v>
      </c>
      <c r="Q168">
        <v>6.4999999999999997E-3</v>
      </c>
      <c r="R168" t="s">
        <v>227</v>
      </c>
      <c r="S168">
        <v>5.51</v>
      </c>
      <c r="T168">
        <v>5.5099999999999995E-4</v>
      </c>
      <c r="U168" t="s">
        <v>243</v>
      </c>
      <c r="V168">
        <v>19.8</v>
      </c>
      <c r="W168">
        <v>1.98E-3</v>
      </c>
      <c r="X168" t="s">
        <v>271</v>
      </c>
      <c r="Y168">
        <v>129</v>
      </c>
      <c r="Z168">
        <v>1.29E-2</v>
      </c>
      <c r="AA168" t="s">
        <v>227</v>
      </c>
      <c r="AB168">
        <v>0.43</v>
      </c>
      <c r="AC168">
        <v>4.3000000000000002E-5</v>
      </c>
      <c r="AD168" t="s">
        <v>227</v>
      </c>
      <c r="AE168">
        <v>5.2999999999999999E-2</v>
      </c>
      <c r="AF168">
        <v>5.3000000000000001E-6</v>
      </c>
      <c r="AG168" t="s">
        <v>227</v>
      </c>
      <c r="AH168">
        <v>68500</v>
      </c>
      <c r="AI168">
        <v>6.85</v>
      </c>
      <c r="AJ168" t="s">
        <v>227</v>
      </c>
      <c r="AK168">
        <v>0.63</v>
      </c>
      <c r="AL168">
        <v>6.3E-5</v>
      </c>
      <c r="AM168" t="s">
        <v>227</v>
      </c>
      <c r="AN168">
        <v>13.3</v>
      </c>
      <c r="AO168">
        <v>1.33E-3</v>
      </c>
      <c r="AP168" t="s">
        <v>227</v>
      </c>
      <c r="AT168">
        <v>39.799999999999997</v>
      </c>
      <c r="AU168">
        <v>3.98E-3</v>
      </c>
      <c r="AV168" t="s">
        <v>227</v>
      </c>
      <c r="AW168">
        <v>103</v>
      </c>
      <c r="AX168">
        <v>1.03E-2</v>
      </c>
      <c r="AY168" t="s">
        <v>227</v>
      </c>
      <c r="AZ168">
        <v>0.97</v>
      </c>
      <c r="BA168">
        <v>9.7E-5</v>
      </c>
      <c r="BB168" t="s">
        <v>227</v>
      </c>
      <c r="BC168">
        <v>168</v>
      </c>
      <c r="BD168">
        <v>1.6799999999999999E-2</v>
      </c>
      <c r="BE168" t="s">
        <v>227</v>
      </c>
      <c r="BF168">
        <v>3.51</v>
      </c>
      <c r="BG168">
        <v>3.5100000000000002E-4</v>
      </c>
      <c r="BH168" t="s">
        <v>227</v>
      </c>
      <c r="BI168">
        <v>2.17</v>
      </c>
      <c r="BJ168">
        <v>2.1699999999999999E-4</v>
      </c>
      <c r="BK168" t="s">
        <v>227</v>
      </c>
      <c r="BL168">
        <v>0.88</v>
      </c>
      <c r="BM168">
        <v>8.7999999999999998E-5</v>
      </c>
      <c r="BN168" t="s">
        <v>227</v>
      </c>
      <c r="BO168">
        <v>73100</v>
      </c>
      <c r="BP168">
        <v>7.31</v>
      </c>
      <c r="BQ168" t="s">
        <v>227</v>
      </c>
      <c r="BR168">
        <v>15.2</v>
      </c>
      <c r="BS168">
        <v>1.5200000000000001E-3</v>
      </c>
      <c r="BT168" t="s">
        <v>227</v>
      </c>
      <c r="BU168">
        <v>3.14</v>
      </c>
      <c r="BV168">
        <v>3.1399999999999999E-4</v>
      </c>
      <c r="BW168" t="s">
        <v>227</v>
      </c>
      <c r="BX168">
        <v>9.8000000000000004E-2</v>
      </c>
      <c r="BY168">
        <v>9.7999999999999993E-6</v>
      </c>
      <c r="BZ168" t="s">
        <v>271</v>
      </c>
      <c r="CA168">
        <v>1.7</v>
      </c>
      <c r="CB168">
        <v>1.7000000000000001E-4</v>
      </c>
      <c r="CC168" t="s">
        <v>227</v>
      </c>
      <c r="CG168">
        <v>0.74</v>
      </c>
      <c r="CH168">
        <v>7.3999999999999996E-5</v>
      </c>
      <c r="CI168" t="s">
        <v>227</v>
      </c>
      <c r="CJ168">
        <v>7.4999999999999997E-2</v>
      </c>
      <c r="CK168">
        <v>7.5000000000000002E-6</v>
      </c>
      <c r="CL168" t="s">
        <v>227</v>
      </c>
      <c r="CP168">
        <v>4530</v>
      </c>
      <c r="CQ168">
        <v>0.45300000000000001</v>
      </c>
      <c r="CR168" t="s">
        <v>227</v>
      </c>
      <c r="CS168">
        <v>5.72</v>
      </c>
      <c r="CT168">
        <v>5.7200000000000003E-4</v>
      </c>
      <c r="CU168" t="s">
        <v>227</v>
      </c>
      <c r="CV168">
        <v>11.4</v>
      </c>
      <c r="CW168">
        <v>1.14E-3</v>
      </c>
      <c r="CX168" t="s">
        <v>227</v>
      </c>
      <c r="CY168">
        <v>0.31</v>
      </c>
      <c r="CZ168">
        <v>3.1000000000000001E-5</v>
      </c>
      <c r="DA168" t="s">
        <v>227</v>
      </c>
      <c r="DB168">
        <v>34400</v>
      </c>
      <c r="DC168">
        <v>3.44</v>
      </c>
      <c r="DD168" t="s">
        <v>227</v>
      </c>
      <c r="DE168">
        <v>1250</v>
      </c>
      <c r="DF168">
        <v>0.125</v>
      </c>
      <c r="DG168" t="s">
        <v>227</v>
      </c>
      <c r="DH168">
        <v>1.7</v>
      </c>
      <c r="DI168">
        <v>1.7000000000000001E-4</v>
      </c>
      <c r="DJ168" t="s">
        <v>227</v>
      </c>
      <c r="DK168">
        <v>16500</v>
      </c>
      <c r="DL168">
        <v>1.65</v>
      </c>
      <c r="DM168" t="s">
        <v>227</v>
      </c>
      <c r="DN168">
        <v>3.37</v>
      </c>
      <c r="DO168">
        <v>3.3700000000000001E-4</v>
      </c>
      <c r="DP168" t="s">
        <v>227</v>
      </c>
      <c r="DQ168">
        <v>8.32</v>
      </c>
      <c r="DR168">
        <v>8.3199999999999995E-4</v>
      </c>
      <c r="DS168" t="s">
        <v>227</v>
      </c>
      <c r="DT168">
        <v>53</v>
      </c>
      <c r="DU168">
        <v>5.3E-3</v>
      </c>
      <c r="DV168" t="s">
        <v>271</v>
      </c>
      <c r="DW168">
        <v>400</v>
      </c>
      <c r="DX168">
        <v>0.04</v>
      </c>
      <c r="DY168" t="s">
        <v>227</v>
      </c>
      <c r="DZ168">
        <v>28.5</v>
      </c>
      <c r="EA168">
        <v>2.8500000000000001E-3</v>
      </c>
      <c r="EB168" t="s">
        <v>227</v>
      </c>
      <c r="EF168">
        <v>1.77</v>
      </c>
      <c r="EG168">
        <v>1.7699999999999999E-4</v>
      </c>
      <c r="EH168" t="s">
        <v>227</v>
      </c>
      <c r="EI168">
        <v>1.2999999999999999E-2</v>
      </c>
      <c r="EJ168">
        <v>1.3E-6</v>
      </c>
      <c r="EK168" t="s">
        <v>271</v>
      </c>
      <c r="EL168">
        <v>6.08</v>
      </c>
      <c r="EM168">
        <v>6.0800000000000003E-4</v>
      </c>
      <c r="EN168" t="s">
        <v>271</v>
      </c>
      <c r="EO168">
        <v>2E-3</v>
      </c>
      <c r="EP168">
        <v>1.9999999999999999E-7</v>
      </c>
      <c r="EQ168" t="s">
        <v>271</v>
      </c>
      <c r="EX168">
        <v>3990</v>
      </c>
      <c r="EY168">
        <v>0.39900000000000002</v>
      </c>
      <c r="EZ168" t="s">
        <v>227</v>
      </c>
      <c r="FA168">
        <v>1.48</v>
      </c>
      <c r="FB168">
        <v>1.4799999999999999E-4</v>
      </c>
      <c r="FC168" t="s">
        <v>227</v>
      </c>
      <c r="FD168">
        <v>37.9</v>
      </c>
      <c r="FE168">
        <v>3.79E-3</v>
      </c>
      <c r="FF168" t="s">
        <v>227</v>
      </c>
      <c r="FM168">
        <v>1.56</v>
      </c>
      <c r="FN168">
        <v>1.56E-4</v>
      </c>
      <c r="FO168" t="s">
        <v>271</v>
      </c>
      <c r="FP168">
        <v>1.08</v>
      </c>
      <c r="FQ168">
        <v>1.08E-4</v>
      </c>
      <c r="FR168" t="s">
        <v>227</v>
      </c>
      <c r="FS168">
        <v>213</v>
      </c>
      <c r="FT168">
        <v>2.1299999999999999E-2</v>
      </c>
      <c r="FU168" t="s">
        <v>227</v>
      </c>
      <c r="FV168">
        <v>0.23</v>
      </c>
      <c r="FW168">
        <v>2.3E-5</v>
      </c>
      <c r="FX168" t="s">
        <v>227</v>
      </c>
      <c r="FY168">
        <v>0.53</v>
      </c>
      <c r="FZ168">
        <v>5.3000000000000001E-5</v>
      </c>
      <c r="GA168" t="s">
        <v>227</v>
      </c>
      <c r="GB168">
        <v>0.11</v>
      </c>
      <c r="GC168">
        <v>1.1E-5</v>
      </c>
      <c r="GD168" t="s">
        <v>271</v>
      </c>
      <c r="GE168">
        <v>1.1299999999999999</v>
      </c>
      <c r="GF168">
        <v>1.13E-4</v>
      </c>
      <c r="GG168" t="s">
        <v>227</v>
      </c>
      <c r="GH168">
        <v>5720</v>
      </c>
      <c r="GI168">
        <v>0.57199999999999995</v>
      </c>
      <c r="GJ168" t="s">
        <v>227</v>
      </c>
      <c r="GK168">
        <v>0.23</v>
      </c>
      <c r="GL168">
        <v>2.3E-5</v>
      </c>
      <c r="GM168" t="s">
        <v>227</v>
      </c>
      <c r="GN168">
        <v>0.31</v>
      </c>
      <c r="GO168">
        <v>3.1000000000000001E-5</v>
      </c>
      <c r="GP168" t="s">
        <v>227</v>
      </c>
      <c r="GQ168">
        <v>0.33</v>
      </c>
      <c r="GR168">
        <v>3.3000000000000003E-5</v>
      </c>
      <c r="GS168" t="s">
        <v>227</v>
      </c>
      <c r="GT168">
        <v>130</v>
      </c>
      <c r="GU168">
        <v>1.2999999999999999E-2</v>
      </c>
      <c r="GV168" t="s">
        <v>271</v>
      </c>
      <c r="GW168">
        <v>36.9</v>
      </c>
      <c r="GX168">
        <v>3.6900000000000001E-3</v>
      </c>
      <c r="GY168" t="s">
        <v>227</v>
      </c>
      <c r="GZ168">
        <v>19.2</v>
      </c>
      <c r="HA168">
        <v>1.92E-3</v>
      </c>
      <c r="HB168" t="s">
        <v>227</v>
      </c>
      <c r="HC168">
        <v>2.1</v>
      </c>
      <c r="HD168">
        <v>2.1000000000000001E-4</v>
      </c>
      <c r="HE168" t="s">
        <v>227</v>
      </c>
      <c r="HF168">
        <v>142</v>
      </c>
      <c r="HG168">
        <v>1.4200000000000001E-2</v>
      </c>
      <c r="HH168" t="s">
        <v>227</v>
      </c>
      <c r="HI168">
        <v>56</v>
      </c>
      <c r="HJ168">
        <v>5.5999999999999999E-3</v>
      </c>
      <c r="HK168" t="s">
        <v>227</v>
      </c>
    </row>
    <row r="169" spans="1:219" x14ac:dyDescent="0.25">
      <c r="A169" t="s">
        <v>461</v>
      </c>
      <c r="B169" t="s">
        <v>240</v>
      </c>
      <c r="C169" t="s">
        <v>221</v>
      </c>
      <c r="D169" t="s">
        <v>407</v>
      </c>
      <c r="E169" t="s">
        <v>242</v>
      </c>
      <c r="F169" t="s">
        <v>260</v>
      </c>
      <c r="G169" t="s">
        <v>225</v>
      </c>
      <c r="H169" t="s">
        <v>226</v>
      </c>
      <c r="I169" t="str">
        <f>HYPERLINK("https://www.oreas.com/crm/OREAS-240b/")</f>
        <v>https://www.oreas.com/crm/OREAS-240b/</v>
      </c>
      <c r="J169">
        <v>1.39</v>
      </c>
      <c r="K169">
        <v>1.3899999999999999E-4</v>
      </c>
      <c r="L169" t="s">
        <v>271</v>
      </c>
      <c r="M169">
        <v>64900</v>
      </c>
      <c r="N169">
        <v>6.49</v>
      </c>
      <c r="O169" t="s">
        <v>227</v>
      </c>
      <c r="P169">
        <v>98</v>
      </c>
      <c r="Q169">
        <v>9.7999999999999997E-3</v>
      </c>
      <c r="R169" t="s">
        <v>227</v>
      </c>
      <c r="S169">
        <v>5.65</v>
      </c>
      <c r="T169">
        <v>5.6499999999999996E-4</v>
      </c>
      <c r="U169" t="s">
        <v>243</v>
      </c>
      <c r="V169">
        <v>22.6</v>
      </c>
      <c r="W169">
        <v>2.2599999999999999E-3</v>
      </c>
      <c r="X169" t="s">
        <v>271</v>
      </c>
      <c r="Y169">
        <v>324</v>
      </c>
      <c r="Z169">
        <v>3.2399999999999998E-2</v>
      </c>
      <c r="AA169" t="s">
        <v>227</v>
      </c>
      <c r="AB169">
        <v>0.47</v>
      </c>
      <c r="AC169">
        <v>4.6999999999999997E-5</v>
      </c>
      <c r="AD169" t="s">
        <v>227</v>
      </c>
      <c r="AE169">
        <v>7.2999999999999995E-2</v>
      </c>
      <c r="AF169">
        <v>7.3000000000000004E-6</v>
      </c>
      <c r="AG169" t="s">
        <v>227</v>
      </c>
      <c r="AH169">
        <v>56600</v>
      </c>
      <c r="AI169">
        <v>5.66</v>
      </c>
      <c r="AJ169" t="s">
        <v>227</v>
      </c>
      <c r="AK169">
        <v>0.89</v>
      </c>
      <c r="AL169">
        <v>8.8999999999999995E-5</v>
      </c>
      <c r="AM169" t="s">
        <v>227</v>
      </c>
      <c r="AN169">
        <v>14.9</v>
      </c>
      <c r="AO169">
        <v>1.49E-3</v>
      </c>
      <c r="AP169" t="s">
        <v>227</v>
      </c>
      <c r="AT169">
        <v>40.299999999999997</v>
      </c>
      <c r="AU169">
        <v>4.0299999999999997E-3</v>
      </c>
      <c r="AV169" t="s">
        <v>227</v>
      </c>
      <c r="AW169">
        <v>146</v>
      </c>
      <c r="AX169">
        <v>1.46E-2</v>
      </c>
      <c r="AY169" t="s">
        <v>227</v>
      </c>
      <c r="AZ169">
        <v>1.38</v>
      </c>
      <c r="BA169">
        <v>1.3799999999999999E-4</v>
      </c>
      <c r="BB169" t="s">
        <v>227</v>
      </c>
      <c r="BC169">
        <v>164</v>
      </c>
      <c r="BD169">
        <v>1.6400000000000001E-2</v>
      </c>
      <c r="BE169" t="s">
        <v>227</v>
      </c>
      <c r="BF169">
        <v>3.35</v>
      </c>
      <c r="BG169">
        <v>3.3500000000000001E-4</v>
      </c>
      <c r="BH169" t="s">
        <v>227</v>
      </c>
      <c r="BI169">
        <v>2.0299999999999998</v>
      </c>
      <c r="BJ169">
        <v>2.03E-4</v>
      </c>
      <c r="BK169" t="s">
        <v>227</v>
      </c>
      <c r="BL169">
        <v>0.87</v>
      </c>
      <c r="BM169">
        <v>8.7000000000000001E-5</v>
      </c>
      <c r="BN169" t="s">
        <v>227</v>
      </c>
      <c r="BO169">
        <v>73100</v>
      </c>
      <c r="BP169">
        <v>7.31</v>
      </c>
      <c r="BQ169" t="s">
        <v>227</v>
      </c>
      <c r="BR169">
        <v>14.8</v>
      </c>
      <c r="BS169">
        <v>1.48E-3</v>
      </c>
      <c r="BT169" t="s">
        <v>227</v>
      </c>
      <c r="BU169">
        <v>2.89</v>
      </c>
      <c r="BV169">
        <v>2.8899999999999998E-4</v>
      </c>
      <c r="BW169" t="s">
        <v>227</v>
      </c>
      <c r="BX169">
        <v>9.5000000000000001E-2</v>
      </c>
      <c r="BY169">
        <v>9.5000000000000005E-6</v>
      </c>
      <c r="BZ169" t="s">
        <v>227</v>
      </c>
      <c r="CA169">
        <v>1.66</v>
      </c>
      <c r="CB169">
        <v>1.66E-4</v>
      </c>
      <c r="CC169" t="s">
        <v>227</v>
      </c>
      <c r="CG169">
        <v>0.67</v>
      </c>
      <c r="CH169">
        <v>6.7000000000000002E-5</v>
      </c>
      <c r="CI169" t="s">
        <v>227</v>
      </c>
      <c r="CJ169">
        <v>7.4999999999999997E-2</v>
      </c>
      <c r="CK169">
        <v>7.5000000000000002E-6</v>
      </c>
      <c r="CL169" t="s">
        <v>227</v>
      </c>
      <c r="CP169">
        <v>7300</v>
      </c>
      <c r="CQ169">
        <v>0.73</v>
      </c>
      <c r="CR169" t="s">
        <v>227</v>
      </c>
      <c r="CS169">
        <v>6.6</v>
      </c>
      <c r="CT169">
        <v>6.6E-4</v>
      </c>
      <c r="CU169" t="s">
        <v>227</v>
      </c>
      <c r="CV169">
        <v>13.5</v>
      </c>
      <c r="CW169">
        <v>1.3500000000000001E-3</v>
      </c>
      <c r="CX169" t="s">
        <v>227</v>
      </c>
      <c r="CY169">
        <v>0.28999999999999998</v>
      </c>
      <c r="CZ169">
        <v>2.9E-5</v>
      </c>
      <c r="DA169" t="s">
        <v>227</v>
      </c>
      <c r="DB169">
        <v>34400</v>
      </c>
      <c r="DC169">
        <v>3.44</v>
      </c>
      <c r="DD169" t="s">
        <v>227</v>
      </c>
      <c r="DE169">
        <v>1400</v>
      </c>
      <c r="DF169">
        <v>0.14000000000000001</v>
      </c>
      <c r="DG169" t="s">
        <v>227</v>
      </c>
      <c r="DH169">
        <v>2.9</v>
      </c>
      <c r="DI169">
        <v>2.9E-4</v>
      </c>
      <c r="DJ169" t="s">
        <v>227</v>
      </c>
      <c r="DK169">
        <v>18700</v>
      </c>
      <c r="DL169">
        <v>1.87</v>
      </c>
      <c r="DM169" t="s">
        <v>227</v>
      </c>
      <c r="DN169">
        <v>3.54</v>
      </c>
      <c r="DO169">
        <v>3.5399999999999999E-4</v>
      </c>
      <c r="DP169" t="s">
        <v>227</v>
      </c>
      <c r="DQ169">
        <v>8.74</v>
      </c>
      <c r="DR169">
        <v>8.7399999999999999E-4</v>
      </c>
      <c r="DS169" t="s">
        <v>227</v>
      </c>
      <c r="DT169">
        <v>68</v>
      </c>
      <c r="DU169">
        <v>6.7999999999999996E-3</v>
      </c>
      <c r="DV169" t="s">
        <v>271</v>
      </c>
      <c r="DW169">
        <v>430</v>
      </c>
      <c r="DX169">
        <v>4.2999999999999997E-2</v>
      </c>
      <c r="DY169" t="s">
        <v>227</v>
      </c>
      <c r="DZ169">
        <v>40.5</v>
      </c>
      <c r="EA169">
        <v>4.0499999999999998E-3</v>
      </c>
      <c r="EB169" t="s">
        <v>227</v>
      </c>
      <c r="EF169">
        <v>1.91</v>
      </c>
      <c r="EG169">
        <v>1.9100000000000001E-4</v>
      </c>
      <c r="EH169" t="s">
        <v>227</v>
      </c>
      <c r="EL169">
        <v>8.91</v>
      </c>
      <c r="EM169">
        <v>8.9099999999999997E-4</v>
      </c>
      <c r="EN169" t="s">
        <v>271</v>
      </c>
      <c r="EO169">
        <v>2E-3</v>
      </c>
      <c r="EP169">
        <v>1.9999999999999999E-7</v>
      </c>
      <c r="EQ169" t="s">
        <v>227</v>
      </c>
      <c r="EX169">
        <v>5490</v>
      </c>
      <c r="EY169">
        <v>0.54900000000000004</v>
      </c>
      <c r="EZ169" t="s">
        <v>227</v>
      </c>
      <c r="FA169">
        <v>2.14</v>
      </c>
      <c r="FB169">
        <v>2.14E-4</v>
      </c>
      <c r="FC169" t="s">
        <v>227</v>
      </c>
      <c r="FD169">
        <v>33.299999999999997</v>
      </c>
      <c r="FE169">
        <v>3.3300000000000001E-3</v>
      </c>
      <c r="FF169" t="s">
        <v>227</v>
      </c>
      <c r="FM169">
        <v>1.6</v>
      </c>
      <c r="FN169">
        <v>1.6000000000000001E-4</v>
      </c>
      <c r="FO169" t="s">
        <v>271</v>
      </c>
      <c r="FP169">
        <v>1.32</v>
      </c>
      <c r="FQ169">
        <v>1.3200000000000001E-4</v>
      </c>
      <c r="FR169" t="s">
        <v>227</v>
      </c>
      <c r="FS169">
        <v>196</v>
      </c>
      <c r="FT169">
        <v>1.9599999999999999E-2</v>
      </c>
      <c r="FU169" t="s">
        <v>227</v>
      </c>
      <c r="FV169">
        <v>0.24</v>
      </c>
      <c r="FW169">
        <v>2.4000000000000001E-5</v>
      </c>
      <c r="FX169" t="s">
        <v>227</v>
      </c>
      <c r="FY169">
        <v>0.5</v>
      </c>
      <c r="FZ169">
        <v>5.0000000000000002E-5</v>
      </c>
      <c r="GA169" t="s">
        <v>227</v>
      </c>
      <c r="GB169">
        <v>0.14000000000000001</v>
      </c>
      <c r="GC169">
        <v>1.4E-5</v>
      </c>
      <c r="GD169" t="s">
        <v>271</v>
      </c>
      <c r="GE169">
        <v>1.45</v>
      </c>
      <c r="GF169">
        <v>1.45E-4</v>
      </c>
      <c r="GG169" t="s">
        <v>227</v>
      </c>
      <c r="GH169">
        <v>5430</v>
      </c>
      <c r="GI169">
        <v>0.54300000000000004</v>
      </c>
      <c r="GJ169" t="s">
        <v>227</v>
      </c>
      <c r="GK169">
        <v>0.34</v>
      </c>
      <c r="GL169">
        <v>3.4E-5</v>
      </c>
      <c r="GM169" t="s">
        <v>227</v>
      </c>
      <c r="GN169">
        <v>0.28999999999999998</v>
      </c>
      <c r="GO169">
        <v>2.9E-5</v>
      </c>
      <c r="GP169" t="s">
        <v>227</v>
      </c>
      <c r="GQ169">
        <v>0.42</v>
      </c>
      <c r="GR169">
        <v>4.1999999999999998E-5</v>
      </c>
      <c r="GS169" t="s">
        <v>227</v>
      </c>
      <c r="GT169">
        <v>116</v>
      </c>
      <c r="GU169">
        <v>1.1599999999999999E-2</v>
      </c>
      <c r="GV169" t="s">
        <v>271</v>
      </c>
      <c r="GW169">
        <v>47.1</v>
      </c>
      <c r="GX169">
        <v>4.7099999999999998E-3</v>
      </c>
      <c r="GY169" t="s">
        <v>227</v>
      </c>
      <c r="GZ169">
        <v>18.3</v>
      </c>
      <c r="HA169">
        <v>1.83E-3</v>
      </c>
      <c r="HB169" t="s">
        <v>227</v>
      </c>
      <c r="HC169">
        <v>1.87</v>
      </c>
      <c r="HD169">
        <v>1.8699999999999999E-4</v>
      </c>
      <c r="HE169" t="s">
        <v>227</v>
      </c>
      <c r="HF169">
        <v>173</v>
      </c>
      <c r="HG169">
        <v>1.7299999999999999E-2</v>
      </c>
      <c r="HH169" t="s">
        <v>227</v>
      </c>
      <c r="HI169">
        <v>53</v>
      </c>
      <c r="HJ169">
        <v>5.3E-3</v>
      </c>
      <c r="HK169" t="s">
        <v>227</v>
      </c>
    </row>
    <row r="170" spans="1:219" x14ac:dyDescent="0.25">
      <c r="A170" t="s">
        <v>462</v>
      </c>
      <c r="B170" t="s">
        <v>240</v>
      </c>
      <c r="C170" t="s">
        <v>221</v>
      </c>
      <c r="D170" t="s">
        <v>407</v>
      </c>
      <c r="E170" t="s">
        <v>242</v>
      </c>
      <c r="F170" t="s">
        <v>260</v>
      </c>
      <c r="G170" t="s">
        <v>225</v>
      </c>
      <c r="H170" t="s">
        <v>226</v>
      </c>
      <c r="I170" t="str">
        <f>HYPERLINK("https://www.oreas.com/crm/OREAS-241/")</f>
        <v>https://www.oreas.com/crm/OREAS-241/</v>
      </c>
      <c r="J170">
        <v>1.71</v>
      </c>
      <c r="K170">
        <v>1.7100000000000001E-4</v>
      </c>
      <c r="L170" t="s">
        <v>271</v>
      </c>
      <c r="M170">
        <v>65000</v>
      </c>
      <c r="N170">
        <v>6.5</v>
      </c>
      <c r="O170" t="s">
        <v>227</v>
      </c>
      <c r="P170">
        <v>71</v>
      </c>
      <c r="Q170">
        <v>7.1000000000000004E-3</v>
      </c>
      <c r="R170" t="s">
        <v>227</v>
      </c>
      <c r="S170">
        <v>6.91</v>
      </c>
      <c r="T170">
        <v>6.9099999999999999E-4</v>
      </c>
      <c r="U170" t="s">
        <v>243</v>
      </c>
      <c r="V170">
        <v>92</v>
      </c>
      <c r="W170">
        <v>9.1999999999999998E-3</v>
      </c>
      <c r="X170" t="s">
        <v>271</v>
      </c>
      <c r="Y170">
        <v>241</v>
      </c>
      <c r="Z170">
        <v>2.41E-2</v>
      </c>
      <c r="AA170" t="s">
        <v>227</v>
      </c>
      <c r="AB170">
        <v>0.48</v>
      </c>
      <c r="AC170">
        <v>4.8000000000000001E-5</v>
      </c>
      <c r="AD170" t="s">
        <v>227</v>
      </c>
      <c r="AE170">
        <v>6.7000000000000004E-2</v>
      </c>
      <c r="AF170">
        <v>6.7000000000000002E-6</v>
      </c>
      <c r="AG170" t="s">
        <v>227</v>
      </c>
      <c r="AH170">
        <v>58300</v>
      </c>
      <c r="AI170">
        <v>5.83</v>
      </c>
      <c r="AJ170" t="s">
        <v>227</v>
      </c>
      <c r="AK170">
        <v>0.64</v>
      </c>
      <c r="AL170">
        <v>6.3999999999999997E-5</v>
      </c>
      <c r="AM170" t="s">
        <v>227</v>
      </c>
      <c r="AN170">
        <v>13.9</v>
      </c>
      <c r="AO170">
        <v>1.39E-3</v>
      </c>
      <c r="AP170" t="s">
        <v>227</v>
      </c>
      <c r="AT170">
        <v>40.9</v>
      </c>
      <c r="AU170">
        <v>4.0899999999999999E-3</v>
      </c>
      <c r="AV170" t="s">
        <v>227</v>
      </c>
      <c r="AW170">
        <v>83</v>
      </c>
      <c r="AX170">
        <v>8.3000000000000001E-3</v>
      </c>
      <c r="AY170" t="s">
        <v>227</v>
      </c>
      <c r="AZ170">
        <v>1.07</v>
      </c>
      <c r="BA170">
        <v>1.07E-4</v>
      </c>
      <c r="BB170" t="s">
        <v>227</v>
      </c>
      <c r="BC170">
        <v>169</v>
      </c>
      <c r="BD170">
        <v>1.6899999999999998E-2</v>
      </c>
      <c r="BE170" t="s">
        <v>227</v>
      </c>
      <c r="BF170">
        <v>3.86</v>
      </c>
      <c r="BG170">
        <v>3.86E-4</v>
      </c>
      <c r="BH170" t="s">
        <v>227</v>
      </c>
      <c r="BI170">
        <v>2.35</v>
      </c>
      <c r="BJ170">
        <v>2.3499999999999999E-4</v>
      </c>
      <c r="BK170" t="s">
        <v>227</v>
      </c>
      <c r="BL170">
        <v>0.96</v>
      </c>
      <c r="BM170">
        <v>9.6000000000000002E-5</v>
      </c>
      <c r="BN170" t="s">
        <v>227</v>
      </c>
      <c r="BO170">
        <v>78300</v>
      </c>
      <c r="BP170">
        <v>7.83</v>
      </c>
      <c r="BQ170" t="s">
        <v>227</v>
      </c>
      <c r="BR170">
        <v>15.8</v>
      </c>
      <c r="BS170">
        <v>1.58E-3</v>
      </c>
      <c r="BT170" t="s">
        <v>227</v>
      </c>
      <c r="BU170">
        <v>3.41</v>
      </c>
      <c r="BV170">
        <v>3.4099999999999999E-4</v>
      </c>
      <c r="BW170" t="s">
        <v>227</v>
      </c>
      <c r="BX170">
        <v>0.13</v>
      </c>
      <c r="BY170">
        <v>1.2999999999999999E-5</v>
      </c>
      <c r="BZ170" t="s">
        <v>271</v>
      </c>
      <c r="CA170">
        <v>1.81</v>
      </c>
      <c r="CB170">
        <v>1.8100000000000001E-4</v>
      </c>
      <c r="CC170" t="s">
        <v>227</v>
      </c>
      <c r="CD170">
        <v>5.7000000000000002E-2</v>
      </c>
      <c r="CE170">
        <v>5.6999999999999996E-6</v>
      </c>
      <c r="CF170" t="s">
        <v>271</v>
      </c>
      <c r="CG170">
        <v>0.83</v>
      </c>
      <c r="CH170">
        <v>8.2999999999999998E-5</v>
      </c>
      <c r="CI170" t="s">
        <v>227</v>
      </c>
      <c r="CJ170">
        <v>7.8E-2</v>
      </c>
      <c r="CK170">
        <v>7.7999999999999999E-6</v>
      </c>
      <c r="CL170" t="s">
        <v>227</v>
      </c>
      <c r="CP170">
        <v>5780</v>
      </c>
      <c r="CQ170">
        <v>0.57799999999999996</v>
      </c>
      <c r="CR170" t="s">
        <v>227</v>
      </c>
      <c r="CS170">
        <v>6.18</v>
      </c>
      <c r="CT170">
        <v>6.1799999999999995E-4</v>
      </c>
      <c r="CU170" t="s">
        <v>227</v>
      </c>
      <c r="CV170">
        <v>11.5</v>
      </c>
      <c r="CW170">
        <v>1.15E-3</v>
      </c>
      <c r="CX170" t="s">
        <v>227</v>
      </c>
      <c r="CY170">
        <v>0.35</v>
      </c>
      <c r="CZ170">
        <v>3.4999999999999997E-5</v>
      </c>
      <c r="DA170" t="s">
        <v>227</v>
      </c>
      <c r="DB170">
        <v>33400</v>
      </c>
      <c r="DC170">
        <v>3.34</v>
      </c>
      <c r="DD170" t="s">
        <v>227</v>
      </c>
      <c r="DE170">
        <v>1300</v>
      </c>
      <c r="DF170">
        <v>0.13</v>
      </c>
      <c r="DG170" t="s">
        <v>227</v>
      </c>
      <c r="DH170">
        <v>1.63</v>
      </c>
      <c r="DI170">
        <v>1.63E-4</v>
      </c>
      <c r="DJ170" t="s">
        <v>227</v>
      </c>
      <c r="DK170">
        <v>21200</v>
      </c>
      <c r="DL170">
        <v>2.12</v>
      </c>
      <c r="DM170" t="s">
        <v>227</v>
      </c>
      <c r="DN170">
        <v>3.69</v>
      </c>
      <c r="DO170">
        <v>3.6900000000000002E-4</v>
      </c>
      <c r="DP170" t="s">
        <v>227</v>
      </c>
      <c r="DQ170">
        <v>9.09</v>
      </c>
      <c r="DR170">
        <v>9.0899999999999998E-4</v>
      </c>
      <c r="DS170" t="s">
        <v>227</v>
      </c>
      <c r="DT170">
        <v>46.5</v>
      </c>
      <c r="DU170">
        <v>4.6499999999999996E-3</v>
      </c>
      <c r="DV170" t="s">
        <v>271</v>
      </c>
      <c r="DW170">
        <v>450</v>
      </c>
      <c r="DX170">
        <v>4.4999999999999998E-2</v>
      </c>
      <c r="DY170" t="s">
        <v>227</v>
      </c>
      <c r="DZ170">
        <v>32.200000000000003</v>
      </c>
      <c r="EA170">
        <v>3.2200000000000002E-3</v>
      </c>
      <c r="EB170" t="s">
        <v>227</v>
      </c>
      <c r="EF170">
        <v>1.98</v>
      </c>
      <c r="EG170">
        <v>1.9799999999999999E-4</v>
      </c>
      <c r="EH170" t="s">
        <v>227</v>
      </c>
      <c r="EL170">
        <v>6.33</v>
      </c>
      <c r="EM170">
        <v>6.3299999999999999E-4</v>
      </c>
      <c r="EN170" t="s">
        <v>271</v>
      </c>
      <c r="EO170">
        <v>3.0000000000000001E-3</v>
      </c>
      <c r="EP170">
        <v>2.9999999999999999E-7</v>
      </c>
      <c r="EQ170" t="s">
        <v>227</v>
      </c>
      <c r="EX170">
        <v>4660</v>
      </c>
      <c r="EY170">
        <v>0.46600000000000003</v>
      </c>
      <c r="EZ170" t="s">
        <v>227</v>
      </c>
      <c r="FA170">
        <v>1.9</v>
      </c>
      <c r="FB170">
        <v>1.9000000000000001E-4</v>
      </c>
      <c r="FC170" t="s">
        <v>227</v>
      </c>
      <c r="FD170">
        <v>37.4</v>
      </c>
      <c r="FE170">
        <v>3.7399999999999998E-3</v>
      </c>
      <c r="FF170" t="s">
        <v>227</v>
      </c>
      <c r="FG170">
        <v>0.93</v>
      </c>
      <c r="FH170">
        <v>9.2999999999999997E-5</v>
      </c>
      <c r="FI170" t="s">
        <v>227</v>
      </c>
      <c r="FM170">
        <v>1.89</v>
      </c>
      <c r="FN170">
        <v>1.8900000000000001E-4</v>
      </c>
      <c r="FO170" t="s">
        <v>271</v>
      </c>
      <c r="FP170">
        <v>1.1299999999999999</v>
      </c>
      <c r="FQ170">
        <v>1.13E-4</v>
      </c>
      <c r="FR170" t="s">
        <v>227</v>
      </c>
      <c r="FS170">
        <v>96</v>
      </c>
      <c r="FT170">
        <v>9.5999999999999992E-3</v>
      </c>
      <c r="FU170" t="s">
        <v>227</v>
      </c>
      <c r="FV170">
        <v>0.26</v>
      </c>
      <c r="FW170">
        <v>2.5999999999999998E-5</v>
      </c>
      <c r="FX170" t="s">
        <v>227</v>
      </c>
      <c r="FY170">
        <v>0.61</v>
      </c>
      <c r="FZ170">
        <v>6.0999999999999999E-5</v>
      </c>
      <c r="GA170" t="s">
        <v>227</v>
      </c>
      <c r="GB170">
        <v>0.11</v>
      </c>
      <c r="GC170">
        <v>1.1E-5</v>
      </c>
      <c r="GD170" t="s">
        <v>271</v>
      </c>
      <c r="GE170">
        <v>1.18</v>
      </c>
      <c r="GF170">
        <v>1.18E-4</v>
      </c>
      <c r="GG170" t="s">
        <v>227</v>
      </c>
      <c r="GH170">
        <v>6260</v>
      </c>
      <c r="GI170">
        <v>0.626</v>
      </c>
      <c r="GJ170" t="s">
        <v>227</v>
      </c>
      <c r="GK170">
        <v>0.26</v>
      </c>
      <c r="GL170">
        <v>2.5999999999999998E-5</v>
      </c>
      <c r="GM170" t="s">
        <v>227</v>
      </c>
      <c r="GN170">
        <v>0.35</v>
      </c>
      <c r="GO170">
        <v>3.4999999999999997E-5</v>
      </c>
      <c r="GP170" t="s">
        <v>227</v>
      </c>
      <c r="GQ170">
        <v>0.37</v>
      </c>
      <c r="GR170">
        <v>3.6999999999999998E-5</v>
      </c>
      <c r="GS170" t="s">
        <v>227</v>
      </c>
      <c r="GT170">
        <v>152</v>
      </c>
      <c r="GU170">
        <v>1.52E-2</v>
      </c>
      <c r="GV170" t="s">
        <v>271</v>
      </c>
      <c r="GW170">
        <v>32.700000000000003</v>
      </c>
      <c r="GX170">
        <v>3.2699999999999999E-3</v>
      </c>
      <c r="GY170" t="s">
        <v>227</v>
      </c>
      <c r="GZ170">
        <v>21</v>
      </c>
      <c r="HA170">
        <v>2.0999999999999999E-3</v>
      </c>
      <c r="HB170" t="s">
        <v>227</v>
      </c>
      <c r="HC170">
        <v>2.2799999999999998</v>
      </c>
      <c r="HD170">
        <v>2.2800000000000001E-4</v>
      </c>
      <c r="HE170" t="s">
        <v>227</v>
      </c>
      <c r="HF170">
        <v>147</v>
      </c>
      <c r="HG170">
        <v>1.47E-2</v>
      </c>
      <c r="HH170" t="s">
        <v>227</v>
      </c>
      <c r="HI170">
        <v>58</v>
      </c>
      <c r="HJ170">
        <v>5.7999999999999996E-3</v>
      </c>
      <c r="HK170" t="s">
        <v>227</v>
      </c>
    </row>
    <row r="171" spans="1:219" x14ac:dyDescent="0.25">
      <c r="A171" t="s">
        <v>463</v>
      </c>
      <c r="B171" t="s">
        <v>240</v>
      </c>
      <c r="C171" t="s">
        <v>221</v>
      </c>
      <c r="D171" t="s">
        <v>407</v>
      </c>
      <c r="E171" t="s">
        <v>242</v>
      </c>
      <c r="F171" t="s">
        <v>260</v>
      </c>
      <c r="G171" t="s">
        <v>225</v>
      </c>
      <c r="H171" t="s">
        <v>226</v>
      </c>
      <c r="I171" t="str">
        <f>HYPERLINK("https://www.oreas.com/crm/OREAS-241b/")</f>
        <v>https://www.oreas.com/crm/OREAS-241b/</v>
      </c>
      <c r="J171">
        <v>1.73</v>
      </c>
      <c r="K171">
        <v>1.73E-4</v>
      </c>
      <c r="L171" t="s">
        <v>271</v>
      </c>
      <c r="M171">
        <v>65100</v>
      </c>
      <c r="N171">
        <v>6.51</v>
      </c>
      <c r="O171" t="s">
        <v>227</v>
      </c>
      <c r="P171">
        <v>87</v>
      </c>
      <c r="Q171">
        <v>8.6999999999999994E-3</v>
      </c>
      <c r="R171" t="s">
        <v>227</v>
      </c>
      <c r="S171">
        <v>7.13</v>
      </c>
      <c r="T171">
        <v>7.1299999999999998E-4</v>
      </c>
      <c r="U171" t="s">
        <v>243</v>
      </c>
      <c r="V171">
        <v>29.9</v>
      </c>
      <c r="W171">
        <v>2.99E-3</v>
      </c>
      <c r="X171" t="s">
        <v>271</v>
      </c>
      <c r="Y171">
        <v>257</v>
      </c>
      <c r="Z171">
        <v>2.5700000000000001E-2</v>
      </c>
      <c r="AA171" t="s">
        <v>227</v>
      </c>
      <c r="AB171">
        <v>0.46</v>
      </c>
      <c r="AC171">
        <v>4.6E-5</v>
      </c>
      <c r="AD171" t="s">
        <v>227</v>
      </c>
      <c r="AE171">
        <v>6.9000000000000006E-2</v>
      </c>
      <c r="AF171">
        <v>6.9E-6</v>
      </c>
      <c r="AG171" t="s">
        <v>227</v>
      </c>
      <c r="AH171">
        <v>57900</v>
      </c>
      <c r="AI171">
        <v>5.79</v>
      </c>
      <c r="AJ171" t="s">
        <v>227</v>
      </c>
      <c r="AK171">
        <v>0.78</v>
      </c>
      <c r="AL171">
        <v>7.7999999999999999E-5</v>
      </c>
      <c r="AM171" t="s">
        <v>227</v>
      </c>
      <c r="AN171">
        <v>14.8</v>
      </c>
      <c r="AO171">
        <v>1.48E-3</v>
      </c>
      <c r="AP171" t="s">
        <v>227</v>
      </c>
      <c r="AT171">
        <v>39.799999999999997</v>
      </c>
      <c r="AU171">
        <v>3.98E-3</v>
      </c>
      <c r="AV171" t="s">
        <v>227</v>
      </c>
      <c r="AW171">
        <v>119</v>
      </c>
      <c r="AX171">
        <v>1.1900000000000001E-2</v>
      </c>
      <c r="AY171" t="s">
        <v>227</v>
      </c>
      <c r="AZ171">
        <v>1.22</v>
      </c>
      <c r="BA171">
        <v>1.22E-4</v>
      </c>
      <c r="BB171" t="s">
        <v>227</v>
      </c>
      <c r="BC171">
        <v>166</v>
      </c>
      <c r="BD171">
        <v>1.66E-2</v>
      </c>
      <c r="BE171" t="s">
        <v>227</v>
      </c>
      <c r="BF171">
        <v>3.63</v>
      </c>
      <c r="BG171">
        <v>3.6299999999999999E-4</v>
      </c>
      <c r="BH171" t="s">
        <v>227</v>
      </c>
      <c r="BI171">
        <v>2.21</v>
      </c>
      <c r="BJ171">
        <v>2.2100000000000001E-4</v>
      </c>
      <c r="BK171" t="s">
        <v>227</v>
      </c>
      <c r="BL171">
        <v>0.97</v>
      </c>
      <c r="BM171">
        <v>9.7E-5</v>
      </c>
      <c r="BN171" t="s">
        <v>227</v>
      </c>
      <c r="BO171">
        <v>75400</v>
      </c>
      <c r="BP171">
        <v>7.54</v>
      </c>
      <c r="BQ171" t="s">
        <v>227</v>
      </c>
      <c r="BR171">
        <v>15.3</v>
      </c>
      <c r="BS171">
        <v>1.5299999999999999E-3</v>
      </c>
      <c r="BT171" t="s">
        <v>227</v>
      </c>
      <c r="BU171">
        <v>3.06</v>
      </c>
      <c r="BV171">
        <v>3.0600000000000001E-4</v>
      </c>
      <c r="BW171" t="s">
        <v>227</v>
      </c>
      <c r="BX171">
        <v>0.1</v>
      </c>
      <c r="BY171">
        <v>1.0000000000000001E-5</v>
      </c>
      <c r="BZ171" t="s">
        <v>227</v>
      </c>
      <c r="CA171">
        <v>1.75</v>
      </c>
      <c r="CB171">
        <v>1.75E-4</v>
      </c>
      <c r="CC171" t="s">
        <v>227</v>
      </c>
      <c r="CG171">
        <v>0.76</v>
      </c>
      <c r="CH171">
        <v>7.6000000000000004E-5</v>
      </c>
      <c r="CI171" t="s">
        <v>227</v>
      </c>
      <c r="CJ171">
        <v>7.8E-2</v>
      </c>
      <c r="CK171">
        <v>7.7999999999999999E-6</v>
      </c>
      <c r="CL171" t="s">
        <v>227</v>
      </c>
      <c r="CP171">
        <v>6290</v>
      </c>
      <c r="CQ171">
        <v>0.629</v>
      </c>
      <c r="CR171" t="s">
        <v>227</v>
      </c>
      <c r="CS171">
        <v>6.34</v>
      </c>
      <c r="CT171">
        <v>6.3400000000000001E-4</v>
      </c>
      <c r="CU171" t="s">
        <v>227</v>
      </c>
      <c r="CV171">
        <v>12.8</v>
      </c>
      <c r="CW171">
        <v>1.2800000000000001E-3</v>
      </c>
      <c r="CX171" t="s">
        <v>227</v>
      </c>
      <c r="CY171">
        <v>0.32</v>
      </c>
      <c r="CZ171">
        <v>3.1999999999999999E-5</v>
      </c>
      <c r="DA171" t="s">
        <v>227</v>
      </c>
      <c r="DB171">
        <v>33100</v>
      </c>
      <c r="DC171">
        <v>3.31</v>
      </c>
      <c r="DD171" t="s">
        <v>227</v>
      </c>
      <c r="DE171">
        <v>1330</v>
      </c>
      <c r="DF171">
        <v>0.13300000000000001</v>
      </c>
      <c r="DG171" t="s">
        <v>227</v>
      </c>
      <c r="DH171">
        <v>2.19</v>
      </c>
      <c r="DI171">
        <v>2.1900000000000001E-4</v>
      </c>
      <c r="DJ171" t="s">
        <v>227</v>
      </c>
      <c r="DK171">
        <v>19300</v>
      </c>
      <c r="DL171">
        <v>1.93</v>
      </c>
      <c r="DM171" t="s">
        <v>227</v>
      </c>
      <c r="DN171">
        <v>3.66</v>
      </c>
      <c r="DO171">
        <v>3.6600000000000001E-4</v>
      </c>
      <c r="DP171" t="s">
        <v>227</v>
      </c>
      <c r="DQ171">
        <v>9.1999999999999993</v>
      </c>
      <c r="DR171">
        <v>9.2000000000000003E-4</v>
      </c>
      <c r="DS171" t="s">
        <v>227</v>
      </c>
      <c r="DT171">
        <v>55</v>
      </c>
      <c r="DU171">
        <v>5.4999999999999997E-3</v>
      </c>
      <c r="DV171" t="s">
        <v>271</v>
      </c>
      <c r="DW171">
        <v>440</v>
      </c>
      <c r="DX171">
        <v>4.3999999999999997E-2</v>
      </c>
      <c r="DY171" t="s">
        <v>227</v>
      </c>
      <c r="DZ171">
        <v>37.299999999999997</v>
      </c>
      <c r="EA171">
        <v>3.7299999999999998E-3</v>
      </c>
      <c r="EB171" t="s">
        <v>227</v>
      </c>
      <c r="EF171">
        <v>1.99</v>
      </c>
      <c r="EG171">
        <v>1.9900000000000001E-4</v>
      </c>
      <c r="EH171" t="s">
        <v>227</v>
      </c>
      <c r="EL171">
        <v>7.91</v>
      </c>
      <c r="EM171">
        <v>7.9100000000000004E-4</v>
      </c>
      <c r="EN171" t="s">
        <v>271</v>
      </c>
      <c r="EO171">
        <v>3.0000000000000001E-3</v>
      </c>
      <c r="EP171">
        <v>2.9999999999999999E-7</v>
      </c>
      <c r="EQ171" t="s">
        <v>227</v>
      </c>
      <c r="EX171">
        <v>4960</v>
      </c>
      <c r="EY171">
        <v>0.496</v>
      </c>
      <c r="EZ171" t="s">
        <v>227</v>
      </c>
      <c r="FA171">
        <v>1.98</v>
      </c>
      <c r="FB171">
        <v>1.9799999999999999E-4</v>
      </c>
      <c r="FC171" t="s">
        <v>227</v>
      </c>
      <c r="FD171">
        <v>35.299999999999997</v>
      </c>
      <c r="FE171">
        <v>3.5300000000000002E-3</v>
      </c>
      <c r="FF171" t="s">
        <v>227</v>
      </c>
      <c r="FM171">
        <v>1.6</v>
      </c>
      <c r="FN171">
        <v>1.6000000000000001E-4</v>
      </c>
      <c r="FO171" t="s">
        <v>271</v>
      </c>
      <c r="FP171">
        <v>1.32</v>
      </c>
      <c r="FQ171">
        <v>1.3200000000000001E-4</v>
      </c>
      <c r="FR171" t="s">
        <v>227</v>
      </c>
      <c r="FS171">
        <v>156</v>
      </c>
      <c r="FT171">
        <v>1.5599999999999999E-2</v>
      </c>
      <c r="FU171" t="s">
        <v>227</v>
      </c>
      <c r="FV171">
        <v>0.25</v>
      </c>
      <c r="FW171">
        <v>2.5000000000000001E-5</v>
      </c>
      <c r="FX171" t="s">
        <v>227</v>
      </c>
      <c r="FY171">
        <v>0.53</v>
      </c>
      <c r="FZ171">
        <v>5.3000000000000001E-5</v>
      </c>
      <c r="GA171" t="s">
        <v>227</v>
      </c>
      <c r="GB171">
        <v>0.13</v>
      </c>
      <c r="GC171">
        <v>1.2999999999999999E-5</v>
      </c>
      <c r="GD171" t="s">
        <v>271</v>
      </c>
      <c r="GE171">
        <v>1.3</v>
      </c>
      <c r="GF171">
        <v>1.2999999999999999E-4</v>
      </c>
      <c r="GG171" t="s">
        <v>227</v>
      </c>
      <c r="GH171">
        <v>5920</v>
      </c>
      <c r="GI171">
        <v>0.59199999999999997</v>
      </c>
      <c r="GJ171" t="s">
        <v>227</v>
      </c>
      <c r="GK171">
        <v>0.31</v>
      </c>
      <c r="GL171">
        <v>3.1000000000000001E-5</v>
      </c>
      <c r="GM171" t="s">
        <v>227</v>
      </c>
      <c r="GN171">
        <v>0.32</v>
      </c>
      <c r="GO171">
        <v>3.1999999999999999E-5</v>
      </c>
      <c r="GP171" t="s">
        <v>227</v>
      </c>
      <c r="GQ171">
        <v>0.4</v>
      </c>
      <c r="GR171">
        <v>4.0000000000000003E-5</v>
      </c>
      <c r="GS171" t="s">
        <v>227</v>
      </c>
      <c r="GT171">
        <v>131</v>
      </c>
      <c r="GU171">
        <v>1.3100000000000001E-2</v>
      </c>
      <c r="GV171" t="s">
        <v>271</v>
      </c>
      <c r="GW171">
        <v>38.299999999999997</v>
      </c>
      <c r="GX171">
        <v>3.8300000000000001E-3</v>
      </c>
      <c r="GY171" t="s">
        <v>227</v>
      </c>
      <c r="GZ171">
        <v>19.5</v>
      </c>
      <c r="HA171">
        <v>1.9499999999999999E-3</v>
      </c>
      <c r="HB171" t="s">
        <v>227</v>
      </c>
      <c r="HC171">
        <v>2.1</v>
      </c>
      <c r="HD171">
        <v>2.1000000000000001E-4</v>
      </c>
      <c r="HE171" t="s">
        <v>227</v>
      </c>
      <c r="HF171">
        <v>163</v>
      </c>
      <c r="HG171">
        <v>1.6299999999999999E-2</v>
      </c>
      <c r="HH171" t="s">
        <v>227</v>
      </c>
      <c r="HI171">
        <v>57</v>
      </c>
      <c r="HJ171">
        <v>5.7000000000000002E-3</v>
      </c>
      <c r="HK171" t="s">
        <v>227</v>
      </c>
    </row>
    <row r="172" spans="1:219" x14ac:dyDescent="0.25">
      <c r="A172" t="s">
        <v>464</v>
      </c>
      <c r="B172" t="s">
        <v>240</v>
      </c>
      <c r="C172" t="s">
        <v>221</v>
      </c>
      <c r="D172" t="s">
        <v>407</v>
      </c>
      <c r="E172" t="s">
        <v>242</v>
      </c>
      <c r="F172" t="s">
        <v>260</v>
      </c>
      <c r="G172" t="s">
        <v>225</v>
      </c>
      <c r="H172" t="s">
        <v>226</v>
      </c>
      <c r="I172" t="str">
        <f>HYPERLINK("https://www.oreas.com/crm/OREAS-242/")</f>
        <v>https://www.oreas.com/crm/OREAS-242/</v>
      </c>
      <c r="J172">
        <v>2.0499999999999998</v>
      </c>
      <c r="K172">
        <v>2.05E-4</v>
      </c>
      <c r="L172" t="s">
        <v>271</v>
      </c>
      <c r="M172">
        <v>66900</v>
      </c>
      <c r="N172">
        <v>6.69</v>
      </c>
      <c r="O172" t="s">
        <v>227</v>
      </c>
      <c r="P172">
        <v>68</v>
      </c>
      <c r="Q172">
        <v>6.7999999999999996E-3</v>
      </c>
      <c r="R172" t="s">
        <v>227</v>
      </c>
      <c r="S172">
        <v>8.67</v>
      </c>
      <c r="T172">
        <v>8.6700000000000004E-4</v>
      </c>
      <c r="U172" t="s">
        <v>243</v>
      </c>
      <c r="V172">
        <v>52</v>
      </c>
      <c r="W172">
        <v>5.1999999999999998E-3</v>
      </c>
      <c r="X172" t="s">
        <v>271</v>
      </c>
      <c r="Y172">
        <v>201</v>
      </c>
      <c r="Z172">
        <v>2.01E-2</v>
      </c>
      <c r="AA172" t="s">
        <v>227</v>
      </c>
      <c r="AB172">
        <v>0.46</v>
      </c>
      <c r="AC172">
        <v>4.6E-5</v>
      </c>
      <c r="AD172" t="s">
        <v>227</v>
      </c>
      <c r="AE172">
        <v>5.5E-2</v>
      </c>
      <c r="AF172">
        <v>5.4999999999999999E-6</v>
      </c>
      <c r="AG172" t="s">
        <v>227</v>
      </c>
      <c r="AH172">
        <v>62000</v>
      </c>
      <c r="AI172">
        <v>6.2</v>
      </c>
      <c r="AJ172" t="s">
        <v>227</v>
      </c>
      <c r="AK172">
        <v>0.65</v>
      </c>
      <c r="AL172">
        <v>6.4999999999999994E-5</v>
      </c>
      <c r="AM172" t="s">
        <v>227</v>
      </c>
      <c r="AN172">
        <v>13.7</v>
      </c>
      <c r="AO172">
        <v>1.3699999999999999E-3</v>
      </c>
      <c r="AP172" t="s">
        <v>227</v>
      </c>
      <c r="AT172">
        <v>39.5</v>
      </c>
      <c r="AU172">
        <v>3.9500000000000004E-3</v>
      </c>
      <c r="AV172" t="s">
        <v>227</v>
      </c>
      <c r="AW172">
        <v>92</v>
      </c>
      <c r="AX172">
        <v>9.1999999999999998E-3</v>
      </c>
      <c r="AY172" t="s">
        <v>227</v>
      </c>
      <c r="AZ172">
        <v>1.03</v>
      </c>
      <c r="BA172">
        <v>1.03E-4</v>
      </c>
      <c r="BB172" t="s">
        <v>227</v>
      </c>
      <c r="BC172">
        <v>174</v>
      </c>
      <c r="BD172">
        <v>1.7399999999999999E-2</v>
      </c>
      <c r="BE172" t="s">
        <v>227</v>
      </c>
      <c r="BF172">
        <v>3.64</v>
      </c>
      <c r="BG172">
        <v>3.6400000000000001E-4</v>
      </c>
      <c r="BH172" t="s">
        <v>227</v>
      </c>
      <c r="BI172">
        <v>2.2200000000000002</v>
      </c>
      <c r="BJ172">
        <v>2.22E-4</v>
      </c>
      <c r="BK172" t="s">
        <v>227</v>
      </c>
      <c r="BL172">
        <v>0.88</v>
      </c>
      <c r="BM172">
        <v>8.7999999999999998E-5</v>
      </c>
      <c r="BN172" t="s">
        <v>227</v>
      </c>
      <c r="BO172">
        <v>75800</v>
      </c>
      <c r="BP172">
        <v>7.58</v>
      </c>
      <c r="BQ172" t="s">
        <v>227</v>
      </c>
      <c r="BR172">
        <v>15.1</v>
      </c>
      <c r="BS172">
        <v>1.5100000000000001E-3</v>
      </c>
      <c r="BT172" t="s">
        <v>227</v>
      </c>
      <c r="BU172">
        <v>3.25</v>
      </c>
      <c r="BV172">
        <v>3.2499999999999999E-4</v>
      </c>
      <c r="BW172" t="s">
        <v>227</v>
      </c>
      <c r="BX172">
        <v>0.11</v>
      </c>
      <c r="BY172">
        <v>1.1E-5</v>
      </c>
      <c r="BZ172" t="s">
        <v>271</v>
      </c>
      <c r="CA172">
        <v>1.78</v>
      </c>
      <c r="CB172">
        <v>1.7799999999999999E-4</v>
      </c>
      <c r="CC172" t="s">
        <v>227</v>
      </c>
      <c r="CG172">
        <v>0.76</v>
      </c>
      <c r="CH172">
        <v>7.6000000000000004E-5</v>
      </c>
      <c r="CI172" t="s">
        <v>227</v>
      </c>
      <c r="CJ172">
        <v>7.9000000000000001E-2</v>
      </c>
      <c r="CK172">
        <v>7.9000000000000006E-6</v>
      </c>
      <c r="CL172" t="s">
        <v>227</v>
      </c>
      <c r="CP172">
        <v>5470</v>
      </c>
      <c r="CQ172">
        <v>0.54700000000000004</v>
      </c>
      <c r="CR172" t="s">
        <v>227</v>
      </c>
      <c r="CS172">
        <v>5.92</v>
      </c>
      <c r="CT172">
        <v>5.9199999999999997E-4</v>
      </c>
      <c r="CU172" t="s">
        <v>227</v>
      </c>
      <c r="CV172">
        <v>11.5</v>
      </c>
      <c r="CW172">
        <v>1.15E-3</v>
      </c>
      <c r="CX172" t="s">
        <v>227</v>
      </c>
      <c r="CY172">
        <v>0.31</v>
      </c>
      <c r="CZ172">
        <v>3.1000000000000001E-5</v>
      </c>
      <c r="DA172" t="s">
        <v>227</v>
      </c>
      <c r="DB172">
        <v>33200</v>
      </c>
      <c r="DC172">
        <v>3.32</v>
      </c>
      <c r="DD172" t="s">
        <v>227</v>
      </c>
      <c r="DE172">
        <v>1270</v>
      </c>
      <c r="DF172">
        <v>0.127</v>
      </c>
      <c r="DG172" t="s">
        <v>227</v>
      </c>
      <c r="DH172">
        <v>1.61</v>
      </c>
      <c r="DI172">
        <v>1.6100000000000001E-4</v>
      </c>
      <c r="DJ172" t="s">
        <v>227</v>
      </c>
      <c r="DK172">
        <v>18900</v>
      </c>
      <c r="DL172">
        <v>1.89</v>
      </c>
      <c r="DM172" t="s">
        <v>227</v>
      </c>
      <c r="DN172">
        <v>3.58</v>
      </c>
      <c r="DO172">
        <v>3.5799999999999997E-4</v>
      </c>
      <c r="DP172" t="s">
        <v>227</v>
      </c>
      <c r="DQ172">
        <v>8.68</v>
      </c>
      <c r="DR172">
        <v>8.6799999999999996E-4</v>
      </c>
      <c r="DS172" t="s">
        <v>227</v>
      </c>
      <c r="DT172">
        <v>48.9</v>
      </c>
      <c r="DU172">
        <v>4.8900000000000002E-3</v>
      </c>
      <c r="DV172" t="s">
        <v>271</v>
      </c>
      <c r="DW172">
        <v>430</v>
      </c>
      <c r="DX172">
        <v>4.2999999999999997E-2</v>
      </c>
      <c r="DY172" t="s">
        <v>227</v>
      </c>
      <c r="DZ172">
        <v>30.8</v>
      </c>
      <c r="EA172">
        <v>3.0799999999999998E-3</v>
      </c>
      <c r="EB172" t="s">
        <v>227</v>
      </c>
      <c r="EF172">
        <v>1.86</v>
      </c>
      <c r="EG172">
        <v>1.8599999999999999E-4</v>
      </c>
      <c r="EH172" t="s">
        <v>227</v>
      </c>
      <c r="EI172">
        <v>0.01</v>
      </c>
      <c r="EJ172">
        <v>9.9999999999999995E-7</v>
      </c>
      <c r="EK172" t="s">
        <v>271</v>
      </c>
      <c r="EL172">
        <v>6.79</v>
      </c>
      <c r="EM172">
        <v>6.7900000000000002E-4</v>
      </c>
      <c r="EN172" t="s">
        <v>271</v>
      </c>
      <c r="EO172">
        <v>2E-3</v>
      </c>
      <c r="EP172">
        <v>1.9999999999999999E-7</v>
      </c>
      <c r="EQ172" t="s">
        <v>271</v>
      </c>
      <c r="EX172">
        <v>4440</v>
      </c>
      <c r="EY172">
        <v>0.44400000000000001</v>
      </c>
      <c r="EZ172" t="s">
        <v>227</v>
      </c>
      <c r="FA172">
        <v>1.78</v>
      </c>
      <c r="FB172">
        <v>1.7799999999999999E-4</v>
      </c>
      <c r="FC172" t="s">
        <v>227</v>
      </c>
      <c r="FD172">
        <v>37.299999999999997</v>
      </c>
      <c r="FE172">
        <v>3.7299999999999998E-3</v>
      </c>
      <c r="FF172" t="s">
        <v>227</v>
      </c>
      <c r="FM172">
        <v>1.64</v>
      </c>
      <c r="FN172">
        <v>1.64E-4</v>
      </c>
      <c r="FO172" t="s">
        <v>271</v>
      </c>
      <c r="FP172">
        <v>1.1499999999999999</v>
      </c>
      <c r="FQ172">
        <v>1.15E-4</v>
      </c>
      <c r="FR172" t="s">
        <v>227</v>
      </c>
      <c r="FS172">
        <v>147</v>
      </c>
      <c r="FT172">
        <v>1.47E-2</v>
      </c>
      <c r="FU172" t="s">
        <v>227</v>
      </c>
      <c r="FV172">
        <v>0.25</v>
      </c>
      <c r="FW172">
        <v>2.5000000000000001E-5</v>
      </c>
      <c r="FX172" t="s">
        <v>227</v>
      </c>
      <c r="FY172">
        <v>0.55000000000000004</v>
      </c>
      <c r="FZ172">
        <v>5.5000000000000002E-5</v>
      </c>
      <c r="GA172" t="s">
        <v>227</v>
      </c>
      <c r="GB172">
        <v>0.11</v>
      </c>
      <c r="GC172">
        <v>1.1E-5</v>
      </c>
      <c r="GD172" t="s">
        <v>271</v>
      </c>
      <c r="GE172">
        <v>1.19</v>
      </c>
      <c r="GF172">
        <v>1.1900000000000001E-4</v>
      </c>
      <c r="GG172" t="s">
        <v>227</v>
      </c>
      <c r="GH172">
        <v>6020</v>
      </c>
      <c r="GI172">
        <v>0.60199999999999998</v>
      </c>
      <c r="GJ172" t="s">
        <v>227</v>
      </c>
      <c r="GK172">
        <v>0.26</v>
      </c>
      <c r="GL172">
        <v>2.5999999999999998E-5</v>
      </c>
      <c r="GM172" t="s">
        <v>227</v>
      </c>
      <c r="GN172">
        <v>0.32</v>
      </c>
      <c r="GO172">
        <v>3.1999999999999999E-5</v>
      </c>
      <c r="GP172" t="s">
        <v>227</v>
      </c>
      <c r="GQ172">
        <v>0.36</v>
      </c>
      <c r="GR172">
        <v>3.6000000000000001E-5</v>
      </c>
      <c r="GS172" t="s">
        <v>227</v>
      </c>
      <c r="GT172">
        <v>142</v>
      </c>
      <c r="GU172">
        <v>1.4200000000000001E-2</v>
      </c>
      <c r="GV172" t="s">
        <v>271</v>
      </c>
      <c r="GW172">
        <v>35</v>
      </c>
      <c r="GX172">
        <v>3.5000000000000001E-3</v>
      </c>
      <c r="GY172" t="s">
        <v>227</v>
      </c>
      <c r="GZ172">
        <v>20.100000000000001</v>
      </c>
      <c r="HA172">
        <v>2.0100000000000001E-3</v>
      </c>
      <c r="HB172" t="s">
        <v>227</v>
      </c>
      <c r="HC172">
        <v>2.1800000000000002</v>
      </c>
      <c r="HD172">
        <v>2.1800000000000001E-4</v>
      </c>
      <c r="HE172" t="s">
        <v>227</v>
      </c>
      <c r="HF172">
        <v>147</v>
      </c>
      <c r="HG172">
        <v>1.47E-2</v>
      </c>
      <c r="HH172" t="s">
        <v>227</v>
      </c>
      <c r="HI172">
        <v>58</v>
      </c>
      <c r="HJ172">
        <v>5.7999999999999996E-3</v>
      </c>
      <c r="HK172" t="s">
        <v>227</v>
      </c>
    </row>
    <row r="173" spans="1:219" x14ac:dyDescent="0.25">
      <c r="A173" t="s">
        <v>465</v>
      </c>
      <c r="B173" t="s">
        <v>240</v>
      </c>
      <c r="C173" t="s">
        <v>221</v>
      </c>
      <c r="D173" t="s">
        <v>407</v>
      </c>
      <c r="E173" t="s">
        <v>242</v>
      </c>
      <c r="F173" t="s">
        <v>260</v>
      </c>
      <c r="G173" t="s">
        <v>225</v>
      </c>
      <c r="H173" t="s">
        <v>226</v>
      </c>
      <c r="I173" t="str">
        <f>HYPERLINK("https://www.oreas.com/crm/OREAS-243/")</f>
        <v>https://www.oreas.com/crm/OREAS-243/</v>
      </c>
      <c r="J173">
        <v>3.06</v>
      </c>
      <c r="K173">
        <v>3.0600000000000001E-4</v>
      </c>
      <c r="L173" t="s">
        <v>271</v>
      </c>
      <c r="M173">
        <v>63800</v>
      </c>
      <c r="N173">
        <v>6.38</v>
      </c>
      <c r="O173" t="s">
        <v>227</v>
      </c>
      <c r="P173">
        <v>85</v>
      </c>
      <c r="Q173">
        <v>8.5000000000000006E-3</v>
      </c>
      <c r="R173" t="s">
        <v>227</v>
      </c>
      <c r="S173">
        <v>12.39</v>
      </c>
      <c r="T173">
        <v>1.2390000000000001E-3</v>
      </c>
      <c r="U173" t="s">
        <v>243</v>
      </c>
      <c r="V173">
        <v>85</v>
      </c>
      <c r="W173">
        <v>8.5000000000000006E-3</v>
      </c>
      <c r="X173" t="s">
        <v>271</v>
      </c>
      <c r="Y173">
        <v>252</v>
      </c>
      <c r="Z173">
        <v>2.52E-2</v>
      </c>
      <c r="AA173" t="s">
        <v>227</v>
      </c>
      <c r="AB173">
        <v>0.52</v>
      </c>
      <c r="AC173">
        <v>5.1999999999999997E-5</v>
      </c>
      <c r="AD173" t="s">
        <v>227</v>
      </c>
      <c r="AE173">
        <v>7.6999999999999999E-2</v>
      </c>
      <c r="AF173">
        <v>7.7000000000000008E-6</v>
      </c>
      <c r="AG173" t="s">
        <v>227</v>
      </c>
      <c r="AH173">
        <v>55900</v>
      </c>
      <c r="AI173">
        <v>5.59</v>
      </c>
      <c r="AJ173" t="s">
        <v>227</v>
      </c>
      <c r="AK173">
        <v>0.79</v>
      </c>
      <c r="AL173">
        <v>7.8999999999999996E-5</v>
      </c>
      <c r="AM173" t="s">
        <v>227</v>
      </c>
      <c r="AN173">
        <v>14.9</v>
      </c>
      <c r="AO173">
        <v>1.49E-3</v>
      </c>
      <c r="AP173" t="s">
        <v>227</v>
      </c>
      <c r="AT173">
        <v>39.299999999999997</v>
      </c>
      <c r="AU173">
        <v>3.9300000000000003E-3</v>
      </c>
      <c r="AV173" t="s">
        <v>227</v>
      </c>
      <c r="AW173">
        <v>85</v>
      </c>
      <c r="AX173">
        <v>8.5000000000000006E-3</v>
      </c>
      <c r="AY173" t="s">
        <v>227</v>
      </c>
      <c r="AZ173">
        <v>1.27</v>
      </c>
      <c r="BA173">
        <v>1.27E-4</v>
      </c>
      <c r="BB173" t="s">
        <v>227</v>
      </c>
      <c r="BC173">
        <v>173</v>
      </c>
      <c r="BD173">
        <v>1.7299999999999999E-2</v>
      </c>
      <c r="BE173" t="s">
        <v>227</v>
      </c>
      <c r="BF173">
        <v>3.79</v>
      </c>
      <c r="BG173">
        <v>3.79E-4</v>
      </c>
      <c r="BH173" t="s">
        <v>227</v>
      </c>
      <c r="BI173">
        <v>2.2999999999999998</v>
      </c>
      <c r="BJ173">
        <v>2.3000000000000001E-4</v>
      </c>
      <c r="BK173" t="s">
        <v>227</v>
      </c>
      <c r="BL173">
        <v>0.93</v>
      </c>
      <c r="BM173">
        <v>9.2999999999999997E-5</v>
      </c>
      <c r="BN173" t="s">
        <v>227</v>
      </c>
      <c r="BO173">
        <v>75500</v>
      </c>
      <c r="BP173">
        <v>7.55</v>
      </c>
      <c r="BQ173" t="s">
        <v>227</v>
      </c>
      <c r="BR173">
        <v>15.4</v>
      </c>
      <c r="BS173">
        <v>1.5399999999999999E-3</v>
      </c>
      <c r="BT173" t="s">
        <v>227</v>
      </c>
      <c r="BU173">
        <v>3.33</v>
      </c>
      <c r="BV173">
        <v>3.3300000000000002E-4</v>
      </c>
      <c r="BW173" t="s">
        <v>227</v>
      </c>
      <c r="BX173">
        <v>0.12</v>
      </c>
      <c r="BY173">
        <v>1.2E-5</v>
      </c>
      <c r="BZ173" t="s">
        <v>271</v>
      </c>
      <c r="CA173">
        <v>1.85</v>
      </c>
      <c r="CB173">
        <v>1.85E-4</v>
      </c>
      <c r="CC173" t="s">
        <v>227</v>
      </c>
      <c r="CD173">
        <v>4.8000000000000001E-2</v>
      </c>
      <c r="CE173">
        <v>4.7999999999999998E-6</v>
      </c>
      <c r="CF173" t="s">
        <v>271</v>
      </c>
      <c r="CG173">
        <v>0.8</v>
      </c>
      <c r="CH173">
        <v>8.0000000000000007E-5</v>
      </c>
      <c r="CI173" t="s">
        <v>227</v>
      </c>
      <c r="CJ173">
        <v>0.08</v>
      </c>
      <c r="CK173">
        <v>7.9999999999999996E-6</v>
      </c>
      <c r="CL173" t="s">
        <v>227</v>
      </c>
      <c r="CP173">
        <v>6430</v>
      </c>
      <c r="CQ173">
        <v>0.64300000000000002</v>
      </c>
      <c r="CR173" t="s">
        <v>227</v>
      </c>
      <c r="CS173">
        <v>6.71</v>
      </c>
      <c r="CT173">
        <v>6.7100000000000005E-4</v>
      </c>
      <c r="CU173" t="s">
        <v>227</v>
      </c>
      <c r="CV173">
        <v>12.3</v>
      </c>
      <c r="CW173">
        <v>1.23E-3</v>
      </c>
      <c r="CX173" t="s">
        <v>227</v>
      </c>
      <c r="CY173">
        <v>0.35</v>
      </c>
      <c r="CZ173">
        <v>3.4999999999999997E-5</v>
      </c>
      <c r="DA173" t="s">
        <v>227</v>
      </c>
      <c r="DB173">
        <v>31900</v>
      </c>
      <c r="DC173">
        <v>3.19</v>
      </c>
      <c r="DD173" t="s">
        <v>227</v>
      </c>
      <c r="DE173">
        <v>1260</v>
      </c>
      <c r="DF173">
        <v>0.126</v>
      </c>
      <c r="DG173" t="s">
        <v>227</v>
      </c>
      <c r="DH173">
        <v>1.93</v>
      </c>
      <c r="DI173">
        <v>1.93E-4</v>
      </c>
      <c r="DJ173" t="s">
        <v>227</v>
      </c>
      <c r="DK173">
        <v>20400</v>
      </c>
      <c r="DL173">
        <v>2.04</v>
      </c>
      <c r="DM173" t="s">
        <v>227</v>
      </c>
      <c r="DN173">
        <v>3.7</v>
      </c>
      <c r="DO173">
        <v>3.6999999999999999E-4</v>
      </c>
      <c r="DP173" t="s">
        <v>227</v>
      </c>
      <c r="DQ173">
        <v>9.19</v>
      </c>
      <c r="DR173">
        <v>9.19E-4</v>
      </c>
      <c r="DS173" t="s">
        <v>227</v>
      </c>
      <c r="DT173">
        <v>46.8</v>
      </c>
      <c r="DU173">
        <v>4.6800000000000001E-3</v>
      </c>
      <c r="DV173" t="s">
        <v>271</v>
      </c>
      <c r="DW173">
        <v>440</v>
      </c>
      <c r="DX173">
        <v>4.3999999999999997E-2</v>
      </c>
      <c r="DY173" t="s">
        <v>227</v>
      </c>
      <c r="DZ173">
        <v>38.299999999999997</v>
      </c>
      <c r="EA173">
        <v>3.8300000000000001E-3</v>
      </c>
      <c r="EB173" t="s">
        <v>227</v>
      </c>
      <c r="EF173">
        <v>2.06</v>
      </c>
      <c r="EG173">
        <v>2.0599999999999999E-4</v>
      </c>
      <c r="EH173" t="s">
        <v>227</v>
      </c>
      <c r="EL173">
        <v>7.59</v>
      </c>
      <c r="EM173">
        <v>7.5900000000000002E-4</v>
      </c>
      <c r="EN173" t="s">
        <v>271</v>
      </c>
      <c r="EO173">
        <v>3.0000000000000001E-3</v>
      </c>
      <c r="EP173">
        <v>2.9999999999999999E-7</v>
      </c>
      <c r="EQ173" t="s">
        <v>227</v>
      </c>
      <c r="EX173">
        <v>5270</v>
      </c>
      <c r="EY173">
        <v>0.52700000000000002</v>
      </c>
      <c r="EZ173" t="s">
        <v>227</v>
      </c>
      <c r="FA173">
        <v>2.2400000000000002</v>
      </c>
      <c r="FB173">
        <v>2.24E-4</v>
      </c>
      <c r="FC173" t="s">
        <v>227</v>
      </c>
      <c r="FD173">
        <v>35.9</v>
      </c>
      <c r="FE173">
        <v>3.5899999999999999E-3</v>
      </c>
      <c r="FF173" t="s">
        <v>227</v>
      </c>
      <c r="FG173" s="2">
        <v>1</v>
      </c>
      <c r="FH173" s="2">
        <v>1E-4</v>
      </c>
      <c r="FI173" t="s">
        <v>227</v>
      </c>
      <c r="FM173">
        <v>1.86</v>
      </c>
      <c r="FN173">
        <v>1.8599999999999999E-4</v>
      </c>
      <c r="FO173" t="s">
        <v>271</v>
      </c>
      <c r="FP173">
        <v>1.25</v>
      </c>
      <c r="FQ173">
        <v>1.25E-4</v>
      </c>
      <c r="FR173" t="s">
        <v>227</v>
      </c>
      <c r="FS173">
        <v>98</v>
      </c>
      <c r="FT173">
        <v>9.7999999999999997E-3</v>
      </c>
      <c r="FU173" t="s">
        <v>227</v>
      </c>
      <c r="FV173">
        <v>0.26</v>
      </c>
      <c r="FW173">
        <v>2.5999999999999998E-5</v>
      </c>
      <c r="FX173" t="s">
        <v>227</v>
      </c>
      <c r="FY173">
        <v>0.59</v>
      </c>
      <c r="FZ173">
        <v>5.8999999999999998E-5</v>
      </c>
      <c r="GA173" t="s">
        <v>227</v>
      </c>
      <c r="GB173">
        <v>0.13</v>
      </c>
      <c r="GC173">
        <v>1.2999999999999999E-5</v>
      </c>
      <c r="GD173" t="s">
        <v>271</v>
      </c>
      <c r="GE173">
        <v>1.39</v>
      </c>
      <c r="GF173">
        <v>1.3899999999999999E-4</v>
      </c>
      <c r="GG173" t="s">
        <v>227</v>
      </c>
      <c r="GH173">
        <v>6000</v>
      </c>
      <c r="GI173">
        <v>0.6</v>
      </c>
      <c r="GJ173" t="s">
        <v>227</v>
      </c>
      <c r="GK173">
        <v>0.33</v>
      </c>
      <c r="GL173">
        <v>3.3000000000000003E-5</v>
      </c>
      <c r="GM173" t="s">
        <v>227</v>
      </c>
      <c r="GN173">
        <v>0.34</v>
      </c>
      <c r="GO173">
        <v>3.4E-5</v>
      </c>
      <c r="GP173" t="s">
        <v>227</v>
      </c>
      <c r="GQ173">
        <v>0.42</v>
      </c>
      <c r="GR173">
        <v>4.1999999999999998E-5</v>
      </c>
      <c r="GS173" t="s">
        <v>227</v>
      </c>
      <c r="GT173">
        <v>145</v>
      </c>
      <c r="GU173">
        <v>1.4500000000000001E-2</v>
      </c>
      <c r="GV173" t="s">
        <v>271</v>
      </c>
      <c r="GW173">
        <v>37.700000000000003</v>
      </c>
      <c r="GX173">
        <v>3.7699999999999999E-3</v>
      </c>
      <c r="GY173" t="s">
        <v>227</v>
      </c>
      <c r="GZ173">
        <v>20.3</v>
      </c>
      <c r="HA173">
        <v>2.0300000000000001E-3</v>
      </c>
      <c r="HB173" t="s">
        <v>227</v>
      </c>
      <c r="HC173">
        <v>2.2000000000000002</v>
      </c>
      <c r="HD173">
        <v>2.2000000000000001E-4</v>
      </c>
      <c r="HE173" t="s">
        <v>227</v>
      </c>
      <c r="HF173">
        <v>160</v>
      </c>
      <c r="HG173">
        <v>1.6E-2</v>
      </c>
      <c r="HH173" t="s">
        <v>227</v>
      </c>
      <c r="HI173">
        <v>61</v>
      </c>
      <c r="HJ173">
        <v>6.1000000000000004E-3</v>
      </c>
      <c r="HK173" t="s">
        <v>227</v>
      </c>
    </row>
    <row r="174" spans="1:219" x14ac:dyDescent="0.25">
      <c r="A174" t="s">
        <v>466</v>
      </c>
      <c r="B174" t="s">
        <v>240</v>
      </c>
      <c r="C174" t="s">
        <v>221</v>
      </c>
      <c r="D174" t="s">
        <v>443</v>
      </c>
      <c r="E174" t="s">
        <v>242</v>
      </c>
      <c r="F174" t="s">
        <v>224</v>
      </c>
      <c r="G174" t="s">
        <v>225</v>
      </c>
      <c r="H174" t="s">
        <v>226</v>
      </c>
      <c r="I174" t="str">
        <f>HYPERLINK("https://www.oreas.com/crm/OREAS-245/")</f>
        <v>https://www.oreas.com/crm/OREAS-245/</v>
      </c>
      <c r="J174">
        <v>1.44</v>
      </c>
      <c r="K174">
        <v>1.44E-4</v>
      </c>
      <c r="L174" t="s">
        <v>227</v>
      </c>
      <c r="M174">
        <v>62400</v>
      </c>
      <c r="N174">
        <v>6.24</v>
      </c>
      <c r="O174" t="s">
        <v>227</v>
      </c>
      <c r="P174">
        <v>3778</v>
      </c>
      <c r="Q174">
        <v>0.37780000000000002</v>
      </c>
      <c r="R174" t="s">
        <v>227</v>
      </c>
      <c r="S174">
        <v>25.73</v>
      </c>
      <c r="T174">
        <v>2.5730000000000002E-3</v>
      </c>
      <c r="U174" t="s">
        <v>243</v>
      </c>
      <c r="Y174">
        <v>549</v>
      </c>
      <c r="Z174">
        <v>5.4899999999999997E-2</v>
      </c>
      <c r="AA174" t="s">
        <v>227</v>
      </c>
      <c r="AB174">
        <v>2.34</v>
      </c>
      <c r="AC174">
        <v>2.34E-4</v>
      </c>
      <c r="AD174" t="s">
        <v>227</v>
      </c>
      <c r="AE174">
        <v>0.7</v>
      </c>
      <c r="AF174">
        <v>6.9999999999999994E-5</v>
      </c>
      <c r="AG174" t="s">
        <v>227</v>
      </c>
      <c r="AH174">
        <v>8140</v>
      </c>
      <c r="AI174">
        <v>0.81399999999999995</v>
      </c>
      <c r="AJ174" t="s">
        <v>227</v>
      </c>
      <c r="AK174">
        <v>7.4999999999999997E-2</v>
      </c>
      <c r="AL174">
        <v>7.5000000000000002E-6</v>
      </c>
      <c r="AM174" t="s">
        <v>227</v>
      </c>
      <c r="AN174">
        <v>66</v>
      </c>
      <c r="AO174">
        <v>6.6E-3</v>
      </c>
      <c r="AP174" t="s">
        <v>227</v>
      </c>
      <c r="AT174">
        <v>13</v>
      </c>
      <c r="AU174">
        <v>1.2999999999999999E-3</v>
      </c>
      <c r="AV174" t="s">
        <v>227</v>
      </c>
      <c r="AW174">
        <v>103</v>
      </c>
      <c r="AX174">
        <v>1.03E-2</v>
      </c>
      <c r="AY174" t="s">
        <v>227</v>
      </c>
      <c r="AZ174">
        <v>8.7100000000000009</v>
      </c>
      <c r="BA174">
        <v>8.7100000000000003E-4</v>
      </c>
      <c r="BB174" t="s">
        <v>227</v>
      </c>
      <c r="BC174">
        <v>56</v>
      </c>
      <c r="BD174">
        <v>5.5999999999999999E-3</v>
      </c>
      <c r="BE174" t="s">
        <v>227</v>
      </c>
      <c r="BF174">
        <v>2.74</v>
      </c>
      <c r="BG174">
        <v>2.7399999999999999E-4</v>
      </c>
      <c r="BH174" t="s">
        <v>227</v>
      </c>
      <c r="BI174">
        <v>1.43</v>
      </c>
      <c r="BJ174">
        <v>1.4300000000000001E-4</v>
      </c>
      <c r="BK174" t="s">
        <v>227</v>
      </c>
      <c r="BL174">
        <v>1</v>
      </c>
      <c r="BM174">
        <v>1E-4</v>
      </c>
      <c r="BN174" t="s">
        <v>227</v>
      </c>
      <c r="BO174">
        <v>34500</v>
      </c>
      <c r="BP174">
        <v>3.45</v>
      </c>
      <c r="BQ174" t="s">
        <v>227</v>
      </c>
      <c r="BR174">
        <v>17</v>
      </c>
      <c r="BS174">
        <v>1.6999999999999999E-3</v>
      </c>
      <c r="BT174" t="s">
        <v>227</v>
      </c>
      <c r="BU174">
        <v>4.2</v>
      </c>
      <c r="BV174">
        <v>4.2000000000000002E-4</v>
      </c>
      <c r="BW174" t="s">
        <v>227</v>
      </c>
      <c r="CA174">
        <v>3.15</v>
      </c>
      <c r="CB174">
        <v>3.1500000000000001E-4</v>
      </c>
      <c r="CC174" t="s">
        <v>227</v>
      </c>
      <c r="CG174">
        <v>0.52</v>
      </c>
      <c r="CH174">
        <v>5.1999999999999997E-5</v>
      </c>
      <c r="CI174" t="s">
        <v>227</v>
      </c>
      <c r="CJ174">
        <v>5.8999999999999997E-2</v>
      </c>
      <c r="CK174">
        <v>5.9000000000000003E-6</v>
      </c>
      <c r="CL174" t="s">
        <v>227</v>
      </c>
      <c r="CP174">
        <v>25500</v>
      </c>
      <c r="CQ174">
        <v>2.5499999999999998</v>
      </c>
      <c r="CR174" t="s">
        <v>227</v>
      </c>
      <c r="CS174">
        <v>32.6</v>
      </c>
      <c r="CT174">
        <v>3.2599999999999999E-3</v>
      </c>
      <c r="CU174" t="s">
        <v>227</v>
      </c>
      <c r="CV174">
        <v>38</v>
      </c>
      <c r="CW174">
        <v>3.8E-3</v>
      </c>
      <c r="CX174" t="s">
        <v>227</v>
      </c>
      <c r="CY174">
        <v>0.23</v>
      </c>
      <c r="CZ174">
        <v>2.3E-5</v>
      </c>
      <c r="DA174" t="s">
        <v>227</v>
      </c>
      <c r="DB174">
        <v>12700</v>
      </c>
      <c r="DC174">
        <v>1.27</v>
      </c>
      <c r="DD174" t="s">
        <v>227</v>
      </c>
      <c r="DE174">
        <v>350</v>
      </c>
      <c r="DF174">
        <v>3.5000000000000003E-2</v>
      </c>
      <c r="DG174" t="s">
        <v>227</v>
      </c>
      <c r="DH174">
        <v>1.43</v>
      </c>
      <c r="DI174">
        <v>1.4300000000000001E-4</v>
      </c>
      <c r="DJ174" t="s">
        <v>227</v>
      </c>
      <c r="DK174">
        <v>4830</v>
      </c>
      <c r="DL174">
        <v>0.48299999999999998</v>
      </c>
      <c r="DM174" t="s">
        <v>227</v>
      </c>
      <c r="DN174">
        <v>10.7</v>
      </c>
      <c r="DO174">
        <v>1.07E-3</v>
      </c>
      <c r="DP174" t="s">
        <v>227</v>
      </c>
      <c r="DQ174">
        <v>29</v>
      </c>
      <c r="DR174">
        <v>2.8999999999999998E-3</v>
      </c>
      <c r="DS174" t="s">
        <v>227</v>
      </c>
      <c r="DW174">
        <v>490</v>
      </c>
      <c r="DX174">
        <v>4.9000000000000002E-2</v>
      </c>
      <c r="DY174" t="s">
        <v>227</v>
      </c>
      <c r="DZ174">
        <v>32.6</v>
      </c>
      <c r="EA174">
        <v>3.2599999999999999E-3</v>
      </c>
      <c r="EB174" t="s">
        <v>227</v>
      </c>
      <c r="EF174">
        <v>7.82</v>
      </c>
      <c r="EG174">
        <v>7.8200000000000003E-4</v>
      </c>
      <c r="EH174" t="s">
        <v>227</v>
      </c>
      <c r="EO174" s="2">
        <v>2E-3</v>
      </c>
      <c r="EP174" s="2">
        <v>1.9999999999999999E-7</v>
      </c>
      <c r="EQ174" t="s">
        <v>227</v>
      </c>
      <c r="EX174">
        <v>7650</v>
      </c>
      <c r="EY174">
        <v>0.76500000000000001</v>
      </c>
      <c r="EZ174" t="s">
        <v>227</v>
      </c>
      <c r="FA174">
        <v>3471</v>
      </c>
      <c r="FB174">
        <v>0.34710000000000002</v>
      </c>
      <c r="FC174" t="s">
        <v>227</v>
      </c>
      <c r="FD174">
        <v>11.5</v>
      </c>
      <c r="FE174">
        <v>1.15E-3</v>
      </c>
      <c r="FF174" t="s">
        <v>227</v>
      </c>
      <c r="FP174">
        <v>3.38</v>
      </c>
      <c r="FQ174">
        <v>3.3799999999999998E-4</v>
      </c>
      <c r="FR174" t="s">
        <v>227</v>
      </c>
      <c r="FS174">
        <v>96</v>
      </c>
      <c r="FT174">
        <v>9.5999999999999992E-3</v>
      </c>
      <c r="FU174" t="s">
        <v>227</v>
      </c>
      <c r="FV174">
        <v>0.86</v>
      </c>
      <c r="FW174">
        <v>8.6000000000000003E-5</v>
      </c>
      <c r="FX174" t="s">
        <v>227</v>
      </c>
      <c r="FY174">
        <v>0.51</v>
      </c>
      <c r="FZ174">
        <v>5.1E-5</v>
      </c>
      <c r="GA174" t="s">
        <v>227</v>
      </c>
      <c r="GE174">
        <v>12.3</v>
      </c>
      <c r="GF174">
        <v>1.23E-3</v>
      </c>
      <c r="GG174" t="s">
        <v>227</v>
      </c>
      <c r="GH174">
        <v>3500</v>
      </c>
      <c r="GI174">
        <v>0.35</v>
      </c>
      <c r="GJ174" t="s">
        <v>227</v>
      </c>
      <c r="GK174">
        <v>0.82</v>
      </c>
      <c r="GL174">
        <v>8.2000000000000001E-5</v>
      </c>
      <c r="GM174" t="s">
        <v>227</v>
      </c>
      <c r="GN174">
        <v>0.22</v>
      </c>
      <c r="GO174">
        <v>2.1999999999999999E-5</v>
      </c>
      <c r="GP174" t="s">
        <v>227</v>
      </c>
      <c r="GQ174">
        <v>2.48</v>
      </c>
      <c r="GR174">
        <v>2.4800000000000001E-4</v>
      </c>
      <c r="GS174" t="s">
        <v>227</v>
      </c>
      <c r="GW174">
        <v>6.76</v>
      </c>
      <c r="GX174">
        <v>6.7599999999999995E-4</v>
      </c>
      <c r="GY174" t="s">
        <v>227</v>
      </c>
      <c r="GZ174">
        <v>12.5</v>
      </c>
      <c r="HA174">
        <v>1.25E-3</v>
      </c>
      <c r="HB174" t="s">
        <v>227</v>
      </c>
      <c r="HC174">
        <v>1.48</v>
      </c>
      <c r="HD174">
        <v>1.4799999999999999E-4</v>
      </c>
      <c r="HE174" t="s">
        <v>227</v>
      </c>
      <c r="HF174">
        <v>92</v>
      </c>
      <c r="HG174">
        <v>9.1999999999999998E-3</v>
      </c>
      <c r="HH174" t="s">
        <v>227</v>
      </c>
      <c r="HI174">
        <v>107</v>
      </c>
      <c r="HJ174">
        <v>1.0699999999999999E-2</v>
      </c>
      <c r="HK174" t="s">
        <v>227</v>
      </c>
    </row>
    <row r="175" spans="1:219" x14ac:dyDescent="0.25">
      <c r="A175" t="s">
        <v>467</v>
      </c>
      <c r="B175" t="s">
        <v>240</v>
      </c>
      <c r="C175" t="s">
        <v>221</v>
      </c>
      <c r="D175" t="s">
        <v>443</v>
      </c>
      <c r="E175" t="s">
        <v>242</v>
      </c>
      <c r="F175" t="s">
        <v>224</v>
      </c>
      <c r="G175" t="s">
        <v>225</v>
      </c>
      <c r="H175" t="s">
        <v>226</v>
      </c>
      <c r="I175" t="str">
        <f>HYPERLINK("https://www.oreas.com/crm/OREAS-247/")</f>
        <v>https://www.oreas.com/crm/OREAS-247/</v>
      </c>
      <c r="J175">
        <v>2.16</v>
      </c>
      <c r="K175">
        <v>2.1599999999999999E-4</v>
      </c>
      <c r="L175" t="s">
        <v>227</v>
      </c>
      <c r="M175">
        <v>60800</v>
      </c>
      <c r="N175">
        <v>6.08</v>
      </c>
      <c r="O175" t="s">
        <v>227</v>
      </c>
      <c r="P175">
        <v>3514</v>
      </c>
      <c r="Q175">
        <v>0.35139999999999999</v>
      </c>
      <c r="R175" t="s">
        <v>227</v>
      </c>
      <c r="S175">
        <v>42.96</v>
      </c>
      <c r="T175">
        <v>4.2960000000000003E-3</v>
      </c>
      <c r="U175" t="s">
        <v>243</v>
      </c>
      <c r="Y175">
        <v>550</v>
      </c>
      <c r="Z175">
        <v>5.5E-2</v>
      </c>
      <c r="AA175" t="s">
        <v>227</v>
      </c>
      <c r="AB175">
        <v>2.23</v>
      </c>
      <c r="AC175">
        <v>2.23E-4</v>
      </c>
      <c r="AD175" t="s">
        <v>227</v>
      </c>
      <c r="AE175">
        <v>0.57999999999999996</v>
      </c>
      <c r="AF175">
        <v>5.8E-5</v>
      </c>
      <c r="AG175" t="s">
        <v>227</v>
      </c>
      <c r="AH175">
        <v>8260</v>
      </c>
      <c r="AI175">
        <v>0.82599999999999996</v>
      </c>
      <c r="AJ175" t="s">
        <v>227</v>
      </c>
      <c r="AK175">
        <v>6.5000000000000002E-2</v>
      </c>
      <c r="AL175">
        <v>6.4999999999999996E-6</v>
      </c>
      <c r="AM175" t="s">
        <v>227</v>
      </c>
      <c r="AN175">
        <v>67</v>
      </c>
      <c r="AO175">
        <v>6.7000000000000002E-3</v>
      </c>
      <c r="AP175" t="s">
        <v>227</v>
      </c>
      <c r="AT175">
        <v>12</v>
      </c>
      <c r="AU175">
        <v>1.1999999999999999E-3</v>
      </c>
      <c r="AV175" t="s">
        <v>227</v>
      </c>
      <c r="AW175">
        <v>97</v>
      </c>
      <c r="AX175">
        <v>9.7000000000000003E-3</v>
      </c>
      <c r="AY175" t="s">
        <v>227</v>
      </c>
      <c r="AZ175">
        <v>8.49</v>
      </c>
      <c r="BA175">
        <v>8.4900000000000004E-4</v>
      </c>
      <c r="BB175" t="s">
        <v>227</v>
      </c>
      <c r="BC175">
        <v>42.2</v>
      </c>
      <c r="BD175">
        <v>4.2199999999999998E-3</v>
      </c>
      <c r="BE175" t="s">
        <v>227</v>
      </c>
      <c r="BF175">
        <v>2.73</v>
      </c>
      <c r="BG175">
        <v>2.7300000000000002E-4</v>
      </c>
      <c r="BH175" t="s">
        <v>227</v>
      </c>
      <c r="BI175">
        <v>1.49</v>
      </c>
      <c r="BJ175">
        <v>1.4899999999999999E-4</v>
      </c>
      <c r="BK175" t="s">
        <v>227</v>
      </c>
      <c r="BL175">
        <v>0.96</v>
      </c>
      <c r="BM175">
        <v>9.6000000000000002E-5</v>
      </c>
      <c r="BN175" t="s">
        <v>227</v>
      </c>
      <c r="BO175">
        <v>33200</v>
      </c>
      <c r="BP175">
        <v>3.32</v>
      </c>
      <c r="BQ175" t="s">
        <v>227</v>
      </c>
      <c r="BR175">
        <v>16.3</v>
      </c>
      <c r="BS175">
        <v>1.6299999999999999E-3</v>
      </c>
      <c r="BT175" t="s">
        <v>227</v>
      </c>
      <c r="BU175">
        <v>4.2300000000000004</v>
      </c>
      <c r="BV175">
        <v>4.2299999999999998E-4</v>
      </c>
      <c r="BW175" t="s">
        <v>227</v>
      </c>
      <c r="CA175">
        <v>3.57</v>
      </c>
      <c r="CB175">
        <v>3.57E-4</v>
      </c>
      <c r="CC175" t="s">
        <v>227</v>
      </c>
      <c r="CG175">
        <v>0.54</v>
      </c>
      <c r="CH175">
        <v>5.3999999999999998E-5</v>
      </c>
      <c r="CI175" t="s">
        <v>227</v>
      </c>
      <c r="CJ175">
        <v>5.8000000000000003E-2</v>
      </c>
      <c r="CK175">
        <v>5.8000000000000004E-6</v>
      </c>
      <c r="CL175" t="s">
        <v>227</v>
      </c>
      <c r="CP175">
        <v>24500</v>
      </c>
      <c r="CQ175">
        <v>2.4500000000000002</v>
      </c>
      <c r="CR175" t="s">
        <v>227</v>
      </c>
      <c r="CS175">
        <v>33.1</v>
      </c>
      <c r="CT175">
        <v>3.31E-3</v>
      </c>
      <c r="CU175" t="s">
        <v>227</v>
      </c>
      <c r="CV175">
        <v>31.8</v>
      </c>
      <c r="CW175">
        <v>3.1800000000000001E-3</v>
      </c>
      <c r="CX175" t="s">
        <v>227</v>
      </c>
      <c r="CY175">
        <v>0.24</v>
      </c>
      <c r="CZ175">
        <v>2.4000000000000001E-5</v>
      </c>
      <c r="DA175" t="s">
        <v>227</v>
      </c>
      <c r="DB175">
        <v>12200</v>
      </c>
      <c r="DC175">
        <v>1.22</v>
      </c>
      <c r="DD175" t="s">
        <v>227</v>
      </c>
      <c r="DE175">
        <v>360</v>
      </c>
      <c r="DF175">
        <v>3.5999999999999997E-2</v>
      </c>
      <c r="DG175" t="s">
        <v>227</v>
      </c>
      <c r="DH175">
        <v>1.76</v>
      </c>
      <c r="DI175">
        <v>1.76E-4</v>
      </c>
      <c r="DJ175" t="s">
        <v>227</v>
      </c>
      <c r="DK175">
        <v>4990</v>
      </c>
      <c r="DL175">
        <v>0.499</v>
      </c>
      <c r="DM175" t="s">
        <v>227</v>
      </c>
      <c r="DN175">
        <v>11.7</v>
      </c>
      <c r="DO175">
        <v>1.17E-3</v>
      </c>
      <c r="DP175" t="s">
        <v>227</v>
      </c>
      <c r="DQ175">
        <v>29.3</v>
      </c>
      <c r="DR175">
        <v>2.9299999999999999E-3</v>
      </c>
      <c r="DS175" t="s">
        <v>227</v>
      </c>
      <c r="DW175">
        <v>480</v>
      </c>
      <c r="DX175">
        <v>4.8000000000000001E-2</v>
      </c>
      <c r="DY175" t="s">
        <v>227</v>
      </c>
      <c r="DZ175">
        <v>31.9</v>
      </c>
      <c r="EA175">
        <v>3.1900000000000001E-3</v>
      </c>
      <c r="EB175" t="s">
        <v>227</v>
      </c>
      <c r="EF175">
        <v>7.9</v>
      </c>
      <c r="EG175">
        <v>7.9000000000000001E-4</v>
      </c>
      <c r="EH175" t="s">
        <v>227</v>
      </c>
      <c r="EO175" s="2">
        <v>2E-3</v>
      </c>
      <c r="EP175" s="2">
        <v>1.9999999999999999E-7</v>
      </c>
      <c r="EQ175" t="s">
        <v>227</v>
      </c>
      <c r="EX175">
        <v>7140</v>
      </c>
      <c r="EY175">
        <v>0.71399999999999997</v>
      </c>
      <c r="EZ175" t="s">
        <v>227</v>
      </c>
      <c r="FA175">
        <v>3295</v>
      </c>
      <c r="FB175">
        <v>0.32950000000000002</v>
      </c>
      <c r="FC175" t="s">
        <v>227</v>
      </c>
      <c r="FD175">
        <v>11.4</v>
      </c>
      <c r="FE175">
        <v>1.14E-3</v>
      </c>
      <c r="FF175" t="s">
        <v>227</v>
      </c>
      <c r="FP175">
        <v>3.31</v>
      </c>
      <c r="FQ175">
        <v>3.3100000000000002E-4</v>
      </c>
      <c r="FR175" t="s">
        <v>227</v>
      </c>
      <c r="FS175">
        <v>96</v>
      </c>
      <c r="FT175">
        <v>9.5999999999999992E-3</v>
      </c>
      <c r="FU175" t="s">
        <v>227</v>
      </c>
      <c r="FV175">
        <v>0.92</v>
      </c>
      <c r="FW175">
        <v>9.2E-5</v>
      </c>
      <c r="FX175" t="s">
        <v>227</v>
      </c>
      <c r="FY175">
        <v>0.53</v>
      </c>
      <c r="FZ175">
        <v>5.3000000000000001E-5</v>
      </c>
      <c r="GA175" t="s">
        <v>227</v>
      </c>
      <c r="GE175">
        <v>12.6</v>
      </c>
      <c r="GF175">
        <v>1.2600000000000001E-3</v>
      </c>
      <c r="GG175" t="s">
        <v>227</v>
      </c>
      <c r="GH175">
        <v>3900</v>
      </c>
      <c r="GI175">
        <v>0.39</v>
      </c>
      <c r="GJ175" t="s">
        <v>227</v>
      </c>
      <c r="GK175">
        <v>0.8</v>
      </c>
      <c r="GL175">
        <v>8.0000000000000007E-5</v>
      </c>
      <c r="GM175" t="s">
        <v>227</v>
      </c>
      <c r="GN175">
        <v>0.23</v>
      </c>
      <c r="GO175">
        <v>2.3E-5</v>
      </c>
      <c r="GP175" t="s">
        <v>227</v>
      </c>
      <c r="GQ175">
        <v>2.5299999999999998</v>
      </c>
      <c r="GR175">
        <v>2.5300000000000002E-4</v>
      </c>
      <c r="GS175" t="s">
        <v>227</v>
      </c>
      <c r="GW175">
        <v>7.88</v>
      </c>
      <c r="GX175">
        <v>7.8799999999999996E-4</v>
      </c>
      <c r="GY175" t="s">
        <v>227</v>
      </c>
      <c r="GZ175">
        <v>13.1</v>
      </c>
      <c r="HA175">
        <v>1.31E-3</v>
      </c>
      <c r="HB175" t="s">
        <v>227</v>
      </c>
      <c r="HC175">
        <v>1.54</v>
      </c>
      <c r="HD175">
        <v>1.54E-4</v>
      </c>
      <c r="HE175" t="s">
        <v>227</v>
      </c>
      <c r="HF175">
        <v>86</v>
      </c>
      <c r="HG175">
        <v>8.6E-3</v>
      </c>
      <c r="HH175" t="s">
        <v>227</v>
      </c>
      <c r="HI175">
        <v>125</v>
      </c>
      <c r="HJ175">
        <v>1.2500000000000001E-2</v>
      </c>
      <c r="HK175" t="s">
        <v>227</v>
      </c>
    </row>
    <row r="176" spans="1:219" x14ac:dyDescent="0.25">
      <c r="A176" t="s">
        <v>468</v>
      </c>
      <c r="B176" t="s">
        <v>401</v>
      </c>
      <c r="C176" t="s">
        <v>221</v>
      </c>
      <c r="D176" t="s">
        <v>402</v>
      </c>
      <c r="E176" t="s">
        <v>336</v>
      </c>
      <c r="F176" t="s">
        <v>260</v>
      </c>
      <c r="G176" t="s">
        <v>235</v>
      </c>
      <c r="H176" t="s">
        <v>226</v>
      </c>
      <c r="I176" t="str">
        <f>HYPERLINK("https://www.oreas.com/crm/OREAS-24b/")</f>
        <v>https://www.oreas.com/crm/OREAS-24b/</v>
      </c>
      <c r="M176">
        <v>80200</v>
      </c>
      <c r="N176">
        <v>8.02</v>
      </c>
      <c r="O176" t="s">
        <v>227</v>
      </c>
      <c r="P176">
        <v>7.96</v>
      </c>
      <c r="Q176">
        <v>7.9600000000000005E-4</v>
      </c>
      <c r="R176" t="s">
        <v>403</v>
      </c>
      <c r="S176" s="2">
        <v>3.0000000000000001E-3</v>
      </c>
      <c r="T176" s="2">
        <v>2.9999999999999999E-7</v>
      </c>
      <c r="U176" t="s">
        <v>243</v>
      </c>
      <c r="Y176">
        <v>716</v>
      </c>
      <c r="Z176">
        <v>7.1599999999999997E-2</v>
      </c>
      <c r="AA176" t="s">
        <v>227</v>
      </c>
      <c r="AB176">
        <v>2.92</v>
      </c>
      <c r="AC176">
        <v>2.92E-4</v>
      </c>
      <c r="AD176" t="s">
        <v>227</v>
      </c>
      <c r="AE176">
        <v>0.68</v>
      </c>
      <c r="AF176">
        <v>6.7999999999999999E-5</v>
      </c>
      <c r="AG176" t="s">
        <v>227</v>
      </c>
      <c r="AH176">
        <v>10800</v>
      </c>
      <c r="AI176">
        <v>1.08</v>
      </c>
      <c r="AJ176" t="s">
        <v>227</v>
      </c>
      <c r="AN176">
        <v>84</v>
      </c>
      <c r="AO176">
        <v>8.3999999999999995E-3</v>
      </c>
      <c r="AP176" t="s">
        <v>227</v>
      </c>
      <c r="AT176">
        <v>16.899999999999999</v>
      </c>
      <c r="AU176">
        <v>1.6900000000000001E-3</v>
      </c>
      <c r="AV176" t="s">
        <v>227</v>
      </c>
      <c r="AW176">
        <v>118</v>
      </c>
      <c r="AX176">
        <v>1.18E-2</v>
      </c>
      <c r="AY176" t="s">
        <v>227</v>
      </c>
      <c r="AZ176">
        <v>10.7</v>
      </c>
      <c r="BA176">
        <v>1.07E-3</v>
      </c>
      <c r="BB176" t="s">
        <v>227</v>
      </c>
      <c r="BC176">
        <v>38</v>
      </c>
      <c r="BD176">
        <v>3.8E-3</v>
      </c>
      <c r="BE176" t="s">
        <v>227</v>
      </c>
      <c r="BF176">
        <v>5.83</v>
      </c>
      <c r="BG176">
        <v>5.8299999999999997E-4</v>
      </c>
      <c r="BH176" t="s">
        <v>228</v>
      </c>
      <c r="BI176">
        <v>3.41</v>
      </c>
      <c r="BJ176">
        <v>3.4099999999999999E-4</v>
      </c>
      <c r="BK176" t="s">
        <v>228</v>
      </c>
      <c r="BL176">
        <v>1.39</v>
      </c>
      <c r="BM176">
        <v>1.3899999999999999E-4</v>
      </c>
      <c r="BN176" t="s">
        <v>228</v>
      </c>
      <c r="BO176">
        <v>43900</v>
      </c>
      <c r="BP176">
        <v>4.3899999999999997</v>
      </c>
      <c r="BQ176" t="s">
        <v>227</v>
      </c>
      <c r="BR176">
        <v>20.100000000000001</v>
      </c>
      <c r="BS176">
        <v>2.0100000000000001E-3</v>
      </c>
      <c r="BT176" t="s">
        <v>227</v>
      </c>
      <c r="BU176">
        <v>6.27</v>
      </c>
      <c r="BV176">
        <v>6.2699999999999995E-4</v>
      </c>
      <c r="BW176" t="s">
        <v>228</v>
      </c>
      <c r="CA176">
        <v>3.9</v>
      </c>
      <c r="CB176">
        <v>3.8999999999999999E-4</v>
      </c>
      <c r="CC176" t="s">
        <v>227</v>
      </c>
      <c r="CG176">
        <v>1.17</v>
      </c>
      <c r="CH176">
        <v>1.17E-4</v>
      </c>
      <c r="CI176" t="s">
        <v>228</v>
      </c>
      <c r="CP176">
        <v>28100</v>
      </c>
      <c r="CQ176">
        <v>2.81</v>
      </c>
      <c r="CR176" t="s">
        <v>227</v>
      </c>
      <c r="CS176">
        <v>42.4</v>
      </c>
      <c r="CT176">
        <v>4.2399999999999998E-3</v>
      </c>
      <c r="CU176" t="s">
        <v>227</v>
      </c>
      <c r="CV176">
        <v>52</v>
      </c>
      <c r="CW176">
        <v>5.1999999999999998E-3</v>
      </c>
      <c r="CX176" t="s">
        <v>227</v>
      </c>
      <c r="CY176">
        <v>0.49</v>
      </c>
      <c r="CZ176">
        <v>4.8999999999999998E-5</v>
      </c>
      <c r="DA176" t="s">
        <v>228</v>
      </c>
      <c r="DB176">
        <v>16500</v>
      </c>
      <c r="DC176">
        <v>1.65</v>
      </c>
      <c r="DD176" t="s">
        <v>227</v>
      </c>
      <c r="DE176">
        <v>440</v>
      </c>
      <c r="DF176">
        <v>4.3999999999999997E-2</v>
      </c>
      <c r="DG176" t="s">
        <v>227</v>
      </c>
      <c r="DH176">
        <v>4.03</v>
      </c>
      <c r="DI176">
        <v>4.0299999999999998E-4</v>
      </c>
      <c r="DJ176" t="s">
        <v>227</v>
      </c>
      <c r="DK176">
        <v>8460</v>
      </c>
      <c r="DL176">
        <v>0.84599999999999997</v>
      </c>
      <c r="DM176" t="s">
        <v>227</v>
      </c>
      <c r="DN176">
        <v>14.6</v>
      </c>
      <c r="DO176">
        <v>1.4599999999999999E-3</v>
      </c>
      <c r="DP176" t="s">
        <v>227</v>
      </c>
      <c r="DQ176">
        <v>38.700000000000003</v>
      </c>
      <c r="DR176">
        <v>3.8700000000000002E-3</v>
      </c>
      <c r="DS176" t="s">
        <v>228</v>
      </c>
      <c r="DT176">
        <v>61</v>
      </c>
      <c r="DU176">
        <v>6.1000000000000004E-3</v>
      </c>
      <c r="DV176" t="s">
        <v>228</v>
      </c>
      <c r="DW176">
        <v>690</v>
      </c>
      <c r="DX176">
        <v>6.9000000000000006E-2</v>
      </c>
      <c r="DY176" t="s">
        <v>227</v>
      </c>
      <c r="DZ176">
        <v>23.1</v>
      </c>
      <c r="EA176">
        <v>2.31E-3</v>
      </c>
      <c r="EB176" t="s">
        <v>227</v>
      </c>
      <c r="EF176">
        <v>10.199999999999999</v>
      </c>
      <c r="EG176">
        <v>1.0200000000000001E-3</v>
      </c>
      <c r="EH176" t="s">
        <v>228</v>
      </c>
      <c r="EL176">
        <v>161</v>
      </c>
      <c r="EM176">
        <v>1.61E-2</v>
      </c>
      <c r="EN176" t="s">
        <v>228</v>
      </c>
      <c r="EX176">
        <v>1980</v>
      </c>
      <c r="EY176">
        <v>0.19800000000000001</v>
      </c>
      <c r="EZ176" t="s">
        <v>227</v>
      </c>
      <c r="FA176">
        <v>1</v>
      </c>
      <c r="FB176">
        <v>1E-4</v>
      </c>
      <c r="FC176" t="s">
        <v>227</v>
      </c>
      <c r="FD176">
        <v>15.3</v>
      </c>
      <c r="FE176">
        <v>1.5299999999999999E-3</v>
      </c>
      <c r="FF176" t="s">
        <v>227</v>
      </c>
      <c r="FJ176">
        <v>308507.04800000001</v>
      </c>
      <c r="FK176">
        <v>30.850704799999999</v>
      </c>
      <c r="FL176" t="s">
        <v>261</v>
      </c>
      <c r="FM176">
        <v>7.17</v>
      </c>
      <c r="FN176">
        <v>7.1699999999999997E-4</v>
      </c>
      <c r="FO176" t="s">
        <v>228</v>
      </c>
      <c r="FP176">
        <v>4.25</v>
      </c>
      <c r="FQ176">
        <v>4.2499999999999998E-4</v>
      </c>
      <c r="FR176" t="s">
        <v>227</v>
      </c>
      <c r="FS176">
        <v>124</v>
      </c>
      <c r="FT176">
        <v>1.24E-2</v>
      </c>
      <c r="FU176" t="s">
        <v>227</v>
      </c>
      <c r="FV176">
        <v>1.23</v>
      </c>
      <c r="FW176">
        <v>1.2300000000000001E-4</v>
      </c>
      <c r="FX176" t="s">
        <v>227</v>
      </c>
      <c r="FY176">
        <v>0.98</v>
      </c>
      <c r="FZ176">
        <v>9.7999999999999997E-5</v>
      </c>
      <c r="GA176" t="s">
        <v>228</v>
      </c>
      <c r="GE176">
        <v>16.399999999999999</v>
      </c>
      <c r="GF176">
        <v>1.64E-3</v>
      </c>
      <c r="GG176" t="s">
        <v>227</v>
      </c>
      <c r="GH176">
        <v>4680</v>
      </c>
      <c r="GI176">
        <v>0.46800000000000003</v>
      </c>
      <c r="GJ176" t="s">
        <v>227</v>
      </c>
      <c r="GK176">
        <v>0.86</v>
      </c>
      <c r="GL176">
        <v>8.6000000000000003E-5</v>
      </c>
      <c r="GM176" t="s">
        <v>227</v>
      </c>
      <c r="GN176">
        <v>0.5</v>
      </c>
      <c r="GO176">
        <v>5.0000000000000002E-5</v>
      </c>
      <c r="GP176" t="s">
        <v>228</v>
      </c>
      <c r="GQ176">
        <v>3.06</v>
      </c>
      <c r="GR176">
        <v>3.0600000000000001E-4</v>
      </c>
      <c r="GS176" t="s">
        <v>227</v>
      </c>
      <c r="GT176">
        <v>112</v>
      </c>
      <c r="GU176">
        <v>1.12E-2</v>
      </c>
      <c r="GV176" t="s">
        <v>228</v>
      </c>
      <c r="GW176">
        <v>3.64</v>
      </c>
      <c r="GX176">
        <v>3.6400000000000001E-4</v>
      </c>
      <c r="GY176" t="s">
        <v>227</v>
      </c>
      <c r="GZ176">
        <v>19.899999999999999</v>
      </c>
      <c r="HA176">
        <v>1.99E-3</v>
      </c>
      <c r="HB176" t="s">
        <v>227</v>
      </c>
      <c r="HC176">
        <v>3.24</v>
      </c>
      <c r="HD176">
        <v>3.2400000000000001E-4</v>
      </c>
      <c r="HE176" t="s">
        <v>228</v>
      </c>
      <c r="HF176">
        <v>105</v>
      </c>
      <c r="HG176">
        <v>1.0500000000000001E-2</v>
      </c>
      <c r="HH176" t="s">
        <v>227</v>
      </c>
      <c r="HI176">
        <v>134</v>
      </c>
      <c r="HJ176">
        <v>1.34E-2</v>
      </c>
      <c r="HK176" t="s">
        <v>227</v>
      </c>
    </row>
    <row r="177" spans="1:219" x14ac:dyDescent="0.25">
      <c r="A177" t="s">
        <v>469</v>
      </c>
      <c r="B177" t="s">
        <v>401</v>
      </c>
      <c r="C177" t="s">
        <v>221</v>
      </c>
      <c r="D177" t="s">
        <v>470</v>
      </c>
      <c r="E177" t="s">
        <v>336</v>
      </c>
      <c r="F177" t="s">
        <v>224</v>
      </c>
      <c r="G177" t="s">
        <v>235</v>
      </c>
      <c r="H177" t="s">
        <v>226</v>
      </c>
      <c r="I177" t="str">
        <f>HYPERLINK("https://www.oreas.com/crm/OREAS-24c/")</f>
        <v>https://www.oreas.com/crm/OREAS-24c/</v>
      </c>
      <c r="J177" s="2">
        <v>0.2</v>
      </c>
      <c r="K177" s="2">
        <v>2.0000000000000002E-5</v>
      </c>
      <c r="L177" t="s">
        <v>227</v>
      </c>
      <c r="M177">
        <v>74500</v>
      </c>
      <c r="N177">
        <v>7.45</v>
      </c>
      <c r="O177" t="s">
        <v>227</v>
      </c>
      <c r="P177" s="2">
        <v>0.2</v>
      </c>
      <c r="Q177" s="2">
        <v>2.0000000000000002E-5</v>
      </c>
      <c r="R177" t="s">
        <v>227</v>
      </c>
      <c r="S177" s="2">
        <v>1E-3</v>
      </c>
      <c r="T177" s="2">
        <v>9.9999999999999995E-8</v>
      </c>
      <c r="U177" t="s">
        <v>243</v>
      </c>
      <c r="Y177">
        <v>269</v>
      </c>
      <c r="Z177">
        <v>2.69E-2</v>
      </c>
      <c r="AA177" t="s">
        <v>227</v>
      </c>
      <c r="AB177">
        <v>1.05</v>
      </c>
      <c r="AC177">
        <v>1.05E-4</v>
      </c>
      <c r="AD177" t="s">
        <v>227</v>
      </c>
      <c r="AE177" s="2">
        <v>0.1</v>
      </c>
      <c r="AF177" s="2">
        <v>1.0000000000000001E-5</v>
      </c>
      <c r="AG177" t="s">
        <v>227</v>
      </c>
      <c r="AH177">
        <v>58600</v>
      </c>
      <c r="AI177">
        <v>5.86</v>
      </c>
      <c r="AJ177" t="s">
        <v>227</v>
      </c>
      <c r="AK177" s="2">
        <v>0.1</v>
      </c>
      <c r="AL177" s="2">
        <v>1.0000000000000001E-5</v>
      </c>
      <c r="AM177" t="s">
        <v>227</v>
      </c>
      <c r="AT177">
        <v>42.7</v>
      </c>
      <c r="AU177">
        <v>4.2700000000000004E-3</v>
      </c>
      <c r="AV177" t="s">
        <v>227</v>
      </c>
      <c r="AW177">
        <v>193</v>
      </c>
      <c r="AX177">
        <v>1.9300000000000001E-2</v>
      </c>
      <c r="AY177" t="s">
        <v>227</v>
      </c>
      <c r="BC177">
        <v>48.6</v>
      </c>
      <c r="BD177">
        <v>4.8599999999999997E-3</v>
      </c>
      <c r="BE177" t="s">
        <v>227</v>
      </c>
      <c r="BO177">
        <v>76200</v>
      </c>
      <c r="BP177">
        <v>7.62</v>
      </c>
      <c r="BQ177" t="s">
        <v>227</v>
      </c>
      <c r="CA177">
        <v>3.75</v>
      </c>
      <c r="CB177">
        <v>3.7500000000000001E-4</v>
      </c>
      <c r="CC177" t="s">
        <v>227</v>
      </c>
      <c r="CP177">
        <v>7350</v>
      </c>
      <c r="CQ177">
        <v>0.73499999999999999</v>
      </c>
      <c r="CR177" t="s">
        <v>227</v>
      </c>
      <c r="CV177">
        <v>8.32</v>
      </c>
      <c r="CW177">
        <v>8.3199999999999995E-4</v>
      </c>
      <c r="CX177" t="s">
        <v>227</v>
      </c>
      <c r="DB177">
        <v>39300</v>
      </c>
      <c r="DC177">
        <v>3.93</v>
      </c>
      <c r="DD177" t="s">
        <v>227</v>
      </c>
      <c r="DE177">
        <v>1080</v>
      </c>
      <c r="DF177">
        <v>0.108</v>
      </c>
      <c r="DG177" t="s">
        <v>227</v>
      </c>
      <c r="DH177">
        <v>2.4900000000000002</v>
      </c>
      <c r="DI177">
        <v>2.4899999999999998E-4</v>
      </c>
      <c r="DJ177" t="s">
        <v>227</v>
      </c>
      <c r="DK177">
        <v>24200</v>
      </c>
      <c r="DL177">
        <v>2.42</v>
      </c>
      <c r="DM177" t="s">
        <v>227</v>
      </c>
      <c r="DN177">
        <v>23.8</v>
      </c>
      <c r="DO177">
        <v>2.3800000000000002E-3</v>
      </c>
      <c r="DP177" t="s">
        <v>227</v>
      </c>
      <c r="DW177">
        <v>1560</v>
      </c>
      <c r="DX177">
        <v>0.156</v>
      </c>
      <c r="DY177" t="s">
        <v>227</v>
      </c>
      <c r="DZ177">
        <v>2.9</v>
      </c>
      <c r="EA177">
        <v>2.9E-4</v>
      </c>
      <c r="EB177" t="s">
        <v>227</v>
      </c>
      <c r="FA177" s="2">
        <v>0.1</v>
      </c>
      <c r="FB177" s="2">
        <v>1.0000000000000001E-5</v>
      </c>
      <c r="FC177" t="s">
        <v>227</v>
      </c>
      <c r="FD177">
        <v>21.6</v>
      </c>
      <c r="FE177">
        <v>2.16E-3</v>
      </c>
      <c r="FF177" t="s">
        <v>227</v>
      </c>
      <c r="FP177">
        <v>1.51</v>
      </c>
      <c r="FQ177">
        <v>1.5100000000000001E-4</v>
      </c>
      <c r="FR177" t="s">
        <v>227</v>
      </c>
      <c r="FS177">
        <v>442</v>
      </c>
      <c r="FT177">
        <v>4.4200000000000003E-2</v>
      </c>
      <c r="FU177" t="s">
        <v>227</v>
      </c>
      <c r="FV177">
        <v>1.48</v>
      </c>
      <c r="FW177">
        <v>1.4799999999999999E-4</v>
      </c>
      <c r="FX177" t="s">
        <v>227</v>
      </c>
      <c r="GE177">
        <v>3.08</v>
      </c>
      <c r="GF177">
        <v>3.0800000000000001E-4</v>
      </c>
      <c r="GG177" t="s">
        <v>227</v>
      </c>
      <c r="GH177">
        <v>10600</v>
      </c>
      <c r="GI177">
        <v>1.06</v>
      </c>
      <c r="GJ177" t="s">
        <v>227</v>
      </c>
      <c r="GQ177">
        <v>0.76</v>
      </c>
      <c r="GR177">
        <v>7.6000000000000004E-5</v>
      </c>
      <c r="GS177" t="s">
        <v>227</v>
      </c>
      <c r="GW177">
        <v>0.53</v>
      </c>
      <c r="GX177">
        <v>5.3000000000000001E-5</v>
      </c>
      <c r="GY177" t="s">
        <v>227</v>
      </c>
      <c r="GZ177">
        <v>22.3</v>
      </c>
      <c r="HA177">
        <v>2.2300000000000002E-3</v>
      </c>
      <c r="HB177" t="s">
        <v>227</v>
      </c>
      <c r="HF177">
        <v>108</v>
      </c>
      <c r="HG177">
        <v>1.0800000000000001E-2</v>
      </c>
      <c r="HH177" t="s">
        <v>227</v>
      </c>
      <c r="HI177">
        <v>143</v>
      </c>
      <c r="HJ177">
        <v>1.43E-2</v>
      </c>
      <c r="HK177" t="s">
        <v>227</v>
      </c>
    </row>
    <row r="178" spans="1:219" x14ac:dyDescent="0.25">
      <c r="A178" t="s">
        <v>471</v>
      </c>
      <c r="B178" t="s">
        <v>401</v>
      </c>
      <c r="C178" t="s">
        <v>221</v>
      </c>
      <c r="D178" t="s">
        <v>470</v>
      </c>
      <c r="E178" t="s">
        <v>336</v>
      </c>
      <c r="F178" t="s">
        <v>224</v>
      </c>
      <c r="G178" t="s">
        <v>225</v>
      </c>
      <c r="H178" t="s">
        <v>226</v>
      </c>
      <c r="I178" t="str">
        <f>HYPERLINK("https://www.oreas.com/crm/OREAS-24d/")</f>
        <v>https://www.oreas.com/crm/OREAS-24d/</v>
      </c>
      <c r="J178" s="2">
        <v>0.2</v>
      </c>
      <c r="K178" s="2">
        <v>2.0000000000000002E-5</v>
      </c>
      <c r="L178" t="s">
        <v>227</v>
      </c>
      <c r="M178">
        <v>77700</v>
      </c>
      <c r="N178">
        <v>7.77</v>
      </c>
      <c r="O178" t="s">
        <v>227</v>
      </c>
      <c r="P178">
        <v>1.35</v>
      </c>
      <c r="Q178">
        <v>1.35E-4</v>
      </c>
      <c r="R178" t="s">
        <v>227</v>
      </c>
      <c r="S178" s="2">
        <v>1E-3</v>
      </c>
      <c r="T178" s="2">
        <v>9.9999999999999995E-8</v>
      </c>
      <c r="U178" t="s">
        <v>243</v>
      </c>
      <c r="Y178">
        <v>536</v>
      </c>
      <c r="Z178">
        <v>5.3600000000000002E-2</v>
      </c>
      <c r="AA178" t="s">
        <v>227</v>
      </c>
      <c r="AB178">
        <v>2.14</v>
      </c>
      <c r="AC178">
        <v>2.14E-4</v>
      </c>
      <c r="AD178" t="s">
        <v>227</v>
      </c>
      <c r="AE178">
        <v>0.03</v>
      </c>
      <c r="AF178">
        <v>3.0000000000000001E-6</v>
      </c>
      <c r="AG178" t="s">
        <v>227</v>
      </c>
      <c r="AH178">
        <v>56200</v>
      </c>
      <c r="AI178">
        <v>5.62</v>
      </c>
      <c r="AJ178" t="s">
        <v>227</v>
      </c>
      <c r="AK178">
        <v>0.12</v>
      </c>
      <c r="AL178">
        <v>1.2E-5</v>
      </c>
      <c r="AM178" t="s">
        <v>227</v>
      </c>
      <c r="AN178">
        <v>59</v>
      </c>
      <c r="AO178">
        <v>5.8999999999999999E-3</v>
      </c>
      <c r="AP178" t="s">
        <v>227</v>
      </c>
      <c r="AT178">
        <v>44.2</v>
      </c>
      <c r="AU178">
        <v>4.4200000000000003E-3</v>
      </c>
      <c r="AV178" t="s">
        <v>227</v>
      </c>
      <c r="AW178">
        <v>147</v>
      </c>
      <c r="AX178">
        <v>1.47E-2</v>
      </c>
      <c r="AY178" t="s">
        <v>227</v>
      </c>
      <c r="AZ178">
        <v>1.18</v>
      </c>
      <c r="BA178">
        <v>1.18E-4</v>
      </c>
      <c r="BB178" t="s">
        <v>227</v>
      </c>
      <c r="BC178">
        <v>43.2</v>
      </c>
      <c r="BD178">
        <v>4.3200000000000001E-3</v>
      </c>
      <c r="BE178" t="s">
        <v>227</v>
      </c>
      <c r="BO178">
        <v>79700</v>
      </c>
      <c r="BP178">
        <v>7.97</v>
      </c>
      <c r="BQ178" t="s">
        <v>227</v>
      </c>
      <c r="BR178">
        <v>22.1</v>
      </c>
      <c r="BS178">
        <v>2.2100000000000002E-3</v>
      </c>
      <c r="BT178" t="s">
        <v>227</v>
      </c>
      <c r="CA178">
        <v>4.7</v>
      </c>
      <c r="CB178">
        <v>4.6999999999999999E-4</v>
      </c>
      <c r="CC178" t="s">
        <v>227</v>
      </c>
      <c r="CJ178">
        <v>7.3999999999999996E-2</v>
      </c>
      <c r="CK178">
        <v>7.4000000000000003E-6</v>
      </c>
      <c r="CL178" t="s">
        <v>227</v>
      </c>
      <c r="CP178">
        <v>16900</v>
      </c>
      <c r="CQ178">
        <v>1.69</v>
      </c>
      <c r="CR178" t="s">
        <v>227</v>
      </c>
      <c r="CS178">
        <v>29.1</v>
      </c>
      <c r="CT178">
        <v>2.9099999999999998E-3</v>
      </c>
      <c r="CU178" t="s">
        <v>227</v>
      </c>
      <c r="CV178">
        <v>10.8</v>
      </c>
      <c r="CW178">
        <v>1.08E-3</v>
      </c>
      <c r="CX178" t="s">
        <v>227</v>
      </c>
      <c r="CY178">
        <v>0.23</v>
      </c>
      <c r="CZ178">
        <v>2.3E-5</v>
      </c>
      <c r="DA178" t="s">
        <v>227</v>
      </c>
      <c r="DB178">
        <v>45600</v>
      </c>
      <c r="DC178">
        <v>4.5599999999999996</v>
      </c>
      <c r="DD178" t="s">
        <v>227</v>
      </c>
      <c r="DE178">
        <v>1150</v>
      </c>
      <c r="DF178">
        <v>0.115</v>
      </c>
      <c r="DG178" t="s">
        <v>227</v>
      </c>
      <c r="DH178">
        <v>4.46</v>
      </c>
      <c r="DI178">
        <v>4.46E-4</v>
      </c>
      <c r="DJ178" t="s">
        <v>227</v>
      </c>
      <c r="DK178">
        <v>23300</v>
      </c>
      <c r="DL178">
        <v>2.33</v>
      </c>
      <c r="DM178" t="s">
        <v>227</v>
      </c>
      <c r="DN178">
        <v>44.6</v>
      </c>
      <c r="DO178">
        <v>4.4600000000000004E-3</v>
      </c>
      <c r="DP178" t="s">
        <v>227</v>
      </c>
      <c r="DW178">
        <v>2520</v>
      </c>
      <c r="DX178">
        <v>0.252</v>
      </c>
      <c r="DY178" t="s">
        <v>227</v>
      </c>
      <c r="DZ178">
        <v>3.56</v>
      </c>
      <c r="EA178">
        <v>3.5599999999999998E-4</v>
      </c>
      <c r="EB178" t="s">
        <v>227</v>
      </c>
      <c r="EX178">
        <v>420</v>
      </c>
      <c r="EY178">
        <v>4.2000000000000003E-2</v>
      </c>
      <c r="EZ178" t="s">
        <v>227</v>
      </c>
      <c r="FD178">
        <v>20</v>
      </c>
      <c r="FE178">
        <v>2E-3</v>
      </c>
      <c r="FF178" t="s">
        <v>227</v>
      </c>
      <c r="FP178">
        <v>1.89</v>
      </c>
      <c r="FQ178">
        <v>1.8900000000000001E-4</v>
      </c>
      <c r="FR178" t="s">
        <v>227</v>
      </c>
      <c r="FS178">
        <v>748</v>
      </c>
      <c r="FT178">
        <v>7.4800000000000005E-2</v>
      </c>
      <c r="FU178" t="s">
        <v>227</v>
      </c>
      <c r="FV178">
        <v>3.01</v>
      </c>
      <c r="FW178">
        <v>3.01E-4</v>
      </c>
      <c r="FX178" t="s">
        <v>227</v>
      </c>
      <c r="FY178">
        <v>0.79</v>
      </c>
      <c r="FZ178">
        <v>7.8999999999999996E-5</v>
      </c>
      <c r="GA178" t="s">
        <v>227</v>
      </c>
      <c r="GE178">
        <v>3.78</v>
      </c>
      <c r="GF178">
        <v>3.7800000000000003E-4</v>
      </c>
      <c r="GG178" t="s">
        <v>227</v>
      </c>
      <c r="GH178">
        <v>12200</v>
      </c>
      <c r="GI178">
        <v>1.22</v>
      </c>
      <c r="GJ178" t="s">
        <v>227</v>
      </c>
      <c r="GK178">
        <v>0.12</v>
      </c>
      <c r="GL178">
        <v>1.2E-5</v>
      </c>
      <c r="GM178" t="s">
        <v>227</v>
      </c>
      <c r="GQ178">
        <v>1.4</v>
      </c>
      <c r="GR178">
        <v>1.3999999999999999E-4</v>
      </c>
      <c r="GS178" t="s">
        <v>227</v>
      </c>
      <c r="GZ178">
        <v>20.399999999999999</v>
      </c>
      <c r="HA178">
        <v>2.0400000000000001E-3</v>
      </c>
      <c r="HB178" t="s">
        <v>227</v>
      </c>
      <c r="HF178">
        <v>104</v>
      </c>
      <c r="HG178">
        <v>1.04E-2</v>
      </c>
      <c r="HH178" t="s">
        <v>227</v>
      </c>
      <c r="HI178">
        <v>205</v>
      </c>
      <c r="HJ178">
        <v>2.0500000000000001E-2</v>
      </c>
      <c r="HK178" t="s">
        <v>227</v>
      </c>
    </row>
    <row r="179" spans="1:219" x14ac:dyDescent="0.25">
      <c r="A179" t="s">
        <v>472</v>
      </c>
      <c r="B179" t="s">
        <v>401</v>
      </c>
      <c r="C179" t="s">
        <v>221</v>
      </c>
      <c r="D179" t="s">
        <v>470</v>
      </c>
      <c r="E179" t="s">
        <v>336</v>
      </c>
      <c r="F179" t="s">
        <v>224</v>
      </c>
      <c r="G179" t="s">
        <v>235</v>
      </c>
      <c r="H179" t="s">
        <v>226</v>
      </c>
      <c r="I179" t="str">
        <f>HYPERLINK("https://www.oreas.com/crm/OREAS-24P/")</f>
        <v>https://www.oreas.com/crm/OREAS-24P/</v>
      </c>
      <c r="J179">
        <v>0.1</v>
      </c>
      <c r="K179">
        <v>1.0000000000000001E-5</v>
      </c>
      <c r="L179" t="s">
        <v>227</v>
      </c>
      <c r="M179">
        <v>76600</v>
      </c>
      <c r="N179">
        <v>7.66</v>
      </c>
      <c r="O179" t="s">
        <v>261</v>
      </c>
      <c r="P179">
        <v>2</v>
      </c>
      <c r="Q179">
        <v>2.0000000000000001E-4</v>
      </c>
      <c r="R179" t="s">
        <v>227</v>
      </c>
      <c r="S179" s="2">
        <v>2E-3</v>
      </c>
      <c r="T179" s="2">
        <v>1.9999999999999999E-7</v>
      </c>
      <c r="U179" t="s">
        <v>243</v>
      </c>
      <c r="Y179">
        <v>285</v>
      </c>
      <c r="Z179">
        <v>2.8500000000000001E-2</v>
      </c>
      <c r="AA179" t="s">
        <v>228</v>
      </c>
      <c r="AE179" s="2">
        <v>0.05</v>
      </c>
      <c r="AF179" s="2">
        <v>5.0000000000000004E-6</v>
      </c>
      <c r="AG179" t="s">
        <v>227</v>
      </c>
      <c r="AH179">
        <v>60700</v>
      </c>
      <c r="AI179">
        <v>6.07</v>
      </c>
      <c r="AJ179" t="s">
        <v>261</v>
      </c>
      <c r="AK179" s="2">
        <v>0.3</v>
      </c>
      <c r="AL179" s="2">
        <v>3.0000000000000001E-5</v>
      </c>
      <c r="AM179" t="s">
        <v>227</v>
      </c>
      <c r="AN179">
        <v>37.6</v>
      </c>
      <c r="AO179">
        <v>3.7599999999999999E-3</v>
      </c>
      <c r="AP179" t="s">
        <v>228</v>
      </c>
      <c r="AT179">
        <v>44</v>
      </c>
      <c r="AU179">
        <v>4.4000000000000003E-3</v>
      </c>
      <c r="AV179" t="s">
        <v>227</v>
      </c>
      <c r="AW179">
        <v>221</v>
      </c>
      <c r="AX179">
        <v>2.2100000000000002E-2</v>
      </c>
      <c r="AY179" t="s">
        <v>227</v>
      </c>
      <c r="BC179">
        <v>52</v>
      </c>
      <c r="BD179">
        <v>5.1999999999999998E-3</v>
      </c>
      <c r="BE179" t="s">
        <v>227</v>
      </c>
      <c r="BF179">
        <v>4.5999999999999996</v>
      </c>
      <c r="BG179">
        <v>4.6000000000000001E-4</v>
      </c>
      <c r="BH179" t="s">
        <v>228</v>
      </c>
      <c r="BI179">
        <v>2.2000000000000002</v>
      </c>
      <c r="BJ179">
        <v>2.2000000000000001E-4</v>
      </c>
      <c r="BK179" t="s">
        <v>228</v>
      </c>
      <c r="BL179">
        <v>1.6</v>
      </c>
      <c r="BM179">
        <v>1.6000000000000001E-4</v>
      </c>
      <c r="BN179" t="s">
        <v>228</v>
      </c>
      <c r="BO179">
        <v>79700</v>
      </c>
      <c r="BP179">
        <v>7.97</v>
      </c>
      <c r="BQ179" t="s">
        <v>261</v>
      </c>
      <c r="BU179">
        <v>5.3</v>
      </c>
      <c r="BV179">
        <v>5.2999999999999998E-4</v>
      </c>
      <c r="BW179" t="s">
        <v>228</v>
      </c>
      <c r="CG179">
        <v>0.8</v>
      </c>
      <c r="CH179">
        <v>8.0000000000000007E-5</v>
      </c>
      <c r="CI179" t="s">
        <v>228</v>
      </c>
      <c r="CP179">
        <v>7000</v>
      </c>
      <c r="CQ179">
        <v>0.7</v>
      </c>
      <c r="CR179" t="s">
        <v>261</v>
      </c>
      <c r="CS179">
        <v>17.399999999999999</v>
      </c>
      <c r="CT179">
        <v>1.74E-3</v>
      </c>
      <c r="CU179" t="s">
        <v>228</v>
      </c>
      <c r="CY179">
        <v>0.2</v>
      </c>
      <c r="CZ179">
        <v>2.0000000000000002E-5</v>
      </c>
      <c r="DA179" t="s">
        <v>228</v>
      </c>
      <c r="DB179">
        <v>41300</v>
      </c>
      <c r="DC179">
        <v>4.13</v>
      </c>
      <c r="DD179" t="s">
        <v>261</v>
      </c>
      <c r="DE179">
        <v>1100</v>
      </c>
      <c r="DF179">
        <v>0.11</v>
      </c>
      <c r="DG179" t="s">
        <v>261</v>
      </c>
      <c r="DK179">
        <v>23100</v>
      </c>
      <c r="DL179">
        <v>2.31</v>
      </c>
      <c r="DM179" t="s">
        <v>261</v>
      </c>
      <c r="DN179">
        <v>21</v>
      </c>
      <c r="DO179">
        <v>2.0999999999999999E-3</v>
      </c>
      <c r="DP179" t="s">
        <v>228</v>
      </c>
      <c r="DQ179">
        <v>19.899999999999999</v>
      </c>
      <c r="DR179">
        <v>1.99E-3</v>
      </c>
      <c r="DS179" t="s">
        <v>228</v>
      </c>
      <c r="DW179">
        <v>1360</v>
      </c>
      <c r="DX179">
        <v>0.13600000000000001</v>
      </c>
      <c r="DY179" t="s">
        <v>261</v>
      </c>
      <c r="DZ179">
        <v>2.9</v>
      </c>
      <c r="EA179">
        <v>2.9E-4</v>
      </c>
      <c r="EB179" t="s">
        <v>227</v>
      </c>
      <c r="EC179" s="2">
        <v>2</v>
      </c>
      <c r="ED179" s="2">
        <v>2.0000000000000001E-4</v>
      </c>
      <c r="EE179" t="s">
        <v>243</v>
      </c>
      <c r="EF179">
        <v>4.7</v>
      </c>
      <c r="EG179">
        <v>4.6999999999999999E-4</v>
      </c>
      <c r="EH179" t="s">
        <v>228</v>
      </c>
      <c r="EI179" s="2">
        <v>1</v>
      </c>
      <c r="EJ179" s="2">
        <v>1E-4</v>
      </c>
      <c r="EK179" t="s">
        <v>243</v>
      </c>
      <c r="EL179">
        <v>22.4</v>
      </c>
      <c r="EM179">
        <v>2.2399999999999998E-3</v>
      </c>
      <c r="EN179" t="s">
        <v>228</v>
      </c>
      <c r="FA179">
        <v>0.14000000000000001</v>
      </c>
      <c r="FB179">
        <v>1.4E-5</v>
      </c>
      <c r="FC179" t="s">
        <v>227</v>
      </c>
      <c r="FJ179">
        <v>242000</v>
      </c>
      <c r="FK179">
        <v>24.2</v>
      </c>
      <c r="FL179" t="s">
        <v>261</v>
      </c>
      <c r="FM179">
        <v>4.7</v>
      </c>
      <c r="FN179">
        <v>4.6999999999999999E-4</v>
      </c>
      <c r="FO179" t="s">
        <v>228</v>
      </c>
      <c r="FP179">
        <v>2</v>
      </c>
      <c r="FQ179">
        <v>2.0000000000000001E-4</v>
      </c>
      <c r="FR179" t="s">
        <v>228</v>
      </c>
      <c r="FS179">
        <v>403</v>
      </c>
      <c r="FT179">
        <v>4.0300000000000002E-2</v>
      </c>
      <c r="FU179" t="s">
        <v>228</v>
      </c>
      <c r="FY179">
        <v>0.81</v>
      </c>
      <c r="FZ179">
        <v>8.1000000000000004E-5</v>
      </c>
      <c r="GA179" t="s">
        <v>228</v>
      </c>
      <c r="GE179">
        <v>2.85</v>
      </c>
      <c r="GF179">
        <v>2.8499999999999999E-4</v>
      </c>
      <c r="GG179" t="s">
        <v>228</v>
      </c>
      <c r="GH179">
        <v>11000</v>
      </c>
      <c r="GI179">
        <v>1.1000000000000001</v>
      </c>
      <c r="GJ179" t="s">
        <v>261</v>
      </c>
      <c r="GN179">
        <v>0.3</v>
      </c>
      <c r="GO179">
        <v>3.0000000000000001E-5</v>
      </c>
      <c r="GP179" t="s">
        <v>228</v>
      </c>
      <c r="GQ179">
        <v>0.75</v>
      </c>
      <c r="GR179">
        <v>7.4999999999999993E-5</v>
      </c>
      <c r="GS179" t="s">
        <v>228</v>
      </c>
      <c r="GZ179">
        <v>22.9</v>
      </c>
      <c r="HA179">
        <v>2.2899999999999999E-3</v>
      </c>
      <c r="HB179" t="s">
        <v>228</v>
      </c>
      <c r="HC179">
        <v>1.83</v>
      </c>
      <c r="HD179">
        <v>1.83E-4</v>
      </c>
      <c r="HE179" t="s">
        <v>228</v>
      </c>
      <c r="HF179">
        <v>114</v>
      </c>
      <c r="HG179">
        <v>1.14E-2</v>
      </c>
      <c r="HH179" t="s">
        <v>227</v>
      </c>
      <c r="HI179">
        <v>141</v>
      </c>
      <c r="HJ179">
        <v>1.41E-2</v>
      </c>
      <c r="HK179" t="s">
        <v>228</v>
      </c>
    </row>
    <row r="180" spans="1:219" x14ac:dyDescent="0.25">
      <c r="A180" t="s">
        <v>473</v>
      </c>
      <c r="B180" t="s">
        <v>390</v>
      </c>
      <c r="C180" t="s">
        <v>257</v>
      </c>
      <c r="D180" t="s">
        <v>474</v>
      </c>
      <c r="E180" t="s">
        <v>242</v>
      </c>
      <c r="F180" t="s">
        <v>224</v>
      </c>
      <c r="G180" t="s">
        <v>235</v>
      </c>
      <c r="H180" t="s">
        <v>226</v>
      </c>
      <c r="I180" t="str">
        <f>HYPERLINK("https://www.oreas.com/crm/OREAS-250/")</f>
        <v>https://www.oreas.com/crm/OREAS-250/</v>
      </c>
      <c r="J180">
        <v>0.25800000000000001</v>
      </c>
      <c r="K180">
        <v>2.58E-5</v>
      </c>
      <c r="L180" t="s">
        <v>271</v>
      </c>
      <c r="M180">
        <v>13400</v>
      </c>
      <c r="N180">
        <v>1.34</v>
      </c>
      <c r="O180" t="s">
        <v>271</v>
      </c>
      <c r="P180">
        <v>11.8</v>
      </c>
      <c r="Q180">
        <v>1.1800000000000001E-3</v>
      </c>
      <c r="R180" t="s">
        <v>271</v>
      </c>
      <c r="S180">
        <v>0.309</v>
      </c>
      <c r="T180">
        <v>3.0899999999999999E-5</v>
      </c>
      <c r="U180" t="s">
        <v>243</v>
      </c>
      <c r="V180" s="2">
        <v>10</v>
      </c>
      <c r="W180" s="2">
        <v>1E-3</v>
      </c>
      <c r="X180" t="s">
        <v>271</v>
      </c>
      <c r="Y180">
        <v>69</v>
      </c>
      <c r="Z180">
        <v>6.8999999999999999E-3</v>
      </c>
      <c r="AA180" t="s">
        <v>271</v>
      </c>
      <c r="AB180">
        <v>0.6</v>
      </c>
      <c r="AC180">
        <v>6.0000000000000002E-5</v>
      </c>
      <c r="AD180" t="s">
        <v>271</v>
      </c>
      <c r="AE180">
        <v>8.1000000000000003E-2</v>
      </c>
      <c r="AF180">
        <v>8.1000000000000004E-6</v>
      </c>
      <c r="AG180" t="s">
        <v>271</v>
      </c>
      <c r="AH180">
        <v>8840</v>
      </c>
      <c r="AI180">
        <v>0.88400000000000001</v>
      </c>
      <c r="AJ180" t="s">
        <v>271</v>
      </c>
      <c r="AK180">
        <v>0.12</v>
      </c>
      <c r="AL180">
        <v>1.2E-5</v>
      </c>
      <c r="AM180" t="s">
        <v>271</v>
      </c>
      <c r="AN180">
        <v>39.700000000000003</v>
      </c>
      <c r="AO180">
        <v>3.9699999999999996E-3</v>
      </c>
      <c r="AP180" t="s">
        <v>271</v>
      </c>
      <c r="AW180">
        <v>49.5</v>
      </c>
      <c r="AX180">
        <v>4.9500000000000004E-3</v>
      </c>
      <c r="AY180" t="s">
        <v>271</v>
      </c>
      <c r="AZ180">
        <v>0.85</v>
      </c>
      <c r="BA180">
        <v>8.5000000000000006E-5</v>
      </c>
      <c r="BB180" t="s">
        <v>271</v>
      </c>
      <c r="BC180">
        <v>44.7</v>
      </c>
      <c r="BD180">
        <v>4.47E-3</v>
      </c>
      <c r="BE180" t="s">
        <v>271</v>
      </c>
      <c r="BF180">
        <v>2.9</v>
      </c>
      <c r="BG180">
        <v>2.9E-4</v>
      </c>
      <c r="BH180" t="s">
        <v>271</v>
      </c>
      <c r="BI180">
        <v>1.33</v>
      </c>
      <c r="BJ180">
        <v>1.3300000000000001E-4</v>
      </c>
      <c r="BK180" t="s">
        <v>271</v>
      </c>
      <c r="BL180">
        <v>0.75</v>
      </c>
      <c r="BM180">
        <v>7.4999999999999993E-5</v>
      </c>
      <c r="BN180" t="s">
        <v>271</v>
      </c>
      <c r="BO180">
        <v>50800</v>
      </c>
      <c r="BP180">
        <v>5.08</v>
      </c>
      <c r="BQ180" t="s">
        <v>271</v>
      </c>
      <c r="BR180">
        <v>4.18</v>
      </c>
      <c r="BS180">
        <v>4.1800000000000002E-4</v>
      </c>
      <c r="BT180" t="s">
        <v>271</v>
      </c>
      <c r="BU180">
        <v>3.63</v>
      </c>
      <c r="BV180">
        <v>3.6299999999999999E-4</v>
      </c>
      <c r="BW180" t="s">
        <v>271</v>
      </c>
      <c r="CA180">
        <v>0.87</v>
      </c>
      <c r="CB180">
        <v>8.7000000000000001E-5</v>
      </c>
      <c r="CC180" t="s">
        <v>271</v>
      </c>
      <c r="CG180">
        <v>0.49</v>
      </c>
      <c r="CH180">
        <v>4.8999999999999998E-5</v>
      </c>
      <c r="CI180" t="s">
        <v>271</v>
      </c>
      <c r="CJ180" s="2">
        <v>0.04</v>
      </c>
      <c r="CK180" s="2">
        <v>3.9999999999999998E-6</v>
      </c>
      <c r="CL180" t="s">
        <v>271</v>
      </c>
      <c r="CP180">
        <v>1110</v>
      </c>
      <c r="CQ180">
        <v>0.111</v>
      </c>
      <c r="CR180" t="s">
        <v>271</v>
      </c>
      <c r="CS180">
        <v>17.5</v>
      </c>
      <c r="CT180">
        <v>1.75E-3</v>
      </c>
      <c r="CU180" t="s">
        <v>271</v>
      </c>
      <c r="CV180">
        <v>7.23</v>
      </c>
      <c r="CW180">
        <v>7.2300000000000001E-4</v>
      </c>
      <c r="CX180" t="s">
        <v>271</v>
      </c>
      <c r="CY180">
        <v>0.14000000000000001</v>
      </c>
      <c r="CZ180">
        <v>1.4E-5</v>
      </c>
      <c r="DA180" t="s">
        <v>271</v>
      </c>
      <c r="DB180">
        <v>17300</v>
      </c>
      <c r="DC180">
        <v>1.73</v>
      </c>
      <c r="DD180" t="s">
        <v>271</v>
      </c>
      <c r="DE180">
        <v>580</v>
      </c>
      <c r="DF180">
        <v>5.8000000000000003E-2</v>
      </c>
      <c r="DG180" t="s">
        <v>271</v>
      </c>
      <c r="DH180">
        <v>0.94</v>
      </c>
      <c r="DI180">
        <v>9.3999999999999994E-5</v>
      </c>
      <c r="DJ180" t="s">
        <v>271</v>
      </c>
      <c r="DK180">
        <v>1860</v>
      </c>
      <c r="DL180">
        <v>0.186</v>
      </c>
      <c r="DM180" t="s">
        <v>271</v>
      </c>
      <c r="DN180" s="2">
        <v>1</v>
      </c>
      <c r="DO180" s="2">
        <v>1E-4</v>
      </c>
      <c r="DP180" t="s">
        <v>271</v>
      </c>
      <c r="DQ180">
        <v>17.5</v>
      </c>
      <c r="DR180">
        <v>1.75E-3</v>
      </c>
      <c r="DS180" t="s">
        <v>271</v>
      </c>
      <c r="DT180">
        <v>119</v>
      </c>
      <c r="DU180">
        <v>1.1900000000000001E-2</v>
      </c>
      <c r="DV180" t="s">
        <v>271</v>
      </c>
      <c r="DW180">
        <v>990</v>
      </c>
      <c r="DX180">
        <v>9.9000000000000005E-2</v>
      </c>
      <c r="DY180" t="s">
        <v>271</v>
      </c>
      <c r="DZ180">
        <v>8.06</v>
      </c>
      <c r="EA180">
        <v>8.0599999999999997E-4</v>
      </c>
      <c r="EB180" t="s">
        <v>271</v>
      </c>
      <c r="EF180">
        <v>4.3899999999999997</v>
      </c>
      <c r="EG180">
        <v>4.3899999999999999E-4</v>
      </c>
      <c r="EH180" t="s">
        <v>271</v>
      </c>
      <c r="EL180">
        <v>11.2</v>
      </c>
      <c r="EM180">
        <v>1.1199999999999999E-3</v>
      </c>
      <c r="EN180" t="s">
        <v>271</v>
      </c>
      <c r="EX180">
        <v>120</v>
      </c>
      <c r="EY180">
        <v>1.2E-2</v>
      </c>
      <c r="EZ180" t="s">
        <v>271</v>
      </c>
      <c r="FA180">
        <v>0.44</v>
      </c>
      <c r="FB180">
        <v>4.3999999999999999E-5</v>
      </c>
      <c r="FC180" t="s">
        <v>271</v>
      </c>
      <c r="FD180">
        <v>5.08</v>
      </c>
      <c r="FE180">
        <v>5.0799999999999999E-4</v>
      </c>
      <c r="FF180" t="s">
        <v>271</v>
      </c>
      <c r="FG180" s="2">
        <v>1</v>
      </c>
      <c r="FH180" s="2">
        <v>1E-4</v>
      </c>
      <c r="FI180" t="s">
        <v>271</v>
      </c>
      <c r="FM180">
        <v>3.86</v>
      </c>
      <c r="FN180">
        <v>3.86E-4</v>
      </c>
      <c r="FO180" t="s">
        <v>271</v>
      </c>
      <c r="FP180">
        <v>0.71</v>
      </c>
      <c r="FQ180">
        <v>7.1000000000000005E-5</v>
      </c>
      <c r="FR180" t="s">
        <v>271</v>
      </c>
      <c r="FS180">
        <v>66</v>
      </c>
      <c r="FT180">
        <v>6.6E-3</v>
      </c>
      <c r="FU180" t="s">
        <v>271</v>
      </c>
      <c r="FV180" s="2">
        <v>0.05</v>
      </c>
      <c r="FW180" s="2">
        <v>5.0000000000000004E-6</v>
      </c>
      <c r="FX180" t="s">
        <v>271</v>
      </c>
      <c r="FY180">
        <v>0.52</v>
      </c>
      <c r="FZ180">
        <v>5.1999999999999997E-5</v>
      </c>
      <c r="GA180" t="s">
        <v>271</v>
      </c>
      <c r="GB180" s="2">
        <v>0.05</v>
      </c>
      <c r="GC180" s="2">
        <v>5.0000000000000004E-6</v>
      </c>
      <c r="GD180" t="s">
        <v>271</v>
      </c>
      <c r="GE180">
        <v>3.06</v>
      </c>
      <c r="GF180">
        <v>3.0600000000000001E-4</v>
      </c>
      <c r="GG180" t="s">
        <v>271</v>
      </c>
      <c r="GH180">
        <v>1710</v>
      </c>
      <c r="GI180">
        <v>0.17100000000000001</v>
      </c>
      <c r="GJ180" t="s">
        <v>271</v>
      </c>
      <c r="GK180">
        <v>6.8000000000000005E-2</v>
      </c>
      <c r="GL180">
        <v>6.8000000000000001E-6</v>
      </c>
      <c r="GM180" t="s">
        <v>271</v>
      </c>
      <c r="GN180">
        <v>0.17</v>
      </c>
      <c r="GO180">
        <v>1.7E-5</v>
      </c>
      <c r="GP180" t="s">
        <v>271</v>
      </c>
      <c r="GQ180">
        <v>0.59</v>
      </c>
      <c r="GR180">
        <v>5.8999999999999998E-5</v>
      </c>
      <c r="GS180" t="s">
        <v>271</v>
      </c>
      <c r="GT180">
        <v>41.4</v>
      </c>
      <c r="GU180">
        <v>4.1399999999999996E-3</v>
      </c>
      <c r="GV180" t="s">
        <v>271</v>
      </c>
      <c r="GZ180">
        <v>12.3</v>
      </c>
      <c r="HA180">
        <v>1.23E-3</v>
      </c>
      <c r="HB180" t="s">
        <v>271</v>
      </c>
      <c r="HC180">
        <v>1</v>
      </c>
      <c r="HD180">
        <v>1E-4</v>
      </c>
      <c r="HE180" t="s">
        <v>271</v>
      </c>
      <c r="HF180">
        <v>82</v>
      </c>
      <c r="HG180">
        <v>8.2000000000000007E-3</v>
      </c>
      <c r="HH180" t="s">
        <v>271</v>
      </c>
    </row>
    <row r="181" spans="1:219" x14ac:dyDescent="0.25">
      <c r="A181" t="s">
        <v>475</v>
      </c>
      <c r="B181" t="s">
        <v>390</v>
      </c>
      <c r="C181" t="s">
        <v>257</v>
      </c>
      <c r="D181" t="s">
        <v>476</v>
      </c>
      <c r="E181" t="s">
        <v>242</v>
      </c>
      <c r="F181" t="s">
        <v>260</v>
      </c>
      <c r="G181" t="s">
        <v>235</v>
      </c>
      <c r="H181" t="s">
        <v>226</v>
      </c>
      <c r="I181" t="str">
        <f>HYPERLINK("https://www.oreas.com/crm/OREAS-250b/")</f>
        <v>https://www.oreas.com/crm/OREAS-250b/</v>
      </c>
      <c r="J181">
        <v>7.2999999999999995E-2</v>
      </c>
      <c r="K181">
        <v>7.3000000000000004E-6</v>
      </c>
      <c r="L181" t="s">
        <v>271</v>
      </c>
      <c r="M181">
        <v>54500</v>
      </c>
      <c r="N181">
        <v>5.45</v>
      </c>
      <c r="O181" t="s">
        <v>227</v>
      </c>
      <c r="P181">
        <v>3.82</v>
      </c>
      <c r="Q181">
        <v>3.8200000000000002E-4</v>
      </c>
      <c r="R181" t="s">
        <v>227</v>
      </c>
      <c r="S181">
        <v>0.33200000000000002</v>
      </c>
      <c r="T181">
        <v>3.3200000000000001E-5</v>
      </c>
      <c r="U181" t="s">
        <v>243</v>
      </c>
      <c r="V181" s="2">
        <v>10</v>
      </c>
      <c r="W181" s="2">
        <v>1E-3</v>
      </c>
      <c r="X181" t="s">
        <v>271</v>
      </c>
      <c r="Y181">
        <v>425</v>
      </c>
      <c r="Z181">
        <v>4.2500000000000003E-2</v>
      </c>
      <c r="AA181" t="s">
        <v>227</v>
      </c>
      <c r="AB181">
        <v>2.4300000000000002</v>
      </c>
      <c r="AC181">
        <v>2.43E-4</v>
      </c>
      <c r="AD181" t="s">
        <v>227</v>
      </c>
      <c r="AE181">
        <v>0.13</v>
      </c>
      <c r="AF181">
        <v>1.2999999999999999E-5</v>
      </c>
      <c r="AG181" t="s">
        <v>227</v>
      </c>
      <c r="AH181">
        <v>19000</v>
      </c>
      <c r="AI181">
        <v>1.9</v>
      </c>
      <c r="AJ181" t="s">
        <v>227</v>
      </c>
      <c r="AK181">
        <v>3.2000000000000001E-2</v>
      </c>
      <c r="AL181">
        <v>3.1999999999999999E-6</v>
      </c>
      <c r="AM181" t="s">
        <v>271</v>
      </c>
      <c r="AN181">
        <v>76</v>
      </c>
      <c r="AO181">
        <v>7.6E-3</v>
      </c>
      <c r="AP181" t="s">
        <v>227</v>
      </c>
      <c r="AT181">
        <v>27.9</v>
      </c>
      <c r="AU181">
        <v>2.7899999999999999E-3</v>
      </c>
      <c r="AV181" t="s">
        <v>227</v>
      </c>
      <c r="AW181">
        <v>118</v>
      </c>
      <c r="AX181">
        <v>1.18E-2</v>
      </c>
      <c r="AY181" t="s">
        <v>227</v>
      </c>
      <c r="AZ181">
        <v>3.06</v>
      </c>
      <c r="BA181">
        <v>3.0600000000000001E-4</v>
      </c>
      <c r="BB181" t="s">
        <v>227</v>
      </c>
      <c r="BC181">
        <v>24.7</v>
      </c>
      <c r="BD181">
        <v>2.47E-3</v>
      </c>
      <c r="BE181" t="s">
        <v>227</v>
      </c>
      <c r="BF181">
        <v>4.41</v>
      </c>
      <c r="BG181">
        <v>4.4099999999999999E-4</v>
      </c>
      <c r="BH181" t="s">
        <v>227</v>
      </c>
      <c r="BI181">
        <v>1.9</v>
      </c>
      <c r="BJ181">
        <v>1.9000000000000001E-4</v>
      </c>
      <c r="BK181" t="s">
        <v>227</v>
      </c>
      <c r="BL181">
        <v>2.0699999999999998</v>
      </c>
      <c r="BM181">
        <v>2.0699999999999999E-4</v>
      </c>
      <c r="BN181" t="s">
        <v>227</v>
      </c>
      <c r="BO181">
        <v>46000</v>
      </c>
      <c r="BP181">
        <v>4.5999999999999996</v>
      </c>
      <c r="BQ181" t="s">
        <v>227</v>
      </c>
      <c r="BR181">
        <v>17</v>
      </c>
      <c r="BS181">
        <v>1.6999999999999999E-3</v>
      </c>
      <c r="BT181" t="s">
        <v>227</v>
      </c>
      <c r="BU181">
        <v>6.28</v>
      </c>
      <c r="BV181">
        <v>6.2799999999999998E-4</v>
      </c>
      <c r="BW181" t="s">
        <v>227</v>
      </c>
      <c r="BX181">
        <v>0.18</v>
      </c>
      <c r="BY181">
        <v>1.8E-5</v>
      </c>
      <c r="BZ181" t="s">
        <v>227</v>
      </c>
      <c r="CA181">
        <v>5.22</v>
      </c>
      <c r="CB181">
        <v>5.22E-4</v>
      </c>
      <c r="CC181" t="s">
        <v>227</v>
      </c>
      <c r="CG181">
        <v>0.75</v>
      </c>
      <c r="CH181">
        <v>7.4999999999999993E-5</v>
      </c>
      <c r="CI181" t="s">
        <v>227</v>
      </c>
      <c r="CJ181">
        <v>5.5E-2</v>
      </c>
      <c r="CK181">
        <v>5.4999999999999999E-6</v>
      </c>
      <c r="CL181" t="s">
        <v>227</v>
      </c>
      <c r="CP181">
        <v>15400</v>
      </c>
      <c r="CQ181">
        <v>1.54</v>
      </c>
      <c r="CR181" t="s">
        <v>227</v>
      </c>
      <c r="CS181">
        <v>41.7</v>
      </c>
      <c r="CT181">
        <v>4.1700000000000001E-3</v>
      </c>
      <c r="CU181" t="s">
        <v>227</v>
      </c>
      <c r="CV181">
        <v>19.100000000000001</v>
      </c>
      <c r="CW181">
        <v>1.91E-3</v>
      </c>
      <c r="CX181" t="s">
        <v>227</v>
      </c>
      <c r="CY181">
        <v>0.2</v>
      </c>
      <c r="CZ181">
        <v>2.0000000000000002E-5</v>
      </c>
      <c r="DA181" t="s">
        <v>227</v>
      </c>
      <c r="DB181">
        <v>13800</v>
      </c>
      <c r="DC181">
        <v>1.38</v>
      </c>
      <c r="DD181" t="s">
        <v>227</v>
      </c>
      <c r="DE181">
        <v>560</v>
      </c>
      <c r="DF181">
        <v>5.6000000000000001E-2</v>
      </c>
      <c r="DG181" t="s">
        <v>227</v>
      </c>
      <c r="DH181">
        <v>2.2000000000000002</v>
      </c>
      <c r="DI181">
        <v>2.2000000000000001E-4</v>
      </c>
      <c r="DJ181" t="s">
        <v>227</v>
      </c>
      <c r="DK181">
        <v>14200</v>
      </c>
      <c r="DL181">
        <v>1.42</v>
      </c>
      <c r="DM181" t="s">
        <v>227</v>
      </c>
      <c r="DN181">
        <v>39.5</v>
      </c>
      <c r="DO181">
        <v>3.9500000000000004E-3</v>
      </c>
      <c r="DP181" t="s">
        <v>227</v>
      </c>
      <c r="DQ181">
        <v>37.799999999999997</v>
      </c>
      <c r="DR181">
        <v>3.7799999999999999E-3</v>
      </c>
      <c r="DS181" t="s">
        <v>227</v>
      </c>
      <c r="DT181">
        <v>86</v>
      </c>
      <c r="DU181">
        <v>8.6E-3</v>
      </c>
      <c r="DV181" t="s">
        <v>271</v>
      </c>
      <c r="DW181">
        <v>1290</v>
      </c>
      <c r="DX181">
        <v>0.129</v>
      </c>
      <c r="DY181" t="s">
        <v>227</v>
      </c>
      <c r="DZ181">
        <v>8.64</v>
      </c>
      <c r="EA181">
        <v>8.6399999999999997E-4</v>
      </c>
      <c r="EB181" t="s">
        <v>227</v>
      </c>
      <c r="EF181">
        <v>9.6199999999999992</v>
      </c>
      <c r="EG181">
        <v>9.6199999999999996E-4</v>
      </c>
      <c r="EH181" t="s">
        <v>227</v>
      </c>
      <c r="EL181">
        <v>9.7100000000000009</v>
      </c>
      <c r="EM181">
        <v>9.7099999999999997E-4</v>
      </c>
      <c r="EN181" t="s">
        <v>271</v>
      </c>
      <c r="EO181" s="2">
        <v>2E-3</v>
      </c>
      <c r="EP181" s="2">
        <v>1.9999999999999999E-7</v>
      </c>
      <c r="EQ181" t="s">
        <v>227</v>
      </c>
      <c r="EX181">
        <v>90</v>
      </c>
      <c r="EY181">
        <v>8.9999999999999993E-3</v>
      </c>
      <c r="EZ181" t="s">
        <v>271</v>
      </c>
      <c r="FA181">
        <v>0.33</v>
      </c>
      <c r="FB181">
        <v>3.3000000000000003E-5</v>
      </c>
      <c r="FC181" t="s">
        <v>227</v>
      </c>
      <c r="FD181">
        <v>10.4</v>
      </c>
      <c r="FE181">
        <v>1.0399999999999999E-3</v>
      </c>
      <c r="FF181" t="s">
        <v>227</v>
      </c>
      <c r="FM181">
        <v>5.08</v>
      </c>
      <c r="FN181">
        <v>5.0799999999999999E-4</v>
      </c>
      <c r="FO181" t="s">
        <v>271</v>
      </c>
      <c r="FP181">
        <v>2.41</v>
      </c>
      <c r="FQ181">
        <v>2.41E-4</v>
      </c>
      <c r="FR181" t="s">
        <v>227</v>
      </c>
      <c r="FS181">
        <v>403</v>
      </c>
      <c r="FT181">
        <v>4.0300000000000002E-2</v>
      </c>
      <c r="FU181" t="s">
        <v>227</v>
      </c>
      <c r="FV181">
        <v>2.4900000000000002</v>
      </c>
      <c r="FW181">
        <v>2.4899999999999998E-4</v>
      </c>
      <c r="FX181" t="s">
        <v>227</v>
      </c>
      <c r="FY181">
        <v>0.87</v>
      </c>
      <c r="FZ181">
        <v>8.7000000000000001E-5</v>
      </c>
      <c r="GA181" t="s">
        <v>227</v>
      </c>
      <c r="GE181">
        <v>8.2799999999999994</v>
      </c>
      <c r="GF181">
        <v>8.2799999999999996E-4</v>
      </c>
      <c r="GG181" t="s">
        <v>227</v>
      </c>
      <c r="GH181">
        <v>6330</v>
      </c>
      <c r="GI181">
        <v>0.63300000000000001</v>
      </c>
      <c r="GJ181" t="s">
        <v>227</v>
      </c>
      <c r="GK181">
        <v>0.25</v>
      </c>
      <c r="GL181">
        <v>2.5000000000000001E-5</v>
      </c>
      <c r="GM181" t="s">
        <v>227</v>
      </c>
      <c r="GN181">
        <v>0.24</v>
      </c>
      <c r="GO181">
        <v>2.4000000000000001E-5</v>
      </c>
      <c r="GP181" t="s">
        <v>227</v>
      </c>
      <c r="GQ181">
        <v>1.81</v>
      </c>
      <c r="GR181">
        <v>1.8100000000000001E-4</v>
      </c>
      <c r="GS181" t="s">
        <v>227</v>
      </c>
      <c r="GT181">
        <v>29</v>
      </c>
      <c r="GU181">
        <v>2.8999999999999998E-3</v>
      </c>
      <c r="GV181" t="s">
        <v>271</v>
      </c>
      <c r="GW181">
        <v>1.46</v>
      </c>
      <c r="GX181">
        <v>1.46E-4</v>
      </c>
      <c r="GY181" t="s">
        <v>227</v>
      </c>
      <c r="GZ181">
        <v>19.100000000000001</v>
      </c>
      <c r="HA181">
        <v>1.91E-3</v>
      </c>
      <c r="HB181" t="s">
        <v>227</v>
      </c>
      <c r="HC181">
        <v>1.48</v>
      </c>
      <c r="HD181">
        <v>1.4799999999999999E-4</v>
      </c>
      <c r="HE181" t="s">
        <v>227</v>
      </c>
      <c r="HF181">
        <v>95</v>
      </c>
      <c r="HG181">
        <v>9.4999999999999998E-3</v>
      </c>
      <c r="HH181" t="s">
        <v>227</v>
      </c>
      <c r="HI181">
        <v>230</v>
      </c>
      <c r="HJ181">
        <v>2.3E-2</v>
      </c>
      <c r="HK181" t="s">
        <v>227</v>
      </c>
    </row>
    <row r="182" spans="1:219" x14ac:dyDescent="0.25">
      <c r="A182" t="s">
        <v>477</v>
      </c>
      <c r="B182" t="s">
        <v>390</v>
      </c>
      <c r="C182" t="s">
        <v>257</v>
      </c>
      <c r="D182" t="s">
        <v>476</v>
      </c>
      <c r="E182" t="s">
        <v>242</v>
      </c>
      <c r="F182" t="s">
        <v>260</v>
      </c>
      <c r="G182" t="s">
        <v>225</v>
      </c>
      <c r="H182" t="s">
        <v>226</v>
      </c>
      <c r="I182" t="str">
        <f>HYPERLINK("https://www.oreas.com/crm/OREAS-250c/")</f>
        <v>https://www.oreas.com/crm/OREAS-250c/</v>
      </c>
      <c r="J182">
        <v>7.9000000000000001E-2</v>
      </c>
      <c r="K182">
        <v>7.9000000000000006E-6</v>
      </c>
      <c r="L182" t="s">
        <v>271</v>
      </c>
      <c r="M182">
        <v>51800</v>
      </c>
      <c r="N182">
        <v>5.18</v>
      </c>
      <c r="O182" t="s">
        <v>227</v>
      </c>
      <c r="P182">
        <v>54</v>
      </c>
      <c r="Q182">
        <v>5.4000000000000003E-3</v>
      </c>
      <c r="R182" t="s">
        <v>227</v>
      </c>
      <c r="S182">
        <v>0.313</v>
      </c>
      <c r="T182">
        <v>3.1300000000000002E-5</v>
      </c>
      <c r="U182" t="s">
        <v>243</v>
      </c>
      <c r="V182" s="2">
        <v>10</v>
      </c>
      <c r="W182" s="2">
        <v>1E-3</v>
      </c>
      <c r="X182" t="s">
        <v>271</v>
      </c>
      <c r="Y182">
        <v>354</v>
      </c>
      <c r="Z182">
        <v>3.5400000000000001E-2</v>
      </c>
      <c r="AA182" t="s">
        <v>227</v>
      </c>
      <c r="AB182">
        <v>1.97</v>
      </c>
      <c r="AC182">
        <v>1.9699999999999999E-4</v>
      </c>
      <c r="AD182" t="s">
        <v>227</v>
      </c>
      <c r="AE182">
        <v>0.28999999999999998</v>
      </c>
      <c r="AF182">
        <v>2.9E-5</v>
      </c>
      <c r="AG182" t="s">
        <v>227</v>
      </c>
      <c r="AH182">
        <v>17200</v>
      </c>
      <c r="AI182">
        <v>1.72</v>
      </c>
      <c r="AJ182" t="s">
        <v>227</v>
      </c>
      <c r="AK182">
        <v>7.4999999999999997E-2</v>
      </c>
      <c r="AL182">
        <v>7.5000000000000002E-6</v>
      </c>
      <c r="AM182" t="s">
        <v>227</v>
      </c>
      <c r="AN182">
        <v>70</v>
      </c>
      <c r="AO182">
        <v>7.0000000000000001E-3</v>
      </c>
      <c r="AP182" t="s">
        <v>227</v>
      </c>
      <c r="AT182">
        <v>20.6</v>
      </c>
      <c r="AU182">
        <v>2.0600000000000002E-3</v>
      </c>
      <c r="AV182" t="s">
        <v>227</v>
      </c>
      <c r="AW182">
        <v>100</v>
      </c>
      <c r="AX182">
        <v>0.01</v>
      </c>
      <c r="AY182" t="s">
        <v>227</v>
      </c>
      <c r="AZ182">
        <v>2.62</v>
      </c>
      <c r="BA182">
        <v>2.6200000000000003E-4</v>
      </c>
      <c r="BB182" t="s">
        <v>227</v>
      </c>
      <c r="BC182">
        <v>24.1</v>
      </c>
      <c r="BD182">
        <v>2.4099999999999998E-3</v>
      </c>
      <c r="BE182" t="s">
        <v>227</v>
      </c>
      <c r="BF182">
        <v>3.67</v>
      </c>
      <c r="BG182">
        <v>3.6699999999999998E-4</v>
      </c>
      <c r="BH182" t="s">
        <v>227</v>
      </c>
      <c r="BI182">
        <v>1.59</v>
      </c>
      <c r="BJ182">
        <v>1.5899999999999999E-4</v>
      </c>
      <c r="BK182" t="s">
        <v>227</v>
      </c>
      <c r="BL182">
        <v>1.6</v>
      </c>
      <c r="BM182">
        <v>1.6000000000000001E-4</v>
      </c>
      <c r="BN182" t="s">
        <v>227</v>
      </c>
      <c r="BO182">
        <v>40400</v>
      </c>
      <c r="BP182">
        <v>4.04</v>
      </c>
      <c r="BQ182" t="s">
        <v>227</v>
      </c>
      <c r="BR182">
        <v>15.3</v>
      </c>
      <c r="BS182">
        <v>1.5299999999999999E-3</v>
      </c>
      <c r="BT182" t="s">
        <v>227</v>
      </c>
      <c r="BU182">
        <v>5.2</v>
      </c>
      <c r="BV182">
        <v>5.1999999999999995E-4</v>
      </c>
      <c r="BW182" t="s">
        <v>227</v>
      </c>
      <c r="BX182">
        <v>0.1</v>
      </c>
      <c r="BY182">
        <v>1.0000000000000001E-5</v>
      </c>
      <c r="BZ182" t="s">
        <v>271</v>
      </c>
      <c r="CA182">
        <v>4.34</v>
      </c>
      <c r="CB182">
        <v>4.3399999999999998E-4</v>
      </c>
      <c r="CC182" t="s">
        <v>227</v>
      </c>
      <c r="CG182">
        <v>0.63</v>
      </c>
      <c r="CH182">
        <v>6.3E-5</v>
      </c>
      <c r="CI182" t="s">
        <v>227</v>
      </c>
      <c r="CJ182">
        <v>5.8999999999999997E-2</v>
      </c>
      <c r="CK182">
        <v>5.9000000000000003E-6</v>
      </c>
      <c r="CL182" t="s">
        <v>227</v>
      </c>
      <c r="CP182">
        <v>13200</v>
      </c>
      <c r="CQ182">
        <v>1.32</v>
      </c>
      <c r="CR182" t="s">
        <v>227</v>
      </c>
      <c r="CS182">
        <v>38</v>
      </c>
      <c r="CT182">
        <v>3.8E-3</v>
      </c>
      <c r="CU182" t="s">
        <v>227</v>
      </c>
      <c r="CV182">
        <v>21.7</v>
      </c>
      <c r="CW182">
        <v>2.1700000000000001E-3</v>
      </c>
      <c r="CX182" t="s">
        <v>227</v>
      </c>
      <c r="CY182">
        <v>0.18</v>
      </c>
      <c r="CZ182">
        <v>1.8E-5</v>
      </c>
      <c r="DA182" t="s">
        <v>227</v>
      </c>
      <c r="DB182">
        <v>15500</v>
      </c>
      <c r="DC182">
        <v>1.55</v>
      </c>
      <c r="DD182" t="s">
        <v>227</v>
      </c>
      <c r="DE182">
        <v>490</v>
      </c>
      <c r="DF182">
        <v>4.9000000000000002E-2</v>
      </c>
      <c r="DG182" t="s">
        <v>227</v>
      </c>
      <c r="DH182">
        <v>1.96</v>
      </c>
      <c r="DI182">
        <v>1.9599999999999999E-4</v>
      </c>
      <c r="DJ182" t="s">
        <v>227</v>
      </c>
      <c r="DK182">
        <v>10700</v>
      </c>
      <c r="DL182">
        <v>1.07</v>
      </c>
      <c r="DM182" t="s">
        <v>227</v>
      </c>
      <c r="DN182">
        <v>31.8</v>
      </c>
      <c r="DO182">
        <v>3.1800000000000001E-3</v>
      </c>
      <c r="DP182" t="s">
        <v>227</v>
      </c>
      <c r="DQ182">
        <v>32.1</v>
      </c>
      <c r="DR182">
        <v>3.2100000000000002E-3</v>
      </c>
      <c r="DS182" t="s">
        <v>227</v>
      </c>
      <c r="DT182">
        <v>73</v>
      </c>
      <c r="DU182">
        <v>7.3000000000000001E-3</v>
      </c>
      <c r="DV182" t="s">
        <v>271</v>
      </c>
      <c r="DW182">
        <v>950</v>
      </c>
      <c r="DX182">
        <v>9.5000000000000001E-2</v>
      </c>
      <c r="DY182" t="s">
        <v>227</v>
      </c>
      <c r="DZ182">
        <v>9.92</v>
      </c>
      <c r="EA182">
        <v>9.9200000000000004E-4</v>
      </c>
      <c r="EB182" t="s">
        <v>227</v>
      </c>
      <c r="EF182">
        <v>8.51</v>
      </c>
      <c r="EG182">
        <v>8.5099999999999998E-4</v>
      </c>
      <c r="EH182" t="s">
        <v>227</v>
      </c>
      <c r="EL182">
        <v>19.100000000000001</v>
      </c>
      <c r="EM182">
        <v>1.91E-3</v>
      </c>
      <c r="EN182" t="s">
        <v>271</v>
      </c>
      <c r="EO182" s="2">
        <v>2E-3</v>
      </c>
      <c r="EP182" s="2">
        <v>1.9999999999999999E-7</v>
      </c>
      <c r="EQ182" t="s">
        <v>227</v>
      </c>
      <c r="EX182">
        <v>270</v>
      </c>
      <c r="EY182">
        <v>2.7E-2</v>
      </c>
      <c r="EZ182" t="s">
        <v>227</v>
      </c>
      <c r="FA182">
        <v>0.88</v>
      </c>
      <c r="FB182">
        <v>8.7999999999999998E-5</v>
      </c>
      <c r="FC182" t="s">
        <v>227</v>
      </c>
      <c r="FD182">
        <v>9.89</v>
      </c>
      <c r="FE182">
        <v>9.8900000000000008E-4</v>
      </c>
      <c r="FF182" t="s">
        <v>227</v>
      </c>
      <c r="FP182">
        <v>3.59</v>
      </c>
      <c r="FQ182">
        <v>3.59E-4</v>
      </c>
      <c r="FR182" t="s">
        <v>227</v>
      </c>
      <c r="FS182">
        <v>311</v>
      </c>
      <c r="FT182">
        <v>3.1099999999999999E-2</v>
      </c>
      <c r="FU182" t="s">
        <v>227</v>
      </c>
      <c r="FV182">
        <v>2.0699999999999998</v>
      </c>
      <c r="FW182">
        <v>2.0699999999999999E-4</v>
      </c>
      <c r="FX182" t="s">
        <v>227</v>
      </c>
      <c r="FY182">
        <v>0.69</v>
      </c>
      <c r="FZ182">
        <v>6.8999999999999997E-5</v>
      </c>
      <c r="GA182" t="s">
        <v>227</v>
      </c>
      <c r="GE182">
        <v>8.68</v>
      </c>
      <c r="GF182">
        <v>8.6799999999999996E-4</v>
      </c>
      <c r="GG182" t="s">
        <v>227</v>
      </c>
      <c r="GH182">
        <v>5670</v>
      </c>
      <c r="GI182">
        <v>0.56699999999999995</v>
      </c>
      <c r="GJ182" t="s">
        <v>227</v>
      </c>
      <c r="GK182">
        <v>0.35</v>
      </c>
      <c r="GL182">
        <v>3.4999999999999997E-5</v>
      </c>
      <c r="GM182" t="s">
        <v>227</v>
      </c>
      <c r="GN182">
        <v>0.2</v>
      </c>
      <c r="GO182">
        <v>2.0000000000000002E-5</v>
      </c>
      <c r="GP182" t="s">
        <v>227</v>
      </c>
      <c r="GQ182">
        <v>1.62</v>
      </c>
      <c r="GR182">
        <v>1.6200000000000001E-4</v>
      </c>
      <c r="GS182" t="s">
        <v>227</v>
      </c>
      <c r="GT182">
        <v>33.700000000000003</v>
      </c>
      <c r="GU182">
        <v>3.3700000000000002E-3</v>
      </c>
      <c r="GV182" t="s">
        <v>271</v>
      </c>
      <c r="GW182">
        <v>2.0499999999999998</v>
      </c>
      <c r="GX182">
        <v>2.05E-4</v>
      </c>
      <c r="GY182" t="s">
        <v>227</v>
      </c>
      <c r="GZ182">
        <v>15.7</v>
      </c>
      <c r="HA182">
        <v>1.57E-3</v>
      </c>
      <c r="HB182" t="s">
        <v>227</v>
      </c>
      <c r="HC182">
        <v>1.28</v>
      </c>
      <c r="HD182">
        <v>1.2799999999999999E-4</v>
      </c>
      <c r="HE182" t="s">
        <v>227</v>
      </c>
      <c r="HF182">
        <v>75</v>
      </c>
      <c r="HG182">
        <v>7.4999999999999997E-3</v>
      </c>
      <c r="HH182" t="s">
        <v>227</v>
      </c>
      <c r="HI182">
        <v>188</v>
      </c>
      <c r="HJ182">
        <v>1.8800000000000001E-2</v>
      </c>
      <c r="HK182" t="s">
        <v>227</v>
      </c>
    </row>
    <row r="183" spans="1:219" x14ac:dyDescent="0.25">
      <c r="A183" t="s">
        <v>478</v>
      </c>
      <c r="B183" t="s">
        <v>390</v>
      </c>
      <c r="C183" t="s">
        <v>257</v>
      </c>
      <c r="D183" t="s">
        <v>474</v>
      </c>
      <c r="E183" t="s">
        <v>242</v>
      </c>
      <c r="F183" t="s">
        <v>224</v>
      </c>
      <c r="G183" t="s">
        <v>235</v>
      </c>
      <c r="H183" t="s">
        <v>226</v>
      </c>
      <c r="I183" t="str">
        <f>HYPERLINK("https://www.oreas.com/crm/OREAS-251/")</f>
        <v>https://www.oreas.com/crm/OREAS-251/</v>
      </c>
      <c r="J183">
        <v>0.17299999999999999</v>
      </c>
      <c r="K183">
        <v>1.73E-5</v>
      </c>
      <c r="L183" t="s">
        <v>271</v>
      </c>
      <c r="M183">
        <v>13100</v>
      </c>
      <c r="N183">
        <v>1.31</v>
      </c>
      <c r="O183" t="s">
        <v>271</v>
      </c>
      <c r="P183">
        <v>13</v>
      </c>
      <c r="Q183">
        <v>1.2999999999999999E-3</v>
      </c>
      <c r="R183" t="s">
        <v>271</v>
      </c>
      <c r="S183">
        <v>0.504</v>
      </c>
      <c r="T183">
        <v>5.0399999999999999E-5</v>
      </c>
      <c r="U183" t="s">
        <v>243</v>
      </c>
      <c r="V183" s="2">
        <v>10</v>
      </c>
      <c r="W183" s="2">
        <v>1E-3</v>
      </c>
      <c r="X183" t="s">
        <v>271</v>
      </c>
      <c r="Y183">
        <v>68</v>
      </c>
      <c r="Z183">
        <v>6.7999999999999996E-3</v>
      </c>
      <c r="AA183" t="s">
        <v>271</v>
      </c>
      <c r="AB183">
        <v>0.6</v>
      </c>
      <c r="AC183">
        <v>6.0000000000000002E-5</v>
      </c>
      <c r="AD183" t="s">
        <v>271</v>
      </c>
      <c r="AE183">
        <v>9.6000000000000002E-2</v>
      </c>
      <c r="AF183">
        <v>9.5999999999999996E-6</v>
      </c>
      <c r="AG183" t="s">
        <v>271</v>
      </c>
      <c r="AH183">
        <v>8660</v>
      </c>
      <c r="AI183">
        <v>0.86599999999999999</v>
      </c>
      <c r="AJ183" t="s">
        <v>271</v>
      </c>
      <c r="AK183">
        <v>0.16</v>
      </c>
      <c r="AL183">
        <v>1.5999999999999999E-5</v>
      </c>
      <c r="AM183" t="s">
        <v>271</v>
      </c>
      <c r="AN183">
        <v>39.1</v>
      </c>
      <c r="AO183">
        <v>3.9100000000000003E-3</v>
      </c>
      <c r="AP183" t="s">
        <v>271</v>
      </c>
      <c r="AW183">
        <v>55</v>
      </c>
      <c r="AX183">
        <v>5.4999999999999997E-3</v>
      </c>
      <c r="AY183" t="s">
        <v>271</v>
      </c>
      <c r="AZ183">
        <v>0.83</v>
      </c>
      <c r="BA183">
        <v>8.2999999999999998E-5</v>
      </c>
      <c r="BB183" t="s">
        <v>271</v>
      </c>
      <c r="BC183">
        <v>47.5</v>
      </c>
      <c r="BD183">
        <v>4.7499999999999999E-3</v>
      </c>
      <c r="BE183" t="s">
        <v>271</v>
      </c>
      <c r="BF183">
        <v>2.86</v>
      </c>
      <c r="BG183">
        <v>2.8600000000000001E-4</v>
      </c>
      <c r="BH183" t="s">
        <v>271</v>
      </c>
      <c r="BI183">
        <v>1.32</v>
      </c>
      <c r="BJ183">
        <v>1.3200000000000001E-4</v>
      </c>
      <c r="BK183" t="s">
        <v>271</v>
      </c>
      <c r="BL183">
        <v>0.75</v>
      </c>
      <c r="BM183">
        <v>7.4999999999999993E-5</v>
      </c>
      <c r="BN183" t="s">
        <v>271</v>
      </c>
      <c r="BO183">
        <v>50500</v>
      </c>
      <c r="BP183">
        <v>5.05</v>
      </c>
      <c r="BQ183" t="s">
        <v>271</v>
      </c>
      <c r="BR183">
        <v>4.3</v>
      </c>
      <c r="BS183">
        <v>4.2999999999999999E-4</v>
      </c>
      <c r="BT183" t="s">
        <v>271</v>
      </c>
      <c r="BU183">
        <v>3.61</v>
      </c>
      <c r="BV183">
        <v>3.6099999999999999E-4</v>
      </c>
      <c r="BW183" t="s">
        <v>271</v>
      </c>
      <c r="CA183">
        <v>0.84</v>
      </c>
      <c r="CB183">
        <v>8.3999999999999995E-5</v>
      </c>
      <c r="CC183" t="s">
        <v>271</v>
      </c>
      <c r="CG183">
        <v>0.49</v>
      </c>
      <c r="CH183">
        <v>4.8999999999999998E-5</v>
      </c>
      <c r="CI183" t="s">
        <v>271</v>
      </c>
      <c r="CJ183" s="2">
        <v>0.04</v>
      </c>
      <c r="CK183" s="2">
        <v>3.9999999999999998E-6</v>
      </c>
      <c r="CL183" t="s">
        <v>271</v>
      </c>
      <c r="CP183">
        <v>1130</v>
      </c>
      <c r="CQ183">
        <v>0.113</v>
      </c>
      <c r="CR183" t="s">
        <v>271</v>
      </c>
      <c r="CS183">
        <v>17.5</v>
      </c>
      <c r="CT183">
        <v>1.75E-3</v>
      </c>
      <c r="CU183" t="s">
        <v>271</v>
      </c>
      <c r="CV183">
        <v>7.1</v>
      </c>
      <c r="CW183">
        <v>7.1000000000000002E-4</v>
      </c>
      <c r="CX183" t="s">
        <v>271</v>
      </c>
      <c r="CY183">
        <v>0.14000000000000001</v>
      </c>
      <c r="CZ183">
        <v>1.4E-5</v>
      </c>
      <c r="DA183" t="s">
        <v>271</v>
      </c>
      <c r="DB183">
        <v>17300</v>
      </c>
      <c r="DC183">
        <v>1.73</v>
      </c>
      <c r="DD183" t="s">
        <v>271</v>
      </c>
      <c r="DE183">
        <v>560</v>
      </c>
      <c r="DF183">
        <v>5.6000000000000001E-2</v>
      </c>
      <c r="DG183" t="s">
        <v>271</v>
      </c>
      <c r="DH183">
        <v>1.02</v>
      </c>
      <c r="DI183">
        <v>1.02E-4</v>
      </c>
      <c r="DJ183" t="s">
        <v>271</v>
      </c>
      <c r="DK183">
        <v>1860</v>
      </c>
      <c r="DL183">
        <v>0.186</v>
      </c>
      <c r="DM183" t="s">
        <v>271</v>
      </c>
      <c r="DN183" s="2">
        <v>0.5</v>
      </c>
      <c r="DO183" s="2">
        <v>5.0000000000000002E-5</v>
      </c>
      <c r="DP183" t="s">
        <v>271</v>
      </c>
      <c r="DQ183">
        <v>17.3</v>
      </c>
      <c r="DR183">
        <v>1.73E-3</v>
      </c>
      <c r="DS183" t="s">
        <v>271</v>
      </c>
      <c r="DT183">
        <v>119</v>
      </c>
      <c r="DU183">
        <v>1.1900000000000001E-2</v>
      </c>
      <c r="DV183" t="s">
        <v>271</v>
      </c>
      <c r="DW183">
        <v>970</v>
      </c>
      <c r="DX183">
        <v>9.7000000000000003E-2</v>
      </c>
      <c r="DY183" t="s">
        <v>271</v>
      </c>
      <c r="DZ183">
        <v>10.5</v>
      </c>
      <c r="EA183">
        <v>1.0499999999999999E-3</v>
      </c>
      <c r="EB183" t="s">
        <v>271</v>
      </c>
      <c r="EF183">
        <v>4.37</v>
      </c>
      <c r="EG183">
        <v>4.37E-4</v>
      </c>
      <c r="EH183" t="s">
        <v>271</v>
      </c>
      <c r="EL183">
        <v>11.5</v>
      </c>
      <c r="EM183">
        <v>1.15E-3</v>
      </c>
      <c r="EN183" t="s">
        <v>271</v>
      </c>
      <c r="EX183">
        <v>170</v>
      </c>
      <c r="EY183">
        <v>1.7000000000000001E-2</v>
      </c>
      <c r="EZ183" t="s">
        <v>271</v>
      </c>
      <c r="FA183" s="2">
        <v>0.6</v>
      </c>
      <c r="FB183" s="2">
        <v>6.0000000000000002E-5</v>
      </c>
      <c r="FC183" t="s">
        <v>271</v>
      </c>
      <c r="FD183">
        <v>5.2</v>
      </c>
      <c r="FE183">
        <v>5.1999999999999995E-4</v>
      </c>
      <c r="FF183" t="s">
        <v>271</v>
      </c>
      <c r="FG183" s="2">
        <v>1</v>
      </c>
      <c r="FH183" s="2">
        <v>1E-4</v>
      </c>
      <c r="FI183" t="s">
        <v>271</v>
      </c>
      <c r="FM183">
        <v>3.82</v>
      </c>
      <c r="FN183">
        <v>3.8200000000000002E-4</v>
      </c>
      <c r="FO183" t="s">
        <v>271</v>
      </c>
      <c r="FP183">
        <v>0.7</v>
      </c>
      <c r="FQ183">
        <v>6.9999999999999994E-5</v>
      </c>
      <c r="FR183" t="s">
        <v>271</v>
      </c>
      <c r="FS183">
        <v>65</v>
      </c>
      <c r="FT183">
        <v>6.4999999999999997E-3</v>
      </c>
      <c r="FU183" t="s">
        <v>271</v>
      </c>
      <c r="FV183" s="2">
        <v>0.05</v>
      </c>
      <c r="FW183" s="2">
        <v>5.0000000000000004E-6</v>
      </c>
      <c r="FX183" t="s">
        <v>271</v>
      </c>
      <c r="FY183">
        <v>0.52</v>
      </c>
      <c r="FZ183">
        <v>5.1999999999999997E-5</v>
      </c>
      <c r="GA183" t="s">
        <v>271</v>
      </c>
      <c r="GB183" s="2">
        <v>0.05</v>
      </c>
      <c r="GC183" s="2">
        <v>5.0000000000000004E-6</v>
      </c>
      <c r="GD183" t="s">
        <v>271</v>
      </c>
      <c r="GE183">
        <v>3.06</v>
      </c>
      <c r="GF183">
        <v>3.0600000000000001E-4</v>
      </c>
      <c r="GG183" t="s">
        <v>271</v>
      </c>
      <c r="GH183">
        <v>1680</v>
      </c>
      <c r="GI183">
        <v>0.16800000000000001</v>
      </c>
      <c r="GJ183" t="s">
        <v>271</v>
      </c>
      <c r="GK183">
        <v>6.8000000000000005E-2</v>
      </c>
      <c r="GL183">
        <v>6.8000000000000001E-6</v>
      </c>
      <c r="GM183" t="s">
        <v>271</v>
      </c>
      <c r="GN183">
        <v>0.16</v>
      </c>
      <c r="GO183">
        <v>1.5999999999999999E-5</v>
      </c>
      <c r="GP183" t="s">
        <v>271</v>
      </c>
      <c r="GQ183">
        <v>0.57999999999999996</v>
      </c>
      <c r="GR183">
        <v>5.8E-5</v>
      </c>
      <c r="GS183" t="s">
        <v>271</v>
      </c>
      <c r="GT183">
        <v>42.1</v>
      </c>
      <c r="GU183">
        <v>4.2100000000000002E-3</v>
      </c>
      <c r="GV183" t="s">
        <v>271</v>
      </c>
      <c r="GW183" s="2">
        <v>1</v>
      </c>
      <c r="GX183" s="2">
        <v>1E-4</v>
      </c>
      <c r="GY183" t="s">
        <v>271</v>
      </c>
      <c r="GZ183">
        <v>12.3</v>
      </c>
      <c r="HA183">
        <v>1.23E-3</v>
      </c>
      <c r="HB183" t="s">
        <v>271</v>
      </c>
      <c r="HC183">
        <v>0.98</v>
      </c>
      <c r="HD183">
        <v>9.7999999999999997E-5</v>
      </c>
      <c r="HE183" t="s">
        <v>271</v>
      </c>
      <c r="HF183">
        <v>89</v>
      </c>
      <c r="HG183">
        <v>8.8999999999999999E-3</v>
      </c>
      <c r="HH183" t="s">
        <v>271</v>
      </c>
    </row>
    <row r="184" spans="1:219" x14ac:dyDescent="0.25">
      <c r="A184" t="s">
        <v>479</v>
      </c>
      <c r="B184" t="s">
        <v>390</v>
      </c>
      <c r="C184" t="s">
        <v>257</v>
      </c>
      <c r="D184" t="s">
        <v>476</v>
      </c>
      <c r="E184" t="s">
        <v>242</v>
      </c>
      <c r="F184" t="s">
        <v>260</v>
      </c>
      <c r="G184" t="s">
        <v>225</v>
      </c>
      <c r="H184" t="s">
        <v>226</v>
      </c>
      <c r="I184" t="str">
        <f>HYPERLINK("https://www.oreas.com/crm/OREAS-251b/")</f>
        <v>https://www.oreas.com/crm/OREAS-251b/</v>
      </c>
      <c r="J184">
        <v>0.104</v>
      </c>
      <c r="K184">
        <v>1.04E-5</v>
      </c>
      <c r="L184" t="s">
        <v>271</v>
      </c>
      <c r="M184">
        <v>48000</v>
      </c>
      <c r="N184">
        <v>4.8</v>
      </c>
      <c r="O184" t="s">
        <v>227</v>
      </c>
      <c r="P184">
        <v>12.9</v>
      </c>
      <c r="Q184">
        <v>1.2899999999999999E-3</v>
      </c>
      <c r="R184" t="s">
        <v>227</v>
      </c>
      <c r="S184">
        <v>0.505</v>
      </c>
      <c r="T184">
        <v>5.0500000000000001E-5</v>
      </c>
      <c r="U184" t="s">
        <v>243</v>
      </c>
      <c r="V184" s="2">
        <v>10</v>
      </c>
      <c r="W184" s="2">
        <v>1E-3</v>
      </c>
      <c r="X184" t="s">
        <v>271</v>
      </c>
      <c r="Y184">
        <v>311</v>
      </c>
      <c r="Z184">
        <v>3.1099999999999999E-2</v>
      </c>
      <c r="AA184" t="s">
        <v>227</v>
      </c>
      <c r="AB184">
        <v>1.25</v>
      </c>
      <c r="AC184">
        <v>1.25E-4</v>
      </c>
      <c r="AD184" t="s">
        <v>227</v>
      </c>
      <c r="AE184">
        <v>0.31</v>
      </c>
      <c r="AF184">
        <v>3.1000000000000001E-5</v>
      </c>
      <c r="AG184" t="s">
        <v>227</v>
      </c>
      <c r="AH184">
        <v>20100</v>
      </c>
      <c r="AI184">
        <v>2.0099999999999998</v>
      </c>
      <c r="AJ184" t="s">
        <v>227</v>
      </c>
      <c r="AK184">
        <v>2.7E-2</v>
      </c>
      <c r="AL184">
        <v>2.7E-6</v>
      </c>
      <c r="AM184" t="s">
        <v>227</v>
      </c>
      <c r="AN184">
        <v>51</v>
      </c>
      <c r="AO184">
        <v>5.1000000000000004E-3</v>
      </c>
      <c r="AP184" t="s">
        <v>227</v>
      </c>
      <c r="AT184">
        <v>18</v>
      </c>
      <c r="AU184">
        <v>1.8E-3</v>
      </c>
      <c r="AV184" t="s">
        <v>227</v>
      </c>
      <c r="AW184">
        <v>115</v>
      </c>
      <c r="AX184">
        <v>1.15E-2</v>
      </c>
      <c r="AY184" t="s">
        <v>227</v>
      </c>
      <c r="AZ184">
        <v>2.8</v>
      </c>
      <c r="BA184">
        <v>2.7999999999999998E-4</v>
      </c>
      <c r="BB184" t="s">
        <v>227</v>
      </c>
      <c r="BC184">
        <v>26.7</v>
      </c>
      <c r="BD184">
        <v>2.6700000000000001E-3</v>
      </c>
      <c r="BE184" t="s">
        <v>227</v>
      </c>
      <c r="BF184">
        <v>3.14</v>
      </c>
      <c r="BG184">
        <v>3.1399999999999999E-4</v>
      </c>
      <c r="BH184" t="s">
        <v>227</v>
      </c>
      <c r="BI184">
        <v>1.54</v>
      </c>
      <c r="BJ184">
        <v>1.54E-4</v>
      </c>
      <c r="BK184" t="s">
        <v>227</v>
      </c>
      <c r="BL184">
        <v>1.1000000000000001</v>
      </c>
      <c r="BM184">
        <v>1.1E-4</v>
      </c>
      <c r="BN184" t="s">
        <v>227</v>
      </c>
      <c r="BO184">
        <v>36900</v>
      </c>
      <c r="BP184">
        <v>3.69</v>
      </c>
      <c r="BQ184" t="s">
        <v>227</v>
      </c>
      <c r="BR184">
        <v>12.6</v>
      </c>
      <c r="BS184">
        <v>1.2600000000000001E-3</v>
      </c>
      <c r="BT184" t="s">
        <v>227</v>
      </c>
      <c r="BU184">
        <v>4.03</v>
      </c>
      <c r="BV184">
        <v>4.0299999999999998E-4</v>
      </c>
      <c r="BW184" t="s">
        <v>227</v>
      </c>
      <c r="BX184">
        <v>0.11</v>
      </c>
      <c r="BY184">
        <v>1.1E-5</v>
      </c>
      <c r="BZ184" t="s">
        <v>227</v>
      </c>
      <c r="CA184">
        <v>2.94</v>
      </c>
      <c r="CB184">
        <v>2.9399999999999999E-4</v>
      </c>
      <c r="CC184" t="s">
        <v>227</v>
      </c>
      <c r="CD184">
        <v>1.7999999999999999E-2</v>
      </c>
      <c r="CE184">
        <v>1.7999999999999999E-6</v>
      </c>
      <c r="CF184" t="s">
        <v>271</v>
      </c>
      <c r="CG184">
        <v>0.56999999999999995</v>
      </c>
      <c r="CH184">
        <v>5.7000000000000003E-5</v>
      </c>
      <c r="CI184" t="s">
        <v>227</v>
      </c>
      <c r="CJ184">
        <v>6.5000000000000002E-2</v>
      </c>
      <c r="CK184">
        <v>6.4999999999999996E-6</v>
      </c>
      <c r="CL184" t="s">
        <v>227</v>
      </c>
      <c r="CP184">
        <v>11700</v>
      </c>
      <c r="CQ184">
        <v>1.17</v>
      </c>
      <c r="CR184" t="s">
        <v>227</v>
      </c>
      <c r="CS184">
        <v>25.8</v>
      </c>
      <c r="CT184">
        <v>2.5799999999999998E-3</v>
      </c>
      <c r="CU184" t="s">
        <v>227</v>
      </c>
      <c r="CV184">
        <v>21</v>
      </c>
      <c r="CW184">
        <v>2.0999999999999999E-3</v>
      </c>
      <c r="CX184" t="s">
        <v>227</v>
      </c>
      <c r="CY184">
        <v>0.2</v>
      </c>
      <c r="CZ184">
        <v>2.0000000000000002E-5</v>
      </c>
      <c r="DA184" t="s">
        <v>227</v>
      </c>
      <c r="DB184">
        <v>16700</v>
      </c>
      <c r="DC184">
        <v>1.67</v>
      </c>
      <c r="DD184" t="s">
        <v>227</v>
      </c>
      <c r="DE184">
        <v>420</v>
      </c>
      <c r="DF184">
        <v>4.2000000000000003E-2</v>
      </c>
      <c r="DG184" t="s">
        <v>227</v>
      </c>
      <c r="DH184">
        <v>1.84</v>
      </c>
      <c r="DI184">
        <v>1.84E-4</v>
      </c>
      <c r="DJ184" t="s">
        <v>227</v>
      </c>
      <c r="DK184">
        <v>7740</v>
      </c>
      <c r="DL184">
        <v>0.77400000000000002</v>
      </c>
      <c r="DM184" t="s">
        <v>227</v>
      </c>
      <c r="DN184">
        <v>14.4</v>
      </c>
      <c r="DO184">
        <v>1.4400000000000001E-3</v>
      </c>
      <c r="DP184" t="s">
        <v>227</v>
      </c>
      <c r="DQ184">
        <v>23.7</v>
      </c>
      <c r="DR184">
        <v>2.3700000000000001E-3</v>
      </c>
      <c r="DS184" t="s">
        <v>227</v>
      </c>
      <c r="DT184">
        <v>57</v>
      </c>
      <c r="DU184">
        <v>5.7000000000000002E-3</v>
      </c>
      <c r="DV184" t="s">
        <v>271</v>
      </c>
      <c r="DW184">
        <v>700</v>
      </c>
      <c r="DX184">
        <v>7.0000000000000007E-2</v>
      </c>
      <c r="DY184" t="s">
        <v>227</v>
      </c>
      <c r="DZ184">
        <v>9.06</v>
      </c>
      <c r="EA184">
        <v>9.0600000000000001E-4</v>
      </c>
      <c r="EB184" t="s">
        <v>227</v>
      </c>
      <c r="EC184" s="2">
        <v>0.01</v>
      </c>
      <c r="ED184" s="2">
        <v>9.9999999999999995E-7</v>
      </c>
      <c r="EE184" t="s">
        <v>271</v>
      </c>
      <c r="EF184">
        <v>6.21</v>
      </c>
      <c r="EG184">
        <v>6.2100000000000002E-4</v>
      </c>
      <c r="EH184" t="s">
        <v>227</v>
      </c>
      <c r="EL184">
        <v>8.58</v>
      </c>
      <c r="EM184">
        <v>8.5800000000000004E-4</v>
      </c>
      <c r="EN184" t="s">
        <v>271</v>
      </c>
      <c r="EO184" s="2">
        <v>2E-3</v>
      </c>
      <c r="EP184" s="2">
        <v>1.9999999999999999E-7</v>
      </c>
      <c r="EQ184" t="s">
        <v>227</v>
      </c>
      <c r="EX184">
        <v>170</v>
      </c>
      <c r="EY184">
        <v>1.7000000000000001E-2</v>
      </c>
      <c r="EZ184" t="s">
        <v>227</v>
      </c>
      <c r="FA184">
        <v>0.79</v>
      </c>
      <c r="FB184">
        <v>7.8999999999999996E-5</v>
      </c>
      <c r="FC184" t="s">
        <v>227</v>
      </c>
      <c r="FD184">
        <v>9.68</v>
      </c>
      <c r="FE184">
        <v>9.68E-4</v>
      </c>
      <c r="FF184" t="s">
        <v>227</v>
      </c>
      <c r="FG184" s="2">
        <v>1</v>
      </c>
      <c r="FH184" s="2">
        <v>1E-4</v>
      </c>
      <c r="FI184" t="s">
        <v>227</v>
      </c>
      <c r="FM184">
        <v>3.05</v>
      </c>
      <c r="FN184">
        <v>3.0499999999999999E-4</v>
      </c>
      <c r="FO184" t="s">
        <v>271</v>
      </c>
      <c r="FP184">
        <v>3.65</v>
      </c>
      <c r="FQ184">
        <v>3.6499999999999998E-4</v>
      </c>
      <c r="FR184" t="s">
        <v>227</v>
      </c>
      <c r="FS184">
        <v>196</v>
      </c>
      <c r="FT184">
        <v>1.9599999999999999E-2</v>
      </c>
      <c r="FU184" t="s">
        <v>227</v>
      </c>
      <c r="FV184">
        <v>1.03</v>
      </c>
      <c r="FW184">
        <v>1.03E-4</v>
      </c>
      <c r="FX184" t="s">
        <v>227</v>
      </c>
      <c r="FY184">
        <v>0.57999999999999996</v>
      </c>
      <c r="FZ184">
        <v>5.8E-5</v>
      </c>
      <c r="GA184" t="s">
        <v>227</v>
      </c>
      <c r="GB184" s="2">
        <v>0.1</v>
      </c>
      <c r="GC184" s="2">
        <v>1.0000000000000001E-5</v>
      </c>
      <c r="GD184" t="s">
        <v>271</v>
      </c>
      <c r="GE184">
        <v>8.65</v>
      </c>
      <c r="GF184">
        <v>8.6499999999999999E-4</v>
      </c>
      <c r="GG184" t="s">
        <v>227</v>
      </c>
      <c r="GH184">
        <v>4810</v>
      </c>
      <c r="GI184">
        <v>0.48099999999999998</v>
      </c>
      <c r="GJ184" t="s">
        <v>227</v>
      </c>
      <c r="GK184">
        <v>0.35</v>
      </c>
      <c r="GL184">
        <v>3.4999999999999997E-5</v>
      </c>
      <c r="GM184" t="s">
        <v>227</v>
      </c>
      <c r="GN184">
        <v>0.21</v>
      </c>
      <c r="GO184">
        <v>2.0999999999999999E-5</v>
      </c>
      <c r="GP184" t="s">
        <v>227</v>
      </c>
      <c r="GQ184">
        <v>1.27</v>
      </c>
      <c r="GR184">
        <v>1.27E-4</v>
      </c>
      <c r="GS184" t="s">
        <v>227</v>
      </c>
      <c r="GT184">
        <v>19.5</v>
      </c>
      <c r="GU184">
        <v>1.9499999999999999E-3</v>
      </c>
      <c r="GV184" t="s">
        <v>271</v>
      </c>
      <c r="GW184">
        <v>1.97</v>
      </c>
      <c r="GX184">
        <v>1.9699999999999999E-4</v>
      </c>
      <c r="GY184" t="s">
        <v>227</v>
      </c>
      <c r="GZ184">
        <v>15.2</v>
      </c>
      <c r="HA184">
        <v>1.5200000000000001E-3</v>
      </c>
      <c r="HB184" t="s">
        <v>227</v>
      </c>
      <c r="HC184">
        <v>1.39</v>
      </c>
      <c r="HD184">
        <v>1.3899999999999999E-4</v>
      </c>
      <c r="HE184" t="s">
        <v>227</v>
      </c>
      <c r="HF184">
        <v>60</v>
      </c>
      <c r="HG184">
        <v>6.0000000000000001E-3</v>
      </c>
      <c r="HH184" t="s">
        <v>227</v>
      </c>
      <c r="HI184">
        <v>108</v>
      </c>
      <c r="HJ184">
        <v>1.0800000000000001E-2</v>
      </c>
      <c r="HK184" t="s">
        <v>227</v>
      </c>
    </row>
    <row r="185" spans="1:219" x14ac:dyDescent="0.25">
      <c r="A185" t="s">
        <v>480</v>
      </c>
      <c r="B185" t="s">
        <v>390</v>
      </c>
      <c r="C185" t="s">
        <v>257</v>
      </c>
      <c r="D185" t="s">
        <v>474</v>
      </c>
      <c r="E185" t="s">
        <v>242</v>
      </c>
      <c r="F185" t="s">
        <v>224</v>
      </c>
      <c r="G185" t="s">
        <v>235</v>
      </c>
      <c r="H185" t="s">
        <v>226</v>
      </c>
      <c r="I185" t="str">
        <f>HYPERLINK("https://www.oreas.com/crm/OREAS-252/")</f>
        <v>https://www.oreas.com/crm/OREAS-252/</v>
      </c>
      <c r="J185">
        <v>0.185</v>
      </c>
      <c r="K185">
        <v>1.8499999999999999E-5</v>
      </c>
      <c r="L185" t="s">
        <v>271</v>
      </c>
      <c r="M185">
        <v>13200</v>
      </c>
      <c r="N185">
        <v>1.32</v>
      </c>
      <c r="O185" t="s">
        <v>271</v>
      </c>
      <c r="P185">
        <v>16.2</v>
      </c>
      <c r="Q185">
        <v>1.6199999999999999E-3</v>
      </c>
      <c r="R185" t="s">
        <v>271</v>
      </c>
      <c r="S185">
        <v>0.67400000000000004</v>
      </c>
      <c r="T185">
        <v>6.7399999999999998E-5</v>
      </c>
      <c r="U185" t="s">
        <v>243</v>
      </c>
      <c r="V185" s="2">
        <v>10</v>
      </c>
      <c r="W185" s="2">
        <v>1E-3</v>
      </c>
      <c r="X185" t="s">
        <v>271</v>
      </c>
      <c r="Y185">
        <v>69</v>
      </c>
      <c r="Z185">
        <v>6.8999999999999999E-3</v>
      </c>
      <c r="AA185" t="s">
        <v>271</v>
      </c>
      <c r="AB185">
        <v>0.62</v>
      </c>
      <c r="AC185">
        <v>6.2000000000000003E-5</v>
      </c>
      <c r="AD185" t="s">
        <v>271</v>
      </c>
      <c r="AE185">
        <v>0.11</v>
      </c>
      <c r="AF185">
        <v>1.1E-5</v>
      </c>
      <c r="AG185" t="s">
        <v>271</v>
      </c>
      <c r="AH185">
        <v>8430</v>
      </c>
      <c r="AI185">
        <v>0.84299999999999997</v>
      </c>
      <c r="AJ185" t="s">
        <v>271</v>
      </c>
      <c r="AK185">
        <v>0.19</v>
      </c>
      <c r="AL185">
        <v>1.9000000000000001E-5</v>
      </c>
      <c r="AM185" t="s">
        <v>271</v>
      </c>
      <c r="AN185">
        <v>39.200000000000003</v>
      </c>
      <c r="AO185">
        <v>3.9199999999999999E-3</v>
      </c>
      <c r="AP185" t="s">
        <v>271</v>
      </c>
      <c r="AW185">
        <v>59</v>
      </c>
      <c r="AX185">
        <v>5.8999999999999999E-3</v>
      </c>
      <c r="AY185" t="s">
        <v>271</v>
      </c>
      <c r="AZ185">
        <v>0.81</v>
      </c>
      <c r="BA185">
        <v>8.1000000000000004E-5</v>
      </c>
      <c r="BB185" t="s">
        <v>271</v>
      </c>
      <c r="BC185">
        <v>49.4</v>
      </c>
      <c r="BD185">
        <v>4.9399999999999999E-3</v>
      </c>
      <c r="BE185" t="s">
        <v>271</v>
      </c>
      <c r="BF185">
        <v>2.76</v>
      </c>
      <c r="BG185">
        <v>2.7599999999999999E-4</v>
      </c>
      <c r="BH185" t="s">
        <v>271</v>
      </c>
      <c r="BI185">
        <v>1.27</v>
      </c>
      <c r="BJ185">
        <v>1.27E-4</v>
      </c>
      <c r="BK185" t="s">
        <v>271</v>
      </c>
      <c r="BL185">
        <v>0.74</v>
      </c>
      <c r="BM185">
        <v>7.3999999999999996E-5</v>
      </c>
      <c r="BN185" t="s">
        <v>271</v>
      </c>
      <c r="BO185">
        <v>49700</v>
      </c>
      <c r="BP185">
        <v>4.97</v>
      </c>
      <c r="BQ185" t="s">
        <v>271</v>
      </c>
      <c r="BR185">
        <v>4.1900000000000004</v>
      </c>
      <c r="BS185">
        <v>4.1899999999999999E-4</v>
      </c>
      <c r="BT185" t="s">
        <v>271</v>
      </c>
      <c r="BU185">
        <v>3.51</v>
      </c>
      <c r="BV185">
        <v>3.5100000000000002E-4</v>
      </c>
      <c r="BW185" t="s">
        <v>271</v>
      </c>
      <c r="CA185">
        <v>0.8</v>
      </c>
      <c r="CB185">
        <v>8.0000000000000007E-5</v>
      </c>
      <c r="CC185" t="s">
        <v>271</v>
      </c>
      <c r="CG185">
        <v>0.46</v>
      </c>
      <c r="CH185">
        <v>4.6E-5</v>
      </c>
      <c r="CI185" t="s">
        <v>271</v>
      </c>
      <c r="CJ185">
        <v>2.7E-2</v>
      </c>
      <c r="CK185">
        <v>2.7E-6</v>
      </c>
      <c r="CL185" t="s">
        <v>271</v>
      </c>
      <c r="CP185">
        <v>1200</v>
      </c>
      <c r="CQ185">
        <v>0.12</v>
      </c>
      <c r="CR185" t="s">
        <v>271</v>
      </c>
      <c r="CS185">
        <v>17.5</v>
      </c>
      <c r="CT185">
        <v>1.75E-3</v>
      </c>
      <c r="CU185" t="s">
        <v>271</v>
      </c>
      <c r="CV185">
        <v>7.39</v>
      </c>
      <c r="CW185">
        <v>7.3899999999999997E-4</v>
      </c>
      <c r="CX185" t="s">
        <v>271</v>
      </c>
      <c r="CY185">
        <v>0.13</v>
      </c>
      <c r="CZ185">
        <v>1.2999999999999999E-5</v>
      </c>
      <c r="DA185" t="s">
        <v>271</v>
      </c>
      <c r="DB185">
        <v>16600</v>
      </c>
      <c r="DC185">
        <v>1.66</v>
      </c>
      <c r="DD185" t="s">
        <v>271</v>
      </c>
      <c r="DE185">
        <v>550</v>
      </c>
      <c r="DF185">
        <v>5.5E-2</v>
      </c>
      <c r="DG185" t="s">
        <v>271</v>
      </c>
      <c r="DH185">
        <v>1.08</v>
      </c>
      <c r="DI185">
        <v>1.08E-4</v>
      </c>
      <c r="DJ185" t="s">
        <v>271</v>
      </c>
      <c r="DK185">
        <v>1710</v>
      </c>
      <c r="DL185">
        <v>0.17100000000000001</v>
      </c>
      <c r="DM185" t="s">
        <v>271</v>
      </c>
      <c r="DN185" s="2">
        <v>0.5</v>
      </c>
      <c r="DO185" s="2">
        <v>5.0000000000000002E-5</v>
      </c>
      <c r="DP185" t="s">
        <v>271</v>
      </c>
      <c r="DQ185">
        <v>17</v>
      </c>
      <c r="DR185">
        <v>1.6999999999999999E-3</v>
      </c>
      <c r="DS185" t="s">
        <v>271</v>
      </c>
      <c r="DT185">
        <v>117</v>
      </c>
      <c r="DU185">
        <v>1.17E-2</v>
      </c>
      <c r="DV185" t="s">
        <v>271</v>
      </c>
      <c r="DW185">
        <v>940</v>
      </c>
      <c r="DX185">
        <v>9.4E-2</v>
      </c>
      <c r="DY185" t="s">
        <v>271</v>
      </c>
      <c r="DZ185">
        <v>11.8</v>
      </c>
      <c r="EA185">
        <v>1.1800000000000001E-3</v>
      </c>
      <c r="EB185" t="s">
        <v>271</v>
      </c>
      <c r="EF185">
        <v>4.38</v>
      </c>
      <c r="EG185">
        <v>4.3800000000000002E-4</v>
      </c>
      <c r="EH185" t="s">
        <v>271</v>
      </c>
      <c r="EL185">
        <v>11.8</v>
      </c>
      <c r="EM185">
        <v>1.1800000000000001E-3</v>
      </c>
      <c r="EN185" t="s">
        <v>271</v>
      </c>
      <c r="EX185">
        <v>190</v>
      </c>
      <c r="EY185">
        <v>1.9E-2</v>
      </c>
      <c r="EZ185" t="s">
        <v>271</v>
      </c>
      <c r="FA185">
        <v>0.52</v>
      </c>
      <c r="FB185">
        <v>5.1999999999999997E-5</v>
      </c>
      <c r="FC185" t="s">
        <v>271</v>
      </c>
      <c r="FD185">
        <v>5.25</v>
      </c>
      <c r="FE185">
        <v>5.2499999999999997E-4</v>
      </c>
      <c r="FF185" t="s">
        <v>271</v>
      </c>
      <c r="FG185" s="2">
        <v>1</v>
      </c>
      <c r="FH185" s="2">
        <v>1E-4</v>
      </c>
      <c r="FI185" t="s">
        <v>271</v>
      </c>
      <c r="FM185">
        <v>3.78</v>
      </c>
      <c r="FN185">
        <v>3.7800000000000003E-4</v>
      </c>
      <c r="FO185" t="s">
        <v>271</v>
      </c>
      <c r="FP185">
        <v>0.68</v>
      </c>
      <c r="FQ185">
        <v>6.7999999999999999E-5</v>
      </c>
      <c r="FR185" t="s">
        <v>271</v>
      </c>
      <c r="FS185">
        <v>62</v>
      </c>
      <c r="FT185">
        <v>6.1999999999999998E-3</v>
      </c>
      <c r="FU185" t="s">
        <v>271</v>
      </c>
      <c r="FV185" s="2">
        <v>0.05</v>
      </c>
      <c r="FW185" s="2">
        <v>5.0000000000000004E-6</v>
      </c>
      <c r="FX185" t="s">
        <v>271</v>
      </c>
      <c r="FY185">
        <v>0.5</v>
      </c>
      <c r="FZ185">
        <v>5.0000000000000002E-5</v>
      </c>
      <c r="GA185" t="s">
        <v>271</v>
      </c>
      <c r="GB185" s="2">
        <v>0.05</v>
      </c>
      <c r="GC185" s="2">
        <v>5.0000000000000004E-6</v>
      </c>
      <c r="GD185" t="s">
        <v>271</v>
      </c>
      <c r="GE185">
        <v>3.26</v>
      </c>
      <c r="GF185">
        <v>3.2600000000000001E-4</v>
      </c>
      <c r="GG185" t="s">
        <v>271</v>
      </c>
      <c r="GH185">
        <v>1620</v>
      </c>
      <c r="GI185">
        <v>0.16200000000000001</v>
      </c>
      <c r="GJ185" t="s">
        <v>271</v>
      </c>
      <c r="GK185">
        <v>7.0000000000000007E-2</v>
      </c>
      <c r="GL185">
        <v>6.9999999999999999E-6</v>
      </c>
      <c r="GM185" t="s">
        <v>271</v>
      </c>
      <c r="GN185">
        <v>0.15</v>
      </c>
      <c r="GO185">
        <v>1.5E-5</v>
      </c>
      <c r="GP185" t="s">
        <v>271</v>
      </c>
      <c r="GQ185">
        <v>0.61</v>
      </c>
      <c r="GR185">
        <v>6.0999999999999999E-5</v>
      </c>
      <c r="GS185" t="s">
        <v>271</v>
      </c>
      <c r="GT185">
        <v>42.5</v>
      </c>
      <c r="GU185">
        <v>4.2500000000000003E-3</v>
      </c>
      <c r="GV185" t="s">
        <v>271</v>
      </c>
      <c r="GW185" s="2">
        <v>0.5</v>
      </c>
      <c r="GX185" s="2">
        <v>5.0000000000000002E-5</v>
      </c>
      <c r="GY185" t="s">
        <v>271</v>
      </c>
      <c r="GZ185">
        <v>11.8</v>
      </c>
      <c r="HA185">
        <v>1.1800000000000001E-3</v>
      </c>
      <c r="HB185" t="s">
        <v>271</v>
      </c>
      <c r="HC185">
        <v>0.96</v>
      </c>
      <c r="HD185">
        <v>9.6000000000000002E-5</v>
      </c>
      <c r="HE185" t="s">
        <v>271</v>
      </c>
      <c r="HF185">
        <v>91</v>
      </c>
      <c r="HG185">
        <v>9.1000000000000004E-3</v>
      </c>
      <c r="HH185" t="s">
        <v>271</v>
      </c>
    </row>
    <row r="186" spans="1:219" x14ac:dyDescent="0.25">
      <c r="A186" t="s">
        <v>481</v>
      </c>
      <c r="B186" t="s">
        <v>390</v>
      </c>
      <c r="C186" t="s">
        <v>257</v>
      </c>
      <c r="D186" t="s">
        <v>476</v>
      </c>
      <c r="E186" t="s">
        <v>242</v>
      </c>
      <c r="F186" t="s">
        <v>260</v>
      </c>
      <c r="G186" t="s">
        <v>235</v>
      </c>
      <c r="H186" t="s">
        <v>226</v>
      </c>
      <c r="I186" t="str">
        <f>HYPERLINK("https://www.oreas.com/crm/OREAS-252b/")</f>
        <v>https://www.oreas.com/crm/OREAS-252b/</v>
      </c>
      <c r="J186">
        <v>0.21099999999999999</v>
      </c>
      <c r="K186">
        <v>2.1100000000000001E-5</v>
      </c>
      <c r="L186" t="s">
        <v>271</v>
      </c>
      <c r="M186">
        <v>77000</v>
      </c>
      <c r="N186">
        <v>7.7</v>
      </c>
      <c r="O186" t="s">
        <v>227</v>
      </c>
      <c r="P186">
        <v>202</v>
      </c>
      <c r="Q186">
        <v>2.0199999999999999E-2</v>
      </c>
      <c r="R186" t="s">
        <v>227</v>
      </c>
      <c r="S186">
        <v>0.83699999999999997</v>
      </c>
      <c r="T186">
        <v>8.3700000000000002E-5</v>
      </c>
      <c r="U186" t="s">
        <v>243</v>
      </c>
      <c r="V186" s="2">
        <v>10</v>
      </c>
      <c r="W186" s="2">
        <v>1E-3</v>
      </c>
      <c r="X186" t="s">
        <v>271</v>
      </c>
      <c r="Y186">
        <v>634</v>
      </c>
      <c r="Z186">
        <v>6.3399999999999998E-2</v>
      </c>
      <c r="AA186" t="s">
        <v>227</v>
      </c>
      <c r="AB186">
        <v>2.95</v>
      </c>
      <c r="AC186">
        <v>2.9500000000000001E-4</v>
      </c>
      <c r="AD186" t="s">
        <v>227</v>
      </c>
      <c r="AE186">
        <v>3.63</v>
      </c>
      <c r="AF186">
        <v>3.6299999999999999E-4</v>
      </c>
      <c r="AG186" t="s">
        <v>227</v>
      </c>
      <c r="AH186">
        <v>14600</v>
      </c>
      <c r="AI186">
        <v>1.46</v>
      </c>
      <c r="AJ186" t="s">
        <v>227</v>
      </c>
      <c r="AK186">
        <v>0.05</v>
      </c>
      <c r="AL186">
        <v>5.0000000000000004E-6</v>
      </c>
      <c r="AM186" t="s">
        <v>271</v>
      </c>
      <c r="AN186">
        <v>93</v>
      </c>
      <c r="AO186">
        <v>9.2999999999999992E-3</v>
      </c>
      <c r="AP186" t="s">
        <v>227</v>
      </c>
      <c r="AT186">
        <v>26.2</v>
      </c>
      <c r="AU186">
        <v>2.6199999999999999E-3</v>
      </c>
      <c r="AV186" t="s">
        <v>227</v>
      </c>
      <c r="AW186">
        <v>145</v>
      </c>
      <c r="AX186">
        <v>1.4500000000000001E-2</v>
      </c>
      <c r="AY186" t="s">
        <v>227</v>
      </c>
      <c r="AZ186">
        <v>6.67</v>
      </c>
      <c r="BA186">
        <v>6.6699999999999995E-4</v>
      </c>
      <c r="BB186" t="s">
        <v>227</v>
      </c>
      <c r="BC186">
        <v>37.799999999999997</v>
      </c>
      <c r="BD186">
        <v>3.7799999999999999E-3</v>
      </c>
      <c r="BE186" t="s">
        <v>227</v>
      </c>
      <c r="BF186">
        <v>4.87</v>
      </c>
      <c r="BG186">
        <v>4.8700000000000002E-4</v>
      </c>
      <c r="BH186" t="s">
        <v>227</v>
      </c>
      <c r="BI186">
        <v>2.33</v>
      </c>
      <c r="BJ186">
        <v>2.33E-4</v>
      </c>
      <c r="BK186" t="s">
        <v>227</v>
      </c>
      <c r="BL186">
        <v>1.98</v>
      </c>
      <c r="BM186">
        <v>1.9799999999999999E-4</v>
      </c>
      <c r="BN186" t="s">
        <v>227</v>
      </c>
      <c r="BO186">
        <v>51300</v>
      </c>
      <c r="BP186">
        <v>5.13</v>
      </c>
      <c r="BQ186" t="s">
        <v>227</v>
      </c>
      <c r="BR186">
        <v>21.5</v>
      </c>
      <c r="BS186">
        <v>2.15E-3</v>
      </c>
      <c r="BT186" t="s">
        <v>227</v>
      </c>
      <c r="BU186">
        <v>6.59</v>
      </c>
      <c r="BV186">
        <v>6.5899999999999997E-4</v>
      </c>
      <c r="BW186" t="s">
        <v>227</v>
      </c>
      <c r="BX186">
        <v>0.2</v>
      </c>
      <c r="BY186">
        <v>2.0000000000000002E-5</v>
      </c>
      <c r="BZ186" t="s">
        <v>227</v>
      </c>
      <c r="CA186">
        <v>5.34</v>
      </c>
      <c r="CB186">
        <v>5.3399999999999997E-4</v>
      </c>
      <c r="CC186" t="s">
        <v>227</v>
      </c>
      <c r="CG186">
        <v>0.87</v>
      </c>
      <c r="CH186">
        <v>8.7000000000000001E-5</v>
      </c>
      <c r="CI186" t="s">
        <v>227</v>
      </c>
      <c r="CJ186">
        <v>7.6999999999999999E-2</v>
      </c>
      <c r="CK186">
        <v>7.7000000000000008E-6</v>
      </c>
      <c r="CL186" t="s">
        <v>227</v>
      </c>
      <c r="CP186">
        <v>22500</v>
      </c>
      <c r="CQ186">
        <v>2.25</v>
      </c>
      <c r="CR186" t="s">
        <v>227</v>
      </c>
      <c r="CS186">
        <v>48.7</v>
      </c>
      <c r="CT186">
        <v>4.8700000000000002E-3</v>
      </c>
      <c r="CU186" t="s">
        <v>227</v>
      </c>
      <c r="CV186">
        <v>26.5</v>
      </c>
      <c r="CW186">
        <v>2.65E-3</v>
      </c>
      <c r="CX186" t="s">
        <v>227</v>
      </c>
      <c r="CY186">
        <v>0.28999999999999998</v>
      </c>
      <c r="CZ186">
        <v>2.9E-5</v>
      </c>
      <c r="DA186" t="s">
        <v>227</v>
      </c>
      <c r="DB186">
        <v>13600</v>
      </c>
      <c r="DC186">
        <v>1.36</v>
      </c>
      <c r="DD186" t="s">
        <v>227</v>
      </c>
      <c r="DE186">
        <v>470</v>
      </c>
      <c r="DF186">
        <v>4.7E-2</v>
      </c>
      <c r="DG186" t="s">
        <v>227</v>
      </c>
      <c r="DH186">
        <v>2.16</v>
      </c>
      <c r="DI186">
        <v>2.1599999999999999E-4</v>
      </c>
      <c r="DJ186" t="s">
        <v>227</v>
      </c>
      <c r="DK186">
        <v>10200</v>
      </c>
      <c r="DL186">
        <v>1.02</v>
      </c>
      <c r="DM186" t="s">
        <v>227</v>
      </c>
      <c r="DN186">
        <v>29.3</v>
      </c>
      <c r="DO186">
        <v>2.9299999999999999E-3</v>
      </c>
      <c r="DP186" t="s">
        <v>227</v>
      </c>
      <c r="DQ186">
        <v>42.5</v>
      </c>
      <c r="DR186">
        <v>4.2500000000000003E-3</v>
      </c>
      <c r="DS186" t="s">
        <v>227</v>
      </c>
      <c r="DT186">
        <v>83</v>
      </c>
      <c r="DU186">
        <v>8.3000000000000001E-3</v>
      </c>
      <c r="DV186" t="s">
        <v>271</v>
      </c>
      <c r="DW186">
        <v>980</v>
      </c>
      <c r="DX186">
        <v>9.8000000000000004E-2</v>
      </c>
      <c r="DY186" t="s">
        <v>227</v>
      </c>
      <c r="DZ186">
        <v>17</v>
      </c>
      <c r="EA186">
        <v>1.6999999999999999E-3</v>
      </c>
      <c r="EB186" t="s">
        <v>227</v>
      </c>
      <c r="EF186">
        <v>11.1</v>
      </c>
      <c r="EG186">
        <v>1.1100000000000001E-3</v>
      </c>
      <c r="EH186" t="s">
        <v>227</v>
      </c>
      <c r="EL186">
        <v>13</v>
      </c>
      <c r="EM186">
        <v>1.2999999999999999E-3</v>
      </c>
      <c r="EN186" t="s">
        <v>271</v>
      </c>
      <c r="EO186" s="2">
        <v>2E-3</v>
      </c>
      <c r="EP186" s="2">
        <v>1.9999999999999999E-7</v>
      </c>
      <c r="EQ186" t="s">
        <v>227</v>
      </c>
      <c r="EX186">
        <v>150</v>
      </c>
      <c r="EY186">
        <v>1.4999999999999999E-2</v>
      </c>
      <c r="EZ186" t="s">
        <v>227</v>
      </c>
      <c r="FA186">
        <v>9.64</v>
      </c>
      <c r="FB186">
        <v>9.6400000000000001E-4</v>
      </c>
      <c r="FC186" t="s">
        <v>227</v>
      </c>
      <c r="FD186">
        <v>16.399999999999999</v>
      </c>
      <c r="FE186">
        <v>1.64E-3</v>
      </c>
      <c r="FF186" t="s">
        <v>227</v>
      </c>
      <c r="FM186">
        <v>5.37</v>
      </c>
      <c r="FN186">
        <v>5.3700000000000004E-4</v>
      </c>
      <c r="FO186" t="s">
        <v>271</v>
      </c>
      <c r="FP186">
        <v>5.89</v>
      </c>
      <c r="FQ186">
        <v>5.8900000000000001E-4</v>
      </c>
      <c r="FR186" t="s">
        <v>227</v>
      </c>
      <c r="FS186">
        <v>272</v>
      </c>
      <c r="FT186">
        <v>2.7199999999999998E-2</v>
      </c>
      <c r="FU186" t="s">
        <v>227</v>
      </c>
      <c r="FV186">
        <v>1.93</v>
      </c>
      <c r="FW186">
        <v>1.93E-4</v>
      </c>
      <c r="FX186" t="s">
        <v>227</v>
      </c>
      <c r="FY186">
        <v>0.92</v>
      </c>
      <c r="FZ186">
        <v>9.2E-5</v>
      </c>
      <c r="GA186" t="s">
        <v>227</v>
      </c>
      <c r="GB186">
        <v>6.4000000000000001E-2</v>
      </c>
      <c r="GC186">
        <v>6.3999999999999997E-6</v>
      </c>
      <c r="GD186" t="s">
        <v>271</v>
      </c>
      <c r="GE186">
        <v>13.5</v>
      </c>
      <c r="GF186">
        <v>1.3500000000000001E-3</v>
      </c>
      <c r="GG186" t="s">
        <v>227</v>
      </c>
      <c r="GH186">
        <v>6170</v>
      </c>
      <c r="GI186">
        <v>0.61699999999999999</v>
      </c>
      <c r="GJ186" t="s">
        <v>227</v>
      </c>
      <c r="GK186">
        <v>0.57999999999999996</v>
      </c>
      <c r="GL186">
        <v>5.8E-5</v>
      </c>
      <c r="GM186" t="s">
        <v>227</v>
      </c>
      <c r="GN186">
        <v>0.32</v>
      </c>
      <c r="GO186">
        <v>3.1999999999999999E-5</v>
      </c>
      <c r="GP186" t="s">
        <v>227</v>
      </c>
      <c r="GQ186">
        <v>2.79</v>
      </c>
      <c r="GR186">
        <v>2.7900000000000001E-4</v>
      </c>
      <c r="GS186" t="s">
        <v>227</v>
      </c>
      <c r="GT186">
        <v>35.700000000000003</v>
      </c>
      <c r="GU186">
        <v>3.5699999999999998E-3</v>
      </c>
      <c r="GV186" t="s">
        <v>271</v>
      </c>
      <c r="GW186">
        <v>36.4</v>
      </c>
      <c r="GX186">
        <v>3.64E-3</v>
      </c>
      <c r="GY186" t="s">
        <v>227</v>
      </c>
      <c r="GZ186">
        <v>21.9</v>
      </c>
      <c r="HA186">
        <v>2.1900000000000001E-3</v>
      </c>
      <c r="HB186" t="s">
        <v>227</v>
      </c>
      <c r="HC186">
        <v>2.0499999999999998</v>
      </c>
      <c r="HD186">
        <v>2.05E-4</v>
      </c>
      <c r="HE186" t="s">
        <v>227</v>
      </c>
      <c r="HF186">
        <v>110</v>
      </c>
      <c r="HG186">
        <v>1.0999999999999999E-2</v>
      </c>
      <c r="HH186" t="s">
        <v>227</v>
      </c>
      <c r="HI186">
        <v>214</v>
      </c>
      <c r="HJ186">
        <v>2.1399999999999999E-2</v>
      </c>
      <c r="HK186" t="s">
        <v>227</v>
      </c>
    </row>
    <row r="187" spans="1:219" x14ac:dyDescent="0.25">
      <c r="A187" t="s">
        <v>482</v>
      </c>
      <c r="B187" t="s">
        <v>390</v>
      </c>
      <c r="C187" t="s">
        <v>257</v>
      </c>
      <c r="D187" t="s">
        <v>476</v>
      </c>
      <c r="E187" t="s">
        <v>242</v>
      </c>
      <c r="F187" t="s">
        <v>260</v>
      </c>
      <c r="G187" t="s">
        <v>225</v>
      </c>
      <c r="H187" t="s">
        <v>226</v>
      </c>
      <c r="I187" t="str">
        <f>HYPERLINK("https://www.oreas.com/crm/OREAS-252c/")</f>
        <v>https://www.oreas.com/crm/OREAS-252c/</v>
      </c>
      <c r="J187">
        <v>0.192</v>
      </c>
      <c r="K187">
        <v>1.9199999999999999E-5</v>
      </c>
      <c r="L187" t="s">
        <v>271</v>
      </c>
      <c r="M187">
        <v>50300</v>
      </c>
      <c r="N187">
        <v>5.03</v>
      </c>
      <c r="O187" t="s">
        <v>227</v>
      </c>
      <c r="P187">
        <v>15</v>
      </c>
      <c r="Q187">
        <v>1.5E-3</v>
      </c>
      <c r="R187" t="s">
        <v>227</v>
      </c>
      <c r="S187">
        <v>0.82</v>
      </c>
      <c r="T187">
        <v>8.2000000000000001E-5</v>
      </c>
      <c r="U187" t="s">
        <v>243</v>
      </c>
      <c r="V187" s="2">
        <v>10</v>
      </c>
      <c r="W187" s="2">
        <v>1E-3</v>
      </c>
      <c r="X187" t="s">
        <v>271</v>
      </c>
      <c r="Y187">
        <v>339</v>
      </c>
      <c r="Z187">
        <v>3.39E-2</v>
      </c>
      <c r="AA187" t="s">
        <v>227</v>
      </c>
      <c r="AB187">
        <v>1.86</v>
      </c>
      <c r="AC187">
        <v>1.8599999999999999E-4</v>
      </c>
      <c r="AD187" t="s">
        <v>227</v>
      </c>
      <c r="AE187">
        <v>0.34</v>
      </c>
      <c r="AF187">
        <v>3.4E-5</v>
      </c>
      <c r="AG187" t="s">
        <v>227</v>
      </c>
      <c r="AH187">
        <v>14900</v>
      </c>
      <c r="AI187">
        <v>1.49</v>
      </c>
      <c r="AJ187" t="s">
        <v>227</v>
      </c>
      <c r="AK187">
        <v>6.6000000000000003E-2</v>
      </c>
      <c r="AL187">
        <v>6.6000000000000003E-6</v>
      </c>
      <c r="AM187" t="s">
        <v>227</v>
      </c>
      <c r="AN187">
        <v>68</v>
      </c>
      <c r="AO187">
        <v>6.7999999999999996E-3</v>
      </c>
      <c r="AP187" t="s">
        <v>227</v>
      </c>
      <c r="AT187">
        <v>19.100000000000001</v>
      </c>
      <c r="AU187">
        <v>1.91E-3</v>
      </c>
      <c r="AV187" t="s">
        <v>227</v>
      </c>
      <c r="AW187">
        <v>102</v>
      </c>
      <c r="AX187">
        <v>1.0200000000000001E-2</v>
      </c>
      <c r="AY187" t="s">
        <v>227</v>
      </c>
      <c r="AZ187">
        <v>2.65</v>
      </c>
      <c r="BA187">
        <v>2.6499999999999999E-4</v>
      </c>
      <c r="BB187" t="s">
        <v>227</v>
      </c>
      <c r="BC187">
        <v>26.8</v>
      </c>
      <c r="BD187">
        <v>2.6800000000000001E-3</v>
      </c>
      <c r="BE187" t="s">
        <v>227</v>
      </c>
      <c r="BF187">
        <v>3.4</v>
      </c>
      <c r="BG187">
        <v>3.4000000000000002E-4</v>
      </c>
      <c r="BH187" t="s">
        <v>227</v>
      </c>
      <c r="BI187">
        <v>1.52</v>
      </c>
      <c r="BJ187">
        <v>1.5200000000000001E-4</v>
      </c>
      <c r="BK187" t="s">
        <v>227</v>
      </c>
      <c r="BL187">
        <v>1.45</v>
      </c>
      <c r="BM187">
        <v>1.45E-4</v>
      </c>
      <c r="BN187" t="s">
        <v>227</v>
      </c>
      <c r="BO187">
        <v>38600</v>
      </c>
      <c r="BP187">
        <v>3.86</v>
      </c>
      <c r="BQ187" t="s">
        <v>227</v>
      </c>
      <c r="BR187">
        <v>14.7</v>
      </c>
      <c r="BS187">
        <v>1.47E-3</v>
      </c>
      <c r="BT187" t="s">
        <v>227</v>
      </c>
      <c r="BU187">
        <v>4.88</v>
      </c>
      <c r="BV187">
        <v>4.8799999999999999E-4</v>
      </c>
      <c r="BW187" t="s">
        <v>227</v>
      </c>
      <c r="BX187">
        <v>9.5000000000000001E-2</v>
      </c>
      <c r="BY187">
        <v>9.5000000000000005E-6</v>
      </c>
      <c r="BZ187" t="s">
        <v>271</v>
      </c>
      <c r="CA187">
        <v>4.17</v>
      </c>
      <c r="CB187">
        <v>4.17E-4</v>
      </c>
      <c r="CC187" t="s">
        <v>227</v>
      </c>
      <c r="CG187">
        <v>0.6</v>
      </c>
      <c r="CH187">
        <v>6.0000000000000002E-5</v>
      </c>
      <c r="CI187" t="s">
        <v>227</v>
      </c>
      <c r="CJ187">
        <v>5.7000000000000002E-2</v>
      </c>
      <c r="CK187">
        <v>5.6999999999999996E-6</v>
      </c>
      <c r="CL187" t="s">
        <v>227</v>
      </c>
      <c r="CP187">
        <v>12800</v>
      </c>
      <c r="CQ187">
        <v>1.28</v>
      </c>
      <c r="CR187" t="s">
        <v>227</v>
      </c>
      <c r="CS187">
        <v>37</v>
      </c>
      <c r="CT187">
        <v>3.7000000000000002E-3</v>
      </c>
      <c r="CU187" t="s">
        <v>227</v>
      </c>
      <c r="CV187">
        <v>24</v>
      </c>
      <c r="CW187">
        <v>2.3999999999999998E-3</v>
      </c>
      <c r="CX187" t="s">
        <v>227</v>
      </c>
      <c r="CY187">
        <v>0.17</v>
      </c>
      <c r="CZ187">
        <v>1.7E-5</v>
      </c>
      <c r="DA187" t="s">
        <v>227</v>
      </c>
      <c r="DB187">
        <v>14400</v>
      </c>
      <c r="DC187">
        <v>1.44</v>
      </c>
      <c r="DD187" t="s">
        <v>227</v>
      </c>
      <c r="DE187">
        <v>440</v>
      </c>
      <c r="DF187">
        <v>4.3999999999999997E-2</v>
      </c>
      <c r="DG187" t="s">
        <v>227</v>
      </c>
      <c r="DH187">
        <v>2.27</v>
      </c>
      <c r="DI187">
        <v>2.2699999999999999E-4</v>
      </c>
      <c r="DJ187" t="s">
        <v>227</v>
      </c>
      <c r="DK187">
        <v>9290</v>
      </c>
      <c r="DL187">
        <v>0.92900000000000005</v>
      </c>
      <c r="DM187" t="s">
        <v>227</v>
      </c>
      <c r="DN187">
        <v>29.2</v>
      </c>
      <c r="DO187">
        <v>2.9199999999999999E-3</v>
      </c>
      <c r="DP187" t="s">
        <v>227</v>
      </c>
      <c r="DQ187">
        <v>31.2</v>
      </c>
      <c r="DR187">
        <v>3.1199999999999999E-3</v>
      </c>
      <c r="DS187" t="s">
        <v>227</v>
      </c>
      <c r="DT187">
        <v>69</v>
      </c>
      <c r="DU187">
        <v>6.8999999999999999E-3</v>
      </c>
      <c r="DV187" t="s">
        <v>271</v>
      </c>
      <c r="DW187">
        <v>850</v>
      </c>
      <c r="DX187">
        <v>8.5000000000000006E-2</v>
      </c>
      <c r="DY187" t="s">
        <v>227</v>
      </c>
      <c r="DZ187">
        <v>10.4</v>
      </c>
      <c r="EA187">
        <v>1.0399999999999999E-3</v>
      </c>
      <c r="EB187" t="s">
        <v>227</v>
      </c>
      <c r="EF187">
        <v>8.2799999999999994</v>
      </c>
      <c r="EG187">
        <v>8.2799999999999996E-4</v>
      </c>
      <c r="EH187" t="s">
        <v>227</v>
      </c>
      <c r="EL187">
        <v>14</v>
      </c>
      <c r="EM187">
        <v>1.4E-3</v>
      </c>
      <c r="EN187" t="s">
        <v>271</v>
      </c>
      <c r="EO187" s="2">
        <v>2E-3</v>
      </c>
      <c r="EP187" s="2">
        <v>1.9999999999999999E-7</v>
      </c>
      <c r="EQ187" t="s">
        <v>227</v>
      </c>
      <c r="EX187">
        <v>110</v>
      </c>
      <c r="EY187">
        <v>1.0999999999999999E-2</v>
      </c>
      <c r="EZ187" t="s">
        <v>227</v>
      </c>
      <c r="FA187">
        <v>0.86</v>
      </c>
      <c r="FB187">
        <v>8.6000000000000003E-5</v>
      </c>
      <c r="FC187" t="s">
        <v>227</v>
      </c>
      <c r="FD187">
        <v>9.7799999999999994</v>
      </c>
      <c r="FE187">
        <v>9.7799999999999992E-4</v>
      </c>
      <c r="FF187" t="s">
        <v>227</v>
      </c>
      <c r="FP187">
        <v>3.89</v>
      </c>
      <c r="FQ187">
        <v>3.8900000000000002E-4</v>
      </c>
      <c r="FR187" t="s">
        <v>227</v>
      </c>
      <c r="FS187">
        <v>273</v>
      </c>
      <c r="FT187">
        <v>2.7300000000000001E-2</v>
      </c>
      <c r="FU187" t="s">
        <v>227</v>
      </c>
      <c r="FV187">
        <v>1.92</v>
      </c>
      <c r="FW187">
        <v>1.92E-4</v>
      </c>
      <c r="FX187" t="s">
        <v>227</v>
      </c>
      <c r="FY187">
        <v>0.67</v>
      </c>
      <c r="FZ187">
        <v>6.7000000000000002E-5</v>
      </c>
      <c r="GA187" t="s">
        <v>227</v>
      </c>
      <c r="GE187">
        <v>8.8000000000000007</v>
      </c>
      <c r="GF187">
        <v>8.8000000000000003E-4</v>
      </c>
      <c r="GG187" t="s">
        <v>227</v>
      </c>
      <c r="GH187">
        <v>5230</v>
      </c>
      <c r="GI187">
        <v>0.52300000000000002</v>
      </c>
      <c r="GJ187" t="s">
        <v>227</v>
      </c>
      <c r="GK187">
        <v>0.36</v>
      </c>
      <c r="GL187">
        <v>3.6000000000000001E-5</v>
      </c>
      <c r="GM187" t="s">
        <v>227</v>
      </c>
      <c r="GN187">
        <v>0.19</v>
      </c>
      <c r="GO187">
        <v>1.9000000000000001E-5</v>
      </c>
      <c r="GP187" t="s">
        <v>227</v>
      </c>
      <c r="GQ187">
        <v>1.53</v>
      </c>
      <c r="GR187">
        <v>1.5300000000000001E-4</v>
      </c>
      <c r="GS187" t="s">
        <v>227</v>
      </c>
      <c r="GT187">
        <v>31.8</v>
      </c>
      <c r="GU187">
        <v>3.1800000000000001E-3</v>
      </c>
      <c r="GV187" t="s">
        <v>271</v>
      </c>
      <c r="GW187">
        <v>2.59</v>
      </c>
      <c r="GX187">
        <v>2.5900000000000001E-4</v>
      </c>
      <c r="GY187" t="s">
        <v>227</v>
      </c>
      <c r="GZ187">
        <v>15.1</v>
      </c>
      <c r="HA187">
        <v>1.5100000000000001E-3</v>
      </c>
      <c r="HB187" t="s">
        <v>227</v>
      </c>
      <c r="HC187">
        <v>1.25</v>
      </c>
      <c r="HD187">
        <v>1.25E-4</v>
      </c>
      <c r="HE187" t="s">
        <v>227</v>
      </c>
      <c r="HF187">
        <v>71</v>
      </c>
      <c r="HG187">
        <v>7.1000000000000004E-3</v>
      </c>
      <c r="HH187" t="s">
        <v>227</v>
      </c>
      <c r="HI187">
        <v>179</v>
      </c>
      <c r="HJ187">
        <v>1.7899999999999999E-2</v>
      </c>
      <c r="HK187" t="s">
        <v>227</v>
      </c>
    </row>
    <row r="188" spans="1:219" x14ac:dyDescent="0.25">
      <c r="A188" t="s">
        <v>483</v>
      </c>
      <c r="B188" t="s">
        <v>240</v>
      </c>
      <c r="C188" t="s">
        <v>257</v>
      </c>
      <c r="D188" t="s">
        <v>484</v>
      </c>
      <c r="E188" t="s">
        <v>242</v>
      </c>
      <c r="F188" t="s">
        <v>224</v>
      </c>
      <c r="G188" t="s">
        <v>225</v>
      </c>
      <c r="H188" t="s">
        <v>226</v>
      </c>
      <c r="I188" t="str">
        <f>HYPERLINK("https://www.oreas.com/crm/OREAS-253/")</f>
        <v>https://www.oreas.com/crm/OREAS-253/</v>
      </c>
      <c r="S188">
        <v>1.22</v>
      </c>
      <c r="T188">
        <v>1.22E-4</v>
      </c>
      <c r="U188" t="s">
        <v>243</v>
      </c>
    </row>
    <row r="189" spans="1:219" x14ac:dyDescent="0.25">
      <c r="A189" t="s">
        <v>485</v>
      </c>
      <c r="B189" t="s">
        <v>240</v>
      </c>
      <c r="C189" t="s">
        <v>257</v>
      </c>
      <c r="D189" t="s">
        <v>476</v>
      </c>
      <c r="E189" t="s">
        <v>242</v>
      </c>
      <c r="F189" t="s">
        <v>260</v>
      </c>
      <c r="G189" t="s">
        <v>225</v>
      </c>
      <c r="H189" t="s">
        <v>226</v>
      </c>
      <c r="I189" t="str">
        <f>HYPERLINK("https://www.oreas.com/crm/OREAS-253b/")</f>
        <v>https://www.oreas.com/crm/OREAS-253b/</v>
      </c>
      <c r="J189">
        <v>0.28599999999999998</v>
      </c>
      <c r="K189">
        <v>2.8600000000000001E-5</v>
      </c>
      <c r="L189" t="s">
        <v>271</v>
      </c>
      <c r="M189">
        <v>63000</v>
      </c>
      <c r="N189">
        <v>6.3</v>
      </c>
      <c r="O189" t="s">
        <v>227</v>
      </c>
      <c r="P189">
        <v>235</v>
      </c>
      <c r="Q189">
        <v>2.35E-2</v>
      </c>
      <c r="R189" t="s">
        <v>227</v>
      </c>
      <c r="S189">
        <v>1.24</v>
      </c>
      <c r="T189">
        <v>1.2400000000000001E-4</v>
      </c>
      <c r="U189" t="s">
        <v>243</v>
      </c>
      <c r="V189" s="2">
        <v>10</v>
      </c>
      <c r="W189" s="2">
        <v>1E-3</v>
      </c>
      <c r="X189" t="s">
        <v>271</v>
      </c>
      <c r="Y189">
        <v>482</v>
      </c>
      <c r="Z189">
        <v>4.82E-2</v>
      </c>
      <c r="AA189" t="s">
        <v>227</v>
      </c>
      <c r="AB189">
        <v>2.13</v>
      </c>
      <c r="AC189">
        <v>2.13E-4</v>
      </c>
      <c r="AD189" t="s">
        <v>227</v>
      </c>
      <c r="AE189">
        <v>4.34</v>
      </c>
      <c r="AF189">
        <v>4.3399999999999998E-4</v>
      </c>
      <c r="AG189" t="s">
        <v>227</v>
      </c>
      <c r="AH189">
        <v>12400</v>
      </c>
      <c r="AI189">
        <v>1.24</v>
      </c>
      <c r="AJ189" t="s">
        <v>227</v>
      </c>
      <c r="AK189">
        <v>5.8999999999999997E-2</v>
      </c>
      <c r="AL189">
        <v>5.9000000000000003E-6</v>
      </c>
      <c r="AM189" t="s">
        <v>227</v>
      </c>
      <c r="AN189">
        <v>76</v>
      </c>
      <c r="AO189">
        <v>7.6E-3</v>
      </c>
      <c r="AP189" t="s">
        <v>227</v>
      </c>
      <c r="AT189">
        <v>15</v>
      </c>
      <c r="AU189">
        <v>1.5E-3</v>
      </c>
      <c r="AV189" t="s">
        <v>227</v>
      </c>
      <c r="AW189">
        <v>120</v>
      </c>
      <c r="AX189">
        <v>1.2E-2</v>
      </c>
      <c r="AY189" t="s">
        <v>227</v>
      </c>
      <c r="AZ189">
        <v>5.0599999999999996</v>
      </c>
      <c r="BA189">
        <v>5.0600000000000005E-4</v>
      </c>
      <c r="BB189" t="s">
        <v>227</v>
      </c>
      <c r="BC189">
        <v>38.6</v>
      </c>
      <c r="BD189">
        <v>3.8600000000000001E-3</v>
      </c>
      <c r="BE189" t="s">
        <v>227</v>
      </c>
      <c r="BF189">
        <v>3.84</v>
      </c>
      <c r="BG189">
        <v>3.8400000000000001E-4</v>
      </c>
      <c r="BH189" t="s">
        <v>227</v>
      </c>
      <c r="BI189">
        <v>1.81</v>
      </c>
      <c r="BJ189">
        <v>1.8100000000000001E-4</v>
      </c>
      <c r="BK189" t="s">
        <v>227</v>
      </c>
      <c r="BL189">
        <v>1.45</v>
      </c>
      <c r="BM189">
        <v>1.45E-4</v>
      </c>
      <c r="BN189" t="s">
        <v>227</v>
      </c>
      <c r="BO189">
        <v>40200</v>
      </c>
      <c r="BP189">
        <v>4.0199999999999996</v>
      </c>
      <c r="BQ189" t="s">
        <v>227</v>
      </c>
      <c r="BR189">
        <v>17.3</v>
      </c>
      <c r="BS189">
        <v>1.73E-3</v>
      </c>
      <c r="BT189" t="s">
        <v>227</v>
      </c>
      <c r="BU189">
        <v>5.24</v>
      </c>
      <c r="BV189">
        <v>5.2400000000000005E-4</v>
      </c>
      <c r="BW189" t="s">
        <v>227</v>
      </c>
      <c r="BX189" s="2">
        <v>0.1</v>
      </c>
      <c r="BY189" s="2">
        <v>1.0000000000000001E-5</v>
      </c>
      <c r="BZ189" t="s">
        <v>271</v>
      </c>
      <c r="CA189">
        <v>4.33</v>
      </c>
      <c r="CB189">
        <v>4.3300000000000001E-4</v>
      </c>
      <c r="CC189" t="s">
        <v>227</v>
      </c>
      <c r="CD189">
        <v>3.9E-2</v>
      </c>
      <c r="CE189">
        <v>3.8999999999999999E-6</v>
      </c>
      <c r="CF189" t="s">
        <v>271</v>
      </c>
      <c r="CG189">
        <v>0.64</v>
      </c>
      <c r="CH189">
        <v>6.3999999999999997E-5</v>
      </c>
      <c r="CI189" t="s">
        <v>227</v>
      </c>
      <c r="CJ189">
        <v>7.0000000000000007E-2</v>
      </c>
      <c r="CK189">
        <v>6.9999999999999999E-6</v>
      </c>
      <c r="CL189" t="s">
        <v>227</v>
      </c>
      <c r="CP189">
        <v>17400</v>
      </c>
      <c r="CQ189">
        <v>1.74</v>
      </c>
      <c r="CR189" t="s">
        <v>227</v>
      </c>
      <c r="CS189">
        <v>39.700000000000003</v>
      </c>
      <c r="CT189">
        <v>3.9699999999999996E-3</v>
      </c>
      <c r="CU189" t="s">
        <v>227</v>
      </c>
      <c r="CV189">
        <v>25.5</v>
      </c>
      <c r="CW189">
        <v>2.5500000000000002E-3</v>
      </c>
      <c r="CX189" t="s">
        <v>227</v>
      </c>
      <c r="CY189">
        <v>0.25</v>
      </c>
      <c r="CZ189">
        <v>2.5000000000000001E-5</v>
      </c>
      <c r="DA189" t="s">
        <v>227</v>
      </c>
      <c r="DB189">
        <v>12400</v>
      </c>
      <c r="DC189">
        <v>1.24</v>
      </c>
      <c r="DD189" t="s">
        <v>227</v>
      </c>
      <c r="DE189">
        <v>320</v>
      </c>
      <c r="DF189">
        <v>3.2000000000000001E-2</v>
      </c>
      <c r="DG189" t="s">
        <v>227</v>
      </c>
      <c r="DH189">
        <v>2.48</v>
      </c>
      <c r="DI189">
        <v>2.4800000000000001E-4</v>
      </c>
      <c r="DJ189" t="s">
        <v>227</v>
      </c>
      <c r="DK189">
        <v>6450</v>
      </c>
      <c r="DL189">
        <v>0.64500000000000002</v>
      </c>
      <c r="DM189" t="s">
        <v>227</v>
      </c>
      <c r="DN189">
        <v>18.5</v>
      </c>
      <c r="DO189">
        <v>1.8500000000000001E-3</v>
      </c>
      <c r="DP189" t="s">
        <v>227</v>
      </c>
      <c r="DQ189">
        <v>33.6</v>
      </c>
      <c r="DR189">
        <v>3.3600000000000001E-3</v>
      </c>
      <c r="DS189" t="s">
        <v>227</v>
      </c>
      <c r="DT189">
        <v>54</v>
      </c>
      <c r="DU189">
        <v>5.4000000000000003E-3</v>
      </c>
      <c r="DV189" t="s">
        <v>271</v>
      </c>
      <c r="DW189">
        <v>680</v>
      </c>
      <c r="DX189">
        <v>6.8000000000000005E-2</v>
      </c>
      <c r="DY189" t="s">
        <v>227</v>
      </c>
      <c r="DZ189">
        <v>15</v>
      </c>
      <c r="EA189">
        <v>1.5E-3</v>
      </c>
      <c r="EB189" t="s">
        <v>227</v>
      </c>
      <c r="EC189" s="2">
        <v>0.01</v>
      </c>
      <c r="ED189" s="2">
        <v>9.9999999999999995E-7</v>
      </c>
      <c r="EE189" t="s">
        <v>271</v>
      </c>
      <c r="EF189">
        <v>8.99</v>
      </c>
      <c r="EG189">
        <v>8.9899999999999995E-4</v>
      </c>
      <c r="EH189" t="s">
        <v>227</v>
      </c>
      <c r="EL189">
        <v>11.6</v>
      </c>
      <c r="EM189">
        <v>1.16E-3</v>
      </c>
      <c r="EN189" t="s">
        <v>271</v>
      </c>
      <c r="EO189" s="2">
        <v>2E-3</v>
      </c>
      <c r="EP189" s="2">
        <v>1.9999999999999999E-7</v>
      </c>
      <c r="EQ189" t="s">
        <v>227</v>
      </c>
      <c r="EX189">
        <v>210</v>
      </c>
      <c r="EY189">
        <v>2.1000000000000001E-2</v>
      </c>
      <c r="EZ189" t="s">
        <v>227</v>
      </c>
      <c r="FA189">
        <v>11.1</v>
      </c>
      <c r="FB189">
        <v>1.1100000000000001E-3</v>
      </c>
      <c r="FC189" t="s">
        <v>227</v>
      </c>
      <c r="FD189">
        <v>13.2</v>
      </c>
      <c r="FE189">
        <v>1.32E-3</v>
      </c>
      <c r="FF189" t="s">
        <v>227</v>
      </c>
      <c r="FG189" s="2">
        <v>1</v>
      </c>
      <c r="FH189" s="2">
        <v>1E-4</v>
      </c>
      <c r="FI189" t="s">
        <v>227</v>
      </c>
      <c r="FM189">
        <v>4.4000000000000004</v>
      </c>
      <c r="FN189">
        <v>4.4000000000000002E-4</v>
      </c>
      <c r="FO189" t="s">
        <v>271</v>
      </c>
      <c r="FP189">
        <v>6.92</v>
      </c>
      <c r="FQ189">
        <v>6.9200000000000002E-4</v>
      </c>
      <c r="FR189" t="s">
        <v>227</v>
      </c>
      <c r="FS189">
        <v>186</v>
      </c>
      <c r="FT189">
        <v>1.8599999999999998E-2</v>
      </c>
      <c r="FU189" t="s">
        <v>227</v>
      </c>
      <c r="FV189">
        <v>1.27</v>
      </c>
      <c r="FW189">
        <v>1.27E-4</v>
      </c>
      <c r="FX189" t="s">
        <v>227</v>
      </c>
      <c r="FY189">
        <v>0.73</v>
      </c>
      <c r="FZ189">
        <v>7.2999999999999999E-5</v>
      </c>
      <c r="GA189" t="s">
        <v>227</v>
      </c>
      <c r="GB189">
        <v>6.9000000000000006E-2</v>
      </c>
      <c r="GC189">
        <v>6.9E-6</v>
      </c>
      <c r="GD189" t="s">
        <v>271</v>
      </c>
      <c r="GE189">
        <v>12.9</v>
      </c>
      <c r="GF189">
        <v>1.2899999999999999E-3</v>
      </c>
      <c r="GG189" t="s">
        <v>227</v>
      </c>
      <c r="GH189">
        <v>4680</v>
      </c>
      <c r="GI189">
        <v>0.46800000000000003</v>
      </c>
      <c r="GJ189" t="s">
        <v>227</v>
      </c>
      <c r="GK189">
        <v>0.5</v>
      </c>
      <c r="GL189">
        <v>5.0000000000000002E-5</v>
      </c>
      <c r="GM189" t="s">
        <v>227</v>
      </c>
      <c r="GN189">
        <v>0.24</v>
      </c>
      <c r="GO189">
        <v>2.4000000000000001E-5</v>
      </c>
      <c r="GP189" t="s">
        <v>227</v>
      </c>
      <c r="GQ189">
        <v>2.14</v>
      </c>
      <c r="GR189">
        <v>2.14E-4</v>
      </c>
      <c r="GS189" t="s">
        <v>227</v>
      </c>
      <c r="GT189">
        <v>30.6</v>
      </c>
      <c r="GU189">
        <v>3.0599999999999998E-3</v>
      </c>
      <c r="GV189" t="s">
        <v>271</v>
      </c>
      <c r="GW189">
        <v>40.6</v>
      </c>
      <c r="GX189">
        <v>4.0600000000000002E-3</v>
      </c>
      <c r="GY189" t="s">
        <v>227</v>
      </c>
      <c r="GZ189">
        <v>17.2</v>
      </c>
      <c r="HA189">
        <v>1.72E-3</v>
      </c>
      <c r="HB189" t="s">
        <v>227</v>
      </c>
      <c r="HC189">
        <v>1.64</v>
      </c>
      <c r="HD189">
        <v>1.64E-4</v>
      </c>
      <c r="HE189" t="s">
        <v>227</v>
      </c>
      <c r="HF189">
        <v>73</v>
      </c>
      <c r="HG189">
        <v>7.3000000000000001E-3</v>
      </c>
      <c r="HH189" t="s">
        <v>227</v>
      </c>
      <c r="HI189">
        <v>157</v>
      </c>
      <c r="HJ189">
        <v>1.5699999999999999E-2</v>
      </c>
      <c r="HK189" t="s">
        <v>227</v>
      </c>
    </row>
    <row r="190" spans="1:219" x14ac:dyDescent="0.25">
      <c r="A190" t="s">
        <v>486</v>
      </c>
      <c r="B190" t="s">
        <v>240</v>
      </c>
      <c r="C190" t="s">
        <v>257</v>
      </c>
      <c r="D190" t="s">
        <v>484</v>
      </c>
      <c r="E190" t="s">
        <v>242</v>
      </c>
      <c r="F190" t="s">
        <v>224</v>
      </c>
      <c r="G190" t="s">
        <v>235</v>
      </c>
      <c r="H190" t="s">
        <v>226</v>
      </c>
      <c r="I190" t="str">
        <f>HYPERLINK("https://www.oreas.com/crm/OREAS-254/")</f>
        <v>https://www.oreas.com/crm/OREAS-254/</v>
      </c>
      <c r="S190">
        <v>2.5499999999999998</v>
      </c>
      <c r="T190">
        <v>2.5500000000000002E-4</v>
      </c>
      <c r="U190" t="s">
        <v>243</v>
      </c>
    </row>
    <row r="191" spans="1:219" x14ac:dyDescent="0.25">
      <c r="A191" t="s">
        <v>487</v>
      </c>
      <c r="B191" t="s">
        <v>240</v>
      </c>
      <c r="C191" t="s">
        <v>257</v>
      </c>
      <c r="D191" t="s">
        <v>484</v>
      </c>
      <c r="E191" t="s">
        <v>242</v>
      </c>
      <c r="F191" t="s">
        <v>224</v>
      </c>
      <c r="G191" t="s">
        <v>235</v>
      </c>
      <c r="H191" t="s">
        <v>226</v>
      </c>
      <c r="I191" t="str">
        <f>HYPERLINK("https://www.oreas.com/crm/OREAS-254b/")</f>
        <v>https://www.oreas.com/crm/OREAS-254b/</v>
      </c>
      <c r="J191">
        <v>0.45300000000000001</v>
      </c>
      <c r="K191">
        <v>4.5300000000000003E-5</v>
      </c>
      <c r="L191" t="s">
        <v>227</v>
      </c>
      <c r="M191">
        <v>54500</v>
      </c>
      <c r="N191">
        <v>5.45</v>
      </c>
      <c r="O191" t="s">
        <v>227</v>
      </c>
      <c r="P191">
        <v>13.7</v>
      </c>
      <c r="Q191">
        <v>1.3699999999999999E-3</v>
      </c>
      <c r="R191" t="s">
        <v>227</v>
      </c>
      <c r="S191">
        <v>2.5299999999999998</v>
      </c>
      <c r="T191">
        <v>2.5300000000000002E-4</v>
      </c>
      <c r="U191" t="s">
        <v>243</v>
      </c>
      <c r="Y191">
        <v>407</v>
      </c>
      <c r="Z191">
        <v>4.07E-2</v>
      </c>
      <c r="AA191" t="s">
        <v>227</v>
      </c>
      <c r="AB191">
        <v>2.2000000000000002</v>
      </c>
      <c r="AC191">
        <v>2.2000000000000001E-4</v>
      </c>
      <c r="AD191" t="s">
        <v>227</v>
      </c>
      <c r="AE191">
        <v>0.25</v>
      </c>
      <c r="AF191">
        <v>2.5000000000000001E-5</v>
      </c>
      <c r="AG191" t="s">
        <v>227</v>
      </c>
      <c r="AH191">
        <v>16400</v>
      </c>
      <c r="AI191">
        <v>1.64</v>
      </c>
      <c r="AJ191" t="s">
        <v>227</v>
      </c>
      <c r="AK191">
        <v>7.2999999999999995E-2</v>
      </c>
      <c r="AL191">
        <v>7.3000000000000004E-6</v>
      </c>
      <c r="AM191" t="s">
        <v>227</v>
      </c>
      <c r="AN191">
        <v>66</v>
      </c>
      <c r="AO191">
        <v>6.6E-3</v>
      </c>
      <c r="AP191" t="s">
        <v>227</v>
      </c>
      <c r="AT191">
        <v>27.3</v>
      </c>
      <c r="AU191">
        <v>2.7299999999999998E-3</v>
      </c>
      <c r="AV191" t="s">
        <v>227</v>
      </c>
      <c r="AW191">
        <v>152</v>
      </c>
      <c r="AX191">
        <v>1.52E-2</v>
      </c>
      <c r="AY191" t="s">
        <v>227</v>
      </c>
      <c r="AZ191">
        <v>2.66</v>
      </c>
      <c r="BA191">
        <v>2.6600000000000001E-4</v>
      </c>
      <c r="BB191" t="s">
        <v>227</v>
      </c>
      <c r="BC191">
        <v>42.9</v>
      </c>
      <c r="BD191">
        <v>4.2900000000000004E-3</v>
      </c>
      <c r="BE191" t="s">
        <v>227</v>
      </c>
      <c r="BF191">
        <v>3.87</v>
      </c>
      <c r="BG191">
        <v>3.8699999999999997E-4</v>
      </c>
      <c r="BH191" t="s">
        <v>227</v>
      </c>
      <c r="BI191">
        <v>1.73</v>
      </c>
      <c r="BJ191">
        <v>1.73E-4</v>
      </c>
      <c r="BK191" t="s">
        <v>227</v>
      </c>
      <c r="BL191">
        <v>1.78</v>
      </c>
      <c r="BM191">
        <v>1.7799999999999999E-4</v>
      </c>
      <c r="BN191" t="s">
        <v>227</v>
      </c>
      <c r="BO191">
        <v>43800</v>
      </c>
      <c r="BP191">
        <v>4.38</v>
      </c>
      <c r="BQ191" t="s">
        <v>227</v>
      </c>
      <c r="BR191">
        <v>16</v>
      </c>
      <c r="BS191">
        <v>1.6000000000000001E-3</v>
      </c>
      <c r="BT191" t="s">
        <v>227</v>
      </c>
      <c r="BU191">
        <v>5.45</v>
      </c>
      <c r="BV191">
        <v>5.4500000000000002E-4</v>
      </c>
      <c r="BW191" t="s">
        <v>227</v>
      </c>
      <c r="CA191">
        <v>4.76</v>
      </c>
      <c r="CB191">
        <v>4.7600000000000002E-4</v>
      </c>
      <c r="CC191" t="s">
        <v>227</v>
      </c>
      <c r="CG191">
        <v>0.69</v>
      </c>
      <c r="CH191">
        <v>6.8999999999999997E-5</v>
      </c>
      <c r="CI191" t="s">
        <v>227</v>
      </c>
      <c r="CJ191">
        <v>5.1999999999999998E-2</v>
      </c>
      <c r="CK191">
        <v>5.2000000000000002E-6</v>
      </c>
      <c r="CL191" t="s">
        <v>227</v>
      </c>
      <c r="CP191">
        <v>14900</v>
      </c>
      <c r="CQ191">
        <v>1.49</v>
      </c>
      <c r="CR191" t="s">
        <v>227</v>
      </c>
      <c r="CS191">
        <v>36.299999999999997</v>
      </c>
      <c r="CT191">
        <v>3.63E-3</v>
      </c>
      <c r="CU191" t="s">
        <v>227</v>
      </c>
      <c r="CV191">
        <v>20.2</v>
      </c>
      <c r="CW191">
        <v>2.0200000000000001E-3</v>
      </c>
      <c r="CX191" t="s">
        <v>227</v>
      </c>
      <c r="CY191">
        <v>0.19</v>
      </c>
      <c r="CZ191">
        <v>1.9000000000000001E-5</v>
      </c>
      <c r="DA191" t="s">
        <v>227</v>
      </c>
      <c r="DB191">
        <v>14900</v>
      </c>
      <c r="DC191">
        <v>1.49</v>
      </c>
      <c r="DD191" t="s">
        <v>227</v>
      </c>
      <c r="DE191">
        <v>540</v>
      </c>
      <c r="DF191">
        <v>5.3999999999999999E-2</v>
      </c>
      <c r="DG191" t="s">
        <v>227</v>
      </c>
      <c r="DH191">
        <v>3.46</v>
      </c>
      <c r="DI191">
        <v>3.4600000000000001E-4</v>
      </c>
      <c r="DJ191" t="s">
        <v>227</v>
      </c>
      <c r="DK191">
        <v>12300</v>
      </c>
      <c r="DL191">
        <v>1.23</v>
      </c>
      <c r="DM191" t="s">
        <v>227</v>
      </c>
      <c r="DN191">
        <v>32.799999999999997</v>
      </c>
      <c r="DO191">
        <v>3.2799999999999999E-3</v>
      </c>
      <c r="DP191" t="s">
        <v>227</v>
      </c>
      <c r="DQ191">
        <v>32.299999999999997</v>
      </c>
      <c r="DR191">
        <v>3.2299999999999998E-3</v>
      </c>
      <c r="DS191" t="s">
        <v>227</v>
      </c>
      <c r="DW191">
        <v>1090</v>
      </c>
      <c r="DX191">
        <v>0.109</v>
      </c>
      <c r="DY191" t="s">
        <v>227</v>
      </c>
      <c r="DZ191">
        <v>9.85</v>
      </c>
      <c r="EA191">
        <v>9.8499999999999998E-4</v>
      </c>
      <c r="EB191" t="s">
        <v>227</v>
      </c>
      <c r="EF191">
        <v>8.51</v>
      </c>
      <c r="EG191">
        <v>8.5099999999999998E-4</v>
      </c>
      <c r="EH191" t="s">
        <v>227</v>
      </c>
      <c r="EO191" s="2">
        <v>2E-3</v>
      </c>
      <c r="EP191" s="2">
        <v>1.9999999999999999E-7</v>
      </c>
      <c r="EQ191" t="s">
        <v>227</v>
      </c>
      <c r="EX191">
        <v>240</v>
      </c>
      <c r="EY191">
        <v>2.4E-2</v>
      </c>
      <c r="EZ191" t="s">
        <v>227</v>
      </c>
      <c r="FA191">
        <v>0.73</v>
      </c>
      <c r="FB191">
        <v>7.2999999999999999E-5</v>
      </c>
      <c r="FC191" t="s">
        <v>227</v>
      </c>
      <c r="FD191">
        <v>11.9</v>
      </c>
      <c r="FE191">
        <v>1.1900000000000001E-3</v>
      </c>
      <c r="FF191" t="s">
        <v>227</v>
      </c>
      <c r="FP191">
        <v>2.08</v>
      </c>
      <c r="FQ191">
        <v>2.0799999999999999E-4</v>
      </c>
      <c r="FR191" t="s">
        <v>227</v>
      </c>
      <c r="FS191">
        <v>333</v>
      </c>
      <c r="FT191">
        <v>3.3300000000000003E-2</v>
      </c>
      <c r="FU191" t="s">
        <v>227</v>
      </c>
      <c r="FV191">
        <v>2.1</v>
      </c>
      <c r="FW191">
        <v>2.1000000000000001E-4</v>
      </c>
      <c r="FX191" t="s">
        <v>227</v>
      </c>
      <c r="FY191">
        <v>0.74</v>
      </c>
      <c r="FZ191">
        <v>7.3999999999999996E-5</v>
      </c>
      <c r="GA191" t="s">
        <v>227</v>
      </c>
      <c r="GE191">
        <v>7.33</v>
      </c>
      <c r="GF191">
        <v>7.3300000000000004E-4</v>
      </c>
      <c r="GG191" t="s">
        <v>227</v>
      </c>
      <c r="GH191">
        <v>5630</v>
      </c>
      <c r="GI191">
        <v>0.56299999999999994</v>
      </c>
      <c r="GJ191" t="s">
        <v>227</v>
      </c>
      <c r="GK191">
        <v>0.27</v>
      </c>
      <c r="GL191">
        <v>2.6999999999999999E-5</v>
      </c>
      <c r="GM191" t="s">
        <v>227</v>
      </c>
      <c r="GN191">
        <v>0.23</v>
      </c>
      <c r="GO191">
        <v>2.3E-5</v>
      </c>
      <c r="GP191" t="s">
        <v>227</v>
      </c>
      <c r="GQ191">
        <v>1.63</v>
      </c>
      <c r="GR191">
        <v>1.63E-4</v>
      </c>
      <c r="GS191" t="s">
        <v>227</v>
      </c>
      <c r="GW191">
        <v>3.76</v>
      </c>
      <c r="GX191">
        <v>3.7599999999999998E-4</v>
      </c>
      <c r="GY191" t="s">
        <v>227</v>
      </c>
      <c r="GZ191">
        <v>17.2</v>
      </c>
      <c r="HA191">
        <v>1.72E-3</v>
      </c>
      <c r="HB191" t="s">
        <v>227</v>
      </c>
      <c r="HC191">
        <v>1.35</v>
      </c>
      <c r="HD191">
        <v>1.35E-4</v>
      </c>
      <c r="HE191" t="s">
        <v>227</v>
      </c>
      <c r="HF191">
        <v>89</v>
      </c>
      <c r="HG191">
        <v>8.8999999999999999E-3</v>
      </c>
      <c r="HH191" t="s">
        <v>227</v>
      </c>
      <c r="HI191">
        <v>203</v>
      </c>
      <c r="HJ191">
        <v>2.0299999999999999E-2</v>
      </c>
      <c r="HK191" t="s">
        <v>227</v>
      </c>
    </row>
    <row r="192" spans="1:219" x14ac:dyDescent="0.25">
      <c r="A192" t="s">
        <v>488</v>
      </c>
      <c r="B192" t="s">
        <v>240</v>
      </c>
      <c r="C192" t="s">
        <v>257</v>
      </c>
      <c r="D192" t="s">
        <v>476</v>
      </c>
      <c r="E192" t="s">
        <v>242</v>
      </c>
      <c r="F192" t="s">
        <v>260</v>
      </c>
      <c r="G192" t="s">
        <v>225</v>
      </c>
      <c r="H192" t="s">
        <v>226</v>
      </c>
      <c r="I192" t="str">
        <f>HYPERLINK("https://www.oreas.com/crm/OREAS-254c/")</f>
        <v>https://www.oreas.com/crm/OREAS-254c/</v>
      </c>
      <c r="J192">
        <v>0.92800000000000005</v>
      </c>
      <c r="K192">
        <v>9.2800000000000006E-5</v>
      </c>
      <c r="L192" t="s">
        <v>271</v>
      </c>
      <c r="M192">
        <v>50800</v>
      </c>
      <c r="N192">
        <v>5.08</v>
      </c>
      <c r="O192" t="s">
        <v>227</v>
      </c>
      <c r="P192">
        <v>17.600000000000001</v>
      </c>
      <c r="Q192">
        <v>1.7600000000000001E-3</v>
      </c>
      <c r="R192" t="s">
        <v>227</v>
      </c>
      <c r="S192">
        <v>2.57</v>
      </c>
      <c r="T192">
        <v>2.5700000000000001E-4</v>
      </c>
      <c r="U192" t="s">
        <v>243</v>
      </c>
      <c r="V192" s="2">
        <v>10</v>
      </c>
      <c r="W192" s="2">
        <v>1E-3</v>
      </c>
      <c r="X192" t="s">
        <v>271</v>
      </c>
      <c r="Y192">
        <v>340</v>
      </c>
      <c r="Z192">
        <v>3.4000000000000002E-2</v>
      </c>
      <c r="AA192" t="s">
        <v>227</v>
      </c>
      <c r="AB192">
        <v>1.93</v>
      </c>
      <c r="AC192">
        <v>1.93E-4</v>
      </c>
      <c r="AD192" t="s">
        <v>227</v>
      </c>
      <c r="AE192">
        <v>0.35</v>
      </c>
      <c r="AF192">
        <v>3.4999999999999997E-5</v>
      </c>
      <c r="AG192" t="s">
        <v>227</v>
      </c>
      <c r="AH192">
        <v>14600</v>
      </c>
      <c r="AI192">
        <v>1.46</v>
      </c>
      <c r="AJ192" t="s">
        <v>227</v>
      </c>
      <c r="AK192">
        <v>7.0999999999999994E-2</v>
      </c>
      <c r="AL192">
        <v>7.0999999999999998E-6</v>
      </c>
      <c r="AM192" t="s">
        <v>227</v>
      </c>
      <c r="AN192">
        <v>70</v>
      </c>
      <c r="AO192">
        <v>7.0000000000000001E-3</v>
      </c>
      <c r="AP192" t="s">
        <v>227</v>
      </c>
      <c r="AT192">
        <v>20.100000000000001</v>
      </c>
      <c r="AU192">
        <v>2.0100000000000001E-3</v>
      </c>
      <c r="AV192" t="s">
        <v>227</v>
      </c>
      <c r="AW192">
        <v>111</v>
      </c>
      <c r="AX192">
        <v>1.11E-2</v>
      </c>
      <c r="AY192" t="s">
        <v>227</v>
      </c>
      <c r="AZ192">
        <v>2.4700000000000002</v>
      </c>
      <c r="BA192">
        <v>2.4699999999999999E-4</v>
      </c>
      <c r="BB192" t="s">
        <v>227</v>
      </c>
      <c r="BC192">
        <v>31.4</v>
      </c>
      <c r="BD192">
        <v>3.14E-3</v>
      </c>
      <c r="BE192" t="s">
        <v>227</v>
      </c>
      <c r="BF192">
        <v>3.44</v>
      </c>
      <c r="BG192">
        <v>3.4400000000000001E-4</v>
      </c>
      <c r="BH192" t="s">
        <v>227</v>
      </c>
      <c r="BI192">
        <v>1.59</v>
      </c>
      <c r="BJ192">
        <v>1.5899999999999999E-4</v>
      </c>
      <c r="BK192" t="s">
        <v>227</v>
      </c>
      <c r="BL192">
        <v>1.5</v>
      </c>
      <c r="BM192">
        <v>1.4999999999999999E-4</v>
      </c>
      <c r="BN192" t="s">
        <v>227</v>
      </c>
      <c r="BO192">
        <v>39300</v>
      </c>
      <c r="BP192">
        <v>3.93</v>
      </c>
      <c r="BQ192" t="s">
        <v>227</v>
      </c>
      <c r="BR192">
        <v>15</v>
      </c>
      <c r="BS192">
        <v>1.5E-3</v>
      </c>
      <c r="BT192" t="s">
        <v>227</v>
      </c>
      <c r="BU192">
        <v>5.31</v>
      </c>
      <c r="BV192">
        <v>5.31E-4</v>
      </c>
      <c r="BW192" t="s">
        <v>227</v>
      </c>
      <c r="BX192">
        <v>0.11</v>
      </c>
      <c r="BY192">
        <v>1.1E-5</v>
      </c>
      <c r="BZ192" t="s">
        <v>271</v>
      </c>
      <c r="CA192">
        <v>4.41</v>
      </c>
      <c r="CB192">
        <v>4.4099999999999999E-4</v>
      </c>
      <c r="CC192" t="s">
        <v>227</v>
      </c>
      <c r="CD192">
        <v>3.5000000000000003E-2</v>
      </c>
      <c r="CE192">
        <v>3.4999999999999999E-6</v>
      </c>
      <c r="CF192" t="s">
        <v>271</v>
      </c>
      <c r="CG192">
        <v>0.61</v>
      </c>
      <c r="CH192">
        <v>6.0999999999999999E-5</v>
      </c>
      <c r="CI192" t="s">
        <v>227</v>
      </c>
      <c r="CJ192">
        <v>0.06</v>
      </c>
      <c r="CK192">
        <v>6.0000000000000002E-6</v>
      </c>
      <c r="CL192" t="s">
        <v>227</v>
      </c>
      <c r="CP192">
        <v>12900</v>
      </c>
      <c r="CQ192">
        <v>1.29</v>
      </c>
      <c r="CR192" t="s">
        <v>227</v>
      </c>
      <c r="CS192">
        <v>37.9</v>
      </c>
      <c r="CT192">
        <v>3.79E-3</v>
      </c>
      <c r="CU192" t="s">
        <v>227</v>
      </c>
      <c r="CV192">
        <v>24.1</v>
      </c>
      <c r="CW192">
        <v>2.4099999999999998E-3</v>
      </c>
      <c r="CX192" t="s">
        <v>227</v>
      </c>
      <c r="CY192">
        <v>0.17</v>
      </c>
      <c r="CZ192">
        <v>1.7E-5</v>
      </c>
      <c r="DA192" t="s">
        <v>227</v>
      </c>
      <c r="DB192">
        <v>15100</v>
      </c>
      <c r="DC192">
        <v>1.51</v>
      </c>
      <c r="DD192" t="s">
        <v>227</v>
      </c>
      <c r="DE192">
        <v>460</v>
      </c>
      <c r="DF192">
        <v>4.5999999999999999E-2</v>
      </c>
      <c r="DG192" t="s">
        <v>227</v>
      </c>
      <c r="DH192">
        <v>3.87</v>
      </c>
      <c r="DI192">
        <v>3.8699999999999997E-4</v>
      </c>
      <c r="DJ192" t="s">
        <v>227</v>
      </c>
      <c r="DK192">
        <v>9690</v>
      </c>
      <c r="DL192">
        <v>0.96899999999999997</v>
      </c>
      <c r="DM192" t="s">
        <v>227</v>
      </c>
      <c r="DN192">
        <v>30.5</v>
      </c>
      <c r="DO192">
        <v>3.0500000000000002E-3</v>
      </c>
      <c r="DP192" t="s">
        <v>227</v>
      </c>
      <c r="DQ192">
        <v>32</v>
      </c>
      <c r="DR192">
        <v>3.2000000000000002E-3</v>
      </c>
      <c r="DS192" t="s">
        <v>227</v>
      </c>
      <c r="DT192">
        <v>76</v>
      </c>
      <c r="DU192">
        <v>7.6E-3</v>
      </c>
      <c r="DV192" t="s">
        <v>271</v>
      </c>
      <c r="DW192">
        <v>890</v>
      </c>
      <c r="DX192">
        <v>8.8999999999999996E-2</v>
      </c>
      <c r="DY192" t="s">
        <v>227</v>
      </c>
      <c r="DZ192">
        <v>10.7</v>
      </c>
      <c r="EA192">
        <v>1.07E-3</v>
      </c>
      <c r="EB192" t="s">
        <v>227</v>
      </c>
      <c r="EF192">
        <v>8.49</v>
      </c>
      <c r="EG192">
        <v>8.4900000000000004E-4</v>
      </c>
      <c r="EH192" t="s">
        <v>227</v>
      </c>
      <c r="EL192">
        <v>15.3</v>
      </c>
      <c r="EM192">
        <v>1.5299999999999999E-3</v>
      </c>
      <c r="EN192" t="s">
        <v>271</v>
      </c>
      <c r="EO192" s="2">
        <v>2E-3</v>
      </c>
      <c r="EP192" s="2">
        <v>1.9999999999999999E-7</v>
      </c>
      <c r="EQ192" t="s">
        <v>227</v>
      </c>
      <c r="EX192">
        <v>200</v>
      </c>
      <c r="EY192">
        <v>0.02</v>
      </c>
      <c r="EZ192" t="s">
        <v>227</v>
      </c>
      <c r="FA192">
        <v>1.17</v>
      </c>
      <c r="FB192">
        <v>1.17E-4</v>
      </c>
      <c r="FC192" t="s">
        <v>227</v>
      </c>
      <c r="FD192">
        <v>10.1</v>
      </c>
      <c r="FE192">
        <v>1.01E-3</v>
      </c>
      <c r="FF192" t="s">
        <v>227</v>
      </c>
      <c r="FP192">
        <v>3.75</v>
      </c>
      <c r="FQ192">
        <v>3.7500000000000001E-4</v>
      </c>
      <c r="FR192" t="s">
        <v>227</v>
      </c>
      <c r="FS192">
        <v>285</v>
      </c>
      <c r="FT192">
        <v>2.8500000000000001E-2</v>
      </c>
      <c r="FU192" t="s">
        <v>227</v>
      </c>
      <c r="FV192">
        <v>1.97</v>
      </c>
      <c r="FW192">
        <v>1.9699999999999999E-4</v>
      </c>
      <c r="FX192" t="s">
        <v>227</v>
      </c>
      <c r="FY192">
        <v>0.68</v>
      </c>
      <c r="FZ192">
        <v>6.7999999999999999E-5</v>
      </c>
      <c r="GA192" t="s">
        <v>227</v>
      </c>
      <c r="GE192">
        <v>8.3699999999999992</v>
      </c>
      <c r="GF192">
        <v>8.3699999999999996E-4</v>
      </c>
      <c r="GG192" t="s">
        <v>227</v>
      </c>
      <c r="GH192">
        <v>5320</v>
      </c>
      <c r="GI192">
        <v>0.53200000000000003</v>
      </c>
      <c r="GJ192" t="s">
        <v>227</v>
      </c>
      <c r="GK192">
        <v>0.36</v>
      </c>
      <c r="GL192">
        <v>3.6000000000000001E-5</v>
      </c>
      <c r="GM192" t="s">
        <v>227</v>
      </c>
      <c r="GN192">
        <v>0.2</v>
      </c>
      <c r="GO192">
        <v>2.0000000000000002E-5</v>
      </c>
      <c r="GP192" t="s">
        <v>227</v>
      </c>
      <c r="GQ192">
        <v>1.53</v>
      </c>
      <c r="GR192">
        <v>1.5300000000000001E-4</v>
      </c>
      <c r="GS192" t="s">
        <v>227</v>
      </c>
      <c r="GT192">
        <v>34.1</v>
      </c>
      <c r="GU192">
        <v>3.4099999999999998E-3</v>
      </c>
      <c r="GV192" t="s">
        <v>271</v>
      </c>
      <c r="GW192">
        <v>3.2</v>
      </c>
      <c r="GX192">
        <v>3.2000000000000003E-4</v>
      </c>
      <c r="GY192" t="s">
        <v>227</v>
      </c>
      <c r="GZ192">
        <v>15.4</v>
      </c>
      <c r="HA192">
        <v>1.5399999999999999E-3</v>
      </c>
      <c r="HB192" t="s">
        <v>227</v>
      </c>
      <c r="HC192">
        <v>1.26</v>
      </c>
      <c r="HD192">
        <v>1.26E-4</v>
      </c>
      <c r="HE192" t="s">
        <v>227</v>
      </c>
      <c r="HF192">
        <v>75</v>
      </c>
      <c r="HG192">
        <v>7.4999999999999997E-3</v>
      </c>
      <c r="HH192" t="s">
        <v>227</v>
      </c>
      <c r="HI192">
        <v>189</v>
      </c>
      <c r="HJ192">
        <v>1.89E-2</v>
      </c>
      <c r="HK192" t="s">
        <v>227</v>
      </c>
    </row>
    <row r="193" spans="1:219" x14ac:dyDescent="0.25">
      <c r="A193" t="s">
        <v>489</v>
      </c>
      <c r="B193" t="s">
        <v>240</v>
      </c>
      <c r="C193" t="s">
        <v>257</v>
      </c>
      <c r="D193" t="s">
        <v>484</v>
      </c>
      <c r="E193" t="s">
        <v>242</v>
      </c>
      <c r="F193" t="s">
        <v>224</v>
      </c>
      <c r="G193" t="s">
        <v>235</v>
      </c>
      <c r="H193" t="s">
        <v>226</v>
      </c>
      <c r="I193" t="str">
        <f>HYPERLINK("https://www.oreas.com/crm/OREAS-255/")</f>
        <v>https://www.oreas.com/crm/OREAS-255/</v>
      </c>
      <c r="S193">
        <v>4.08</v>
      </c>
      <c r="T193">
        <v>4.08E-4</v>
      </c>
      <c r="U193" t="s">
        <v>243</v>
      </c>
    </row>
    <row r="194" spans="1:219" x14ac:dyDescent="0.25">
      <c r="A194" t="s">
        <v>490</v>
      </c>
      <c r="B194" t="s">
        <v>240</v>
      </c>
      <c r="C194" t="s">
        <v>257</v>
      </c>
      <c r="D194" t="s">
        <v>476</v>
      </c>
      <c r="E194" t="s">
        <v>242</v>
      </c>
      <c r="F194" t="s">
        <v>260</v>
      </c>
      <c r="G194" t="s">
        <v>235</v>
      </c>
      <c r="H194" t="s">
        <v>226</v>
      </c>
      <c r="I194" t="str">
        <f>HYPERLINK("https://www.oreas.com/crm/OREAS-255b/")</f>
        <v>https://www.oreas.com/crm/OREAS-255b/</v>
      </c>
      <c r="J194">
        <v>0.79300000000000004</v>
      </c>
      <c r="K194">
        <v>7.9300000000000003E-5</v>
      </c>
      <c r="L194" t="s">
        <v>271</v>
      </c>
      <c r="M194">
        <v>72200</v>
      </c>
      <c r="N194">
        <v>7.22</v>
      </c>
      <c r="O194" t="s">
        <v>227</v>
      </c>
      <c r="P194">
        <v>433</v>
      </c>
      <c r="Q194">
        <v>4.3299999999999998E-2</v>
      </c>
      <c r="R194" t="s">
        <v>227</v>
      </c>
      <c r="S194">
        <v>4.16</v>
      </c>
      <c r="T194">
        <v>4.1599999999999997E-4</v>
      </c>
      <c r="U194" t="s">
        <v>243</v>
      </c>
      <c r="V194" s="2">
        <v>10</v>
      </c>
      <c r="W194" s="2">
        <v>1E-3</v>
      </c>
      <c r="X194" t="s">
        <v>271</v>
      </c>
      <c r="Y194">
        <v>548</v>
      </c>
      <c r="Z194">
        <v>5.4800000000000001E-2</v>
      </c>
      <c r="AA194" t="s">
        <v>227</v>
      </c>
      <c r="AB194">
        <v>2.48</v>
      </c>
      <c r="AC194">
        <v>2.4800000000000001E-4</v>
      </c>
      <c r="AD194" t="s">
        <v>227</v>
      </c>
      <c r="AE194">
        <v>8.11</v>
      </c>
      <c r="AF194">
        <v>8.1099999999999998E-4</v>
      </c>
      <c r="AG194" t="s">
        <v>227</v>
      </c>
      <c r="AH194">
        <v>10500</v>
      </c>
      <c r="AI194">
        <v>1.05</v>
      </c>
      <c r="AJ194" t="s">
        <v>227</v>
      </c>
      <c r="AK194">
        <v>7.0999999999999994E-2</v>
      </c>
      <c r="AL194">
        <v>7.0999999999999998E-6</v>
      </c>
      <c r="AM194" t="s">
        <v>271</v>
      </c>
      <c r="AN194">
        <v>78</v>
      </c>
      <c r="AO194">
        <v>7.7999999999999996E-3</v>
      </c>
      <c r="AP194" t="s">
        <v>227</v>
      </c>
      <c r="AT194">
        <v>18.600000000000001</v>
      </c>
      <c r="AU194">
        <v>1.8600000000000001E-3</v>
      </c>
      <c r="AV194" t="s">
        <v>227</v>
      </c>
      <c r="AW194">
        <v>179</v>
      </c>
      <c r="AX194">
        <v>1.7899999999999999E-2</v>
      </c>
      <c r="AY194" t="s">
        <v>227</v>
      </c>
      <c r="AZ194">
        <v>5.41</v>
      </c>
      <c r="BA194">
        <v>5.4100000000000003E-4</v>
      </c>
      <c r="BB194" t="s">
        <v>227</v>
      </c>
      <c r="BC194">
        <v>69</v>
      </c>
      <c r="BD194">
        <v>6.8999999999999999E-3</v>
      </c>
      <c r="BE194" t="s">
        <v>227</v>
      </c>
      <c r="BF194">
        <v>3.98</v>
      </c>
      <c r="BG194">
        <v>3.9800000000000002E-4</v>
      </c>
      <c r="BH194" t="s">
        <v>227</v>
      </c>
      <c r="BI194">
        <v>1.81</v>
      </c>
      <c r="BJ194">
        <v>1.8100000000000001E-4</v>
      </c>
      <c r="BK194" t="s">
        <v>227</v>
      </c>
      <c r="BL194">
        <v>1.67</v>
      </c>
      <c r="BM194">
        <v>1.6699999999999999E-4</v>
      </c>
      <c r="BN194" t="s">
        <v>227</v>
      </c>
      <c r="BO194">
        <v>45900</v>
      </c>
      <c r="BP194">
        <v>4.59</v>
      </c>
      <c r="BQ194" t="s">
        <v>227</v>
      </c>
      <c r="BR194">
        <v>19.7</v>
      </c>
      <c r="BS194">
        <v>1.97E-3</v>
      </c>
      <c r="BT194" t="s">
        <v>227</v>
      </c>
      <c r="BU194">
        <v>5.53</v>
      </c>
      <c r="BV194">
        <v>5.53E-4</v>
      </c>
      <c r="BW194" t="s">
        <v>227</v>
      </c>
      <c r="BX194">
        <v>0.17</v>
      </c>
      <c r="BY194">
        <v>1.7E-5</v>
      </c>
      <c r="BZ194" t="s">
        <v>227</v>
      </c>
      <c r="CA194">
        <v>4.6100000000000003</v>
      </c>
      <c r="CB194">
        <v>4.6099999999999998E-4</v>
      </c>
      <c r="CC194" t="s">
        <v>227</v>
      </c>
      <c r="CD194">
        <v>9.0999999999999998E-2</v>
      </c>
      <c r="CE194">
        <v>9.0999999999999993E-6</v>
      </c>
      <c r="CF194" t="s">
        <v>271</v>
      </c>
      <c r="CG194">
        <v>0.68</v>
      </c>
      <c r="CH194">
        <v>6.7999999999999999E-5</v>
      </c>
      <c r="CI194" t="s">
        <v>227</v>
      </c>
      <c r="CJ194">
        <v>6.4000000000000001E-2</v>
      </c>
      <c r="CK194">
        <v>6.3999999999999997E-6</v>
      </c>
      <c r="CL194" t="s">
        <v>227</v>
      </c>
      <c r="CP194">
        <v>18200</v>
      </c>
      <c r="CQ194">
        <v>1.82</v>
      </c>
      <c r="CR194" t="s">
        <v>227</v>
      </c>
      <c r="CS194">
        <v>41.8</v>
      </c>
      <c r="CT194">
        <v>4.1799999999999997E-3</v>
      </c>
      <c r="CU194" t="s">
        <v>227</v>
      </c>
      <c r="CV194">
        <v>26.2</v>
      </c>
      <c r="CW194">
        <v>2.6199999999999999E-3</v>
      </c>
      <c r="CX194" t="s">
        <v>227</v>
      </c>
      <c r="CY194">
        <v>0.22</v>
      </c>
      <c r="CZ194">
        <v>2.1999999999999999E-5</v>
      </c>
      <c r="DA194" t="s">
        <v>227</v>
      </c>
      <c r="DB194">
        <v>13300</v>
      </c>
      <c r="DC194">
        <v>1.33</v>
      </c>
      <c r="DD194" t="s">
        <v>227</v>
      </c>
      <c r="DE194">
        <v>330</v>
      </c>
      <c r="DF194">
        <v>3.3000000000000002E-2</v>
      </c>
      <c r="DG194" t="s">
        <v>227</v>
      </c>
      <c r="DH194">
        <v>4.37</v>
      </c>
      <c r="DI194">
        <v>4.37E-4</v>
      </c>
      <c r="DJ194" t="s">
        <v>227</v>
      </c>
      <c r="DK194">
        <v>7360</v>
      </c>
      <c r="DL194">
        <v>0.73599999999999999</v>
      </c>
      <c r="DM194" t="s">
        <v>227</v>
      </c>
      <c r="DN194">
        <v>23.5</v>
      </c>
      <c r="DO194">
        <v>2.3500000000000001E-3</v>
      </c>
      <c r="DP194" t="s">
        <v>227</v>
      </c>
      <c r="DQ194">
        <v>36.1</v>
      </c>
      <c r="DR194">
        <v>3.6099999999999999E-3</v>
      </c>
      <c r="DS194" t="s">
        <v>227</v>
      </c>
      <c r="DT194">
        <v>76</v>
      </c>
      <c r="DU194">
        <v>7.6E-3</v>
      </c>
      <c r="DV194" t="s">
        <v>271</v>
      </c>
      <c r="DW194">
        <v>760</v>
      </c>
      <c r="DX194">
        <v>7.5999999999999998E-2</v>
      </c>
      <c r="DY194" t="s">
        <v>227</v>
      </c>
      <c r="DZ194">
        <v>16.399999999999999</v>
      </c>
      <c r="EA194">
        <v>1.64E-3</v>
      </c>
      <c r="EB194" t="s">
        <v>227</v>
      </c>
      <c r="EF194">
        <v>9.41</v>
      </c>
      <c r="EG194">
        <v>9.41E-4</v>
      </c>
      <c r="EH194" t="s">
        <v>227</v>
      </c>
      <c r="EL194">
        <v>10</v>
      </c>
      <c r="EM194">
        <v>1E-3</v>
      </c>
      <c r="EN194" t="s">
        <v>271</v>
      </c>
      <c r="EO194" s="2">
        <v>2E-3</v>
      </c>
      <c r="EP194" s="2">
        <v>1.9999999999999999E-7</v>
      </c>
      <c r="EQ194" t="s">
        <v>227</v>
      </c>
      <c r="EX194">
        <v>390</v>
      </c>
      <c r="EY194">
        <v>3.9E-2</v>
      </c>
      <c r="EZ194" t="s">
        <v>227</v>
      </c>
      <c r="FA194">
        <v>21.3</v>
      </c>
      <c r="FB194">
        <v>2.1299999999999999E-3</v>
      </c>
      <c r="FC194" t="s">
        <v>227</v>
      </c>
      <c r="FD194">
        <v>17.100000000000001</v>
      </c>
      <c r="FE194">
        <v>1.7099999999999999E-3</v>
      </c>
      <c r="FF194" t="s">
        <v>227</v>
      </c>
      <c r="FG194">
        <v>0.95</v>
      </c>
      <c r="FH194">
        <v>9.5000000000000005E-5</v>
      </c>
      <c r="FI194" t="s">
        <v>227</v>
      </c>
      <c r="FM194">
        <v>4.59</v>
      </c>
      <c r="FN194">
        <v>4.5899999999999999E-4</v>
      </c>
      <c r="FO194" t="s">
        <v>271</v>
      </c>
      <c r="FP194">
        <v>8.27</v>
      </c>
      <c r="FQ194">
        <v>8.2700000000000004E-4</v>
      </c>
      <c r="FR194" t="s">
        <v>227</v>
      </c>
      <c r="FS194">
        <v>230</v>
      </c>
      <c r="FT194">
        <v>2.3E-2</v>
      </c>
      <c r="FU194" t="s">
        <v>227</v>
      </c>
      <c r="FV194">
        <v>1.59</v>
      </c>
      <c r="FW194">
        <v>1.5899999999999999E-4</v>
      </c>
      <c r="FX194" t="s">
        <v>227</v>
      </c>
      <c r="FY194">
        <v>0.77</v>
      </c>
      <c r="FZ194">
        <v>7.7000000000000001E-5</v>
      </c>
      <c r="GA194" t="s">
        <v>227</v>
      </c>
      <c r="GB194">
        <v>0.17</v>
      </c>
      <c r="GC194">
        <v>1.7E-5</v>
      </c>
      <c r="GD194" t="s">
        <v>271</v>
      </c>
      <c r="GE194">
        <v>11.1</v>
      </c>
      <c r="GF194">
        <v>1.1100000000000001E-3</v>
      </c>
      <c r="GG194" t="s">
        <v>227</v>
      </c>
      <c r="GH194">
        <v>5110</v>
      </c>
      <c r="GI194">
        <v>0.51100000000000001</v>
      </c>
      <c r="GJ194" t="s">
        <v>227</v>
      </c>
      <c r="GK194">
        <v>0.46</v>
      </c>
      <c r="GL194">
        <v>4.6E-5</v>
      </c>
      <c r="GM194" t="s">
        <v>227</v>
      </c>
      <c r="GN194">
        <v>0.24</v>
      </c>
      <c r="GO194">
        <v>2.4000000000000001E-5</v>
      </c>
      <c r="GP194" t="s">
        <v>227</v>
      </c>
      <c r="GQ194">
        <v>2.2000000000000002</v>
      </c>
      <c r="GR194">
        <v>2.2000000000000001E-4</v>
      </c>
      <c r="GS194" t="s">
        <v>227</v>
      </c>
      <c r="GT194">
        <v>48.3</v>
      </c>
      <c r="GU194">
        <v>4.8300000000000001E-3</v>
      </c>
      <c r="GV194" t="s">
        <v>271</v>
      </c>
      <c r="GW194">
        <v>82</v>
      </c>
      <c r="GX194">
        <v>8.2000000000000007E-3</v>
      </c>
      <c r="GY194" t="s">
        <v>227</v>
      </c>
      <c r="GZ194">
        <v>17.100000000000001</v>
      </c>
      <c r="HA194">
        <v>1.7099999999999999E-3</v>
      </c>
      <c r="HB194" t="s">
        <v>227</v>
      </c>
      <c r="HC194">
        <v>1.59</v>
      </c>
      <c r="HD194">
        <v>1.5899999999999999E-4</v>
      </c>
      <c r="HE194" t="s">
        <v>227</v>
      </c>
      <c r="HF194">
        <v>86</v>
      </c>
      <c r="HG194">
        <v>8.6E-3</v>
      </c>
      <c r="HH194" t="s">
        <v>227</v>
      </c>
      <c r="HI194">
        <v>183</v>
      </c>
      <c r="HJ194">
        <v>1.83E-2</v>
      </c>
      <c r="HK194" t="s">
        <v>227</v>
      </c>
    </row>
    <row r="195" spans="1:219" x14ac:dyDescent="0.25">
      <c r="A195" t="s">
        <v>491</v>
      </c>
      <c r="B195" t="s">
        <v>240</v>
      </c>
      <c r="C195" t="s">
        <v>257</v>
      </c>
      <c r="D195" t="s">
        <v>476</v>
      </c>
      <c r="E195" t="s">
        <v>242</v>
      </c>
      <c r="F195" t="s">
        <v>260</v>
      </c>
      <c r="G195" t="s">
        <v>225</v>
      </c>
      <c r="H195" t="s">
        <v>226</v>
      </c>
      <c r="I195" t="str">
        <f>HYPERLINK("https://www.oreas.com/crm/OREAS-255c/")</f>
        <v>https://www.oreas.com/crm/OREAS-255c/</v>
      </c>
      <c r="J195">
        <v>1.04</v>
      </c>
      <c r="K195">
        <v>1.0399999999999999E-4</v>
      </c>
      <c r="L195" t="s">
        <v>271</v>
      </c>
      <c r="M195">
        <v>63100</v>
      </c>
      <c r="N195">
        <v>6.31</v>
      </c>
      <c r="O195" t="s">
        <v>227</v>
      </c>
      <c r="P195">
        <v>174</v>
      </c>
      <c r="Q195">
        <v>1.7399999999999999E-2</v>
      </c>
      <c r="R195" t="s">
        <v>227</v>
      </c>
      <c r="S195">
        <v>4.17</v>
      </c>
      <c r="T195">
        <v>4.17E-4</v>
      </c>
      <c r="U195" t="s">
        <v>243</v>
      </c>
      <c r="V195" s="2">
        <v>10</v>
      </c>
      <c r="W195" s="2">
        <v>1E-3</v>
      </c>
      <c r="X195" t="s">
        <v>271</v>
      </c>
      <c r="Y195">
        <v>445</v>
      </c>
      <c r="Z195">
        <v>4.4499999999999998E-2</v>
      </c>
      <c r="AA195" t="s">
        <v>227</v>
      </c>
      <c r="AB195">
        <v>2.1</v>
      </c>
      <c r="AC195">
        <v>2.1000000000000001E-4</v>
      </c>
      <c r="AD195" t="s">
        <v>227</v>
      </c>
      <c r="AE195">
        <v>3.16</v>
      </c>
      <c r="AF195">
        <v>3.1599999999999998E-4</v>
      </c>
      <c r="AG195" t="s">
        <v>227</v>
      </c>
      <c r="AH195">
        <v>12600</v>
      </c>
      <c r="AI195">
        <v>1.26</v>
      </c>
      <c r="AJ195" t="s">
        <v>227</v>
      </c>
      <c r="AK195">
        <v>9.5000000000000001E-2</v>
      </c>
      <c r="AL195">
        <v>9.5000000000000005E-6</v>
      </c>
      <c r="AM195" t="s">
        <v>227</v>
      </c>
      <c r="AN195">
        <v>73</v>
      </c>
      <c r="AO195">
        <v>7.3000000000000001E-3</v>
      </c>
      <c r="AP195" t="s">
        <v>227</v>
      </c>
      <c r="AT195">
        <v>21</v>
      </c>
      <c r="AU195">
        <v>2.0999999999999999E-3</v>
      </c>
      <c r="AV195" t="s">
        <v>227</v>
      </c>
      <c r="AW195">
        <v>169</v>
      </c>
      <c r="AX195">
        <v>1.6899999999999998E-2</v>
      </c>
      <c r="AY195" t="s">
        <v>227</v>
      </c>
      <c r="AZ195">
        <v>3.81</v>
      </c>
      <c r="BA195">
        <v>3.8099999999999999E-4</v>
      </c>
      <c r="BB195" t="s">
        <v>227</v>
      </c>
      <c r="BC195">
        <v>59</v>
      </c>
      <c r="BD195">
        <v>5.8999999999999999E-3</v>
      </c>
      <c r="BE195" t="s">
        <v>227</v>
      </c>
      <c r="BF195">
        <v>3.58</v>
      </c>
      <c r="BG195">
        <v>3.5799999999999997E-4</v>
      </c>
      <c r="BH195" t="s">
        <v>227</v>
      </c>
      <c r="BI195">
        <v>1.69</v>
      </c>
      <c r="BJ195">
        <v>1.6899999999999999E-4</v>
      </c>
      <c r="BK195" t="s">
        <v>227</v>
      </c>
      <c r="BL195">
        <v>1.49</v>
      </c>
      <c r="BM195">
        <v>1.4899999999999999E-4</v>
      </c>
      <c r="BN195" t="s">
        <v>227</v>
      </c>
      <c r="BO195">
        <v>44000</v>
      </c>
      <c r="BP195">
        <v>4.4000000000000004</v>
      </c>
      <c r="BQ195" t="s">
        <v>227</v>
      </c>
      <c r="BR195">
        <v>17.7</v>
      </c>
      <c r="BS195">
        <v>1.7700000000000001E-3</v>
      </c>
      <c r="BT195" t="s">
        <v>227</v>
      </c>
      <c r="BU195">
        <v>5.05</v>
      </c>
      <c r="BV195">
        <v>5.0500000000000002E-4</v>
      </c>
      <c r="BW195" t="s">
        <v>227</v>
      </c>
      <c r="BX195">
        <v>0.12</v>
      </c>
      <c r="BY195">
        <v>1.2E-5</v>
      </c>
      <c r="BZ195" t="s">
        <v>271</v>
      </c>
      <c r="CA195">
        <v>4.3899999999999997</v>
      </c>
      <c r="CB195">
        <v>4.3899999999999999E-4</v>
      </c>
      <c r="CC195" t="s">
        <v>227</v>
      </c>
      <c r="CG195">
        <v>0.64</v>
      </c>
      <c r="CH195">
        <v>6.3999999999999997E-5</v>
      </c>
      <c r="CI195" t="s">
        <v>227</v>
      </c>
      <c r="CJ195">
        <v>6.5000000000000002E-2</v>
      </c>
      <c r="CK195">
        <v>6.4999999999999996E-6</v>
      </c>
      <c r="CL195" t="s">
        <v>227</v>
      </c>
      <c r="CP195">
        <v>15800</v>
      </c>
      <c r="CQ195">
        <v>1.58</v>
      </c>
      <c r="CR195" t="s">
        <v>227</v>
      </c>
      <c r="CS195">
        <v>39.6</v>
      </c>
      <c r="CT195">
        <v>3.96E-3</v>
      </c>
      <c r="CU195" t="s">
        <v>227</v>
      </c>
      <c r="CV195">
        <v>26.5</v>
      </c>
      <c r="CW195">
        <v>2.65E-3</v>
      </c>
      <c r="CX195" t="s">
        <v>227</v>
      </c>
      <c r="CY195">
        <v>0.2</v>
      </c>
      <c r="CZ195">
        <v>2.0000000000000002E-5</v>
      </c>
      <c r="DA195" t="s">
        <v>227</v>
      </c>
      <c r="DB195">
        <v>16200</v>
      </c>
      <c r="DC195">
        <v>1.62</v>
      </c>
      <c r="DD195" t="s">
        <v>227</v>
      </c>
      <c r="DE195">
        <v>430</v>
      </c>
      <c r="DF195">
        <v>4.2999999999999997E-2</v>
      </c>
      <c r="DG195" t="s">
        <v>227</v>
      </c>
      <c r="DH195">
        <v>4.8499999999999996</v>
      </c>
      <c r="DI195">
        <v>4.8500000000000003E-4</v>
      </c>
      <c r="DJ195" t="s">
        <v>227</v>
      </c>
      <c r="DK195">
        <v>8110</v>
      </c>
      <c r="DL195">
        <v>0.81100000000000005</v>
      </c>
      <c r="DM195" t="s">
        <v>227</v>
      </c>
      <c r="DN195">
        <v>26.3</v>
      </c>
      <c r="DO195">
        <v>2.63E-3</v>
      </c>
      <c r="DP195" t="s">
        <v>227</v>
      </c>
      <c r="DQ195">
        <v>32.5</v>
      </c>
      <c r="DR195">
        <v>3.2499999999999999E-3</v>
      </c>
      <c r="DS195" t="s">
        <v>227</v>
      </c>
      <c r="DT195">
        <v>84</v>
      </c>
      <c r="DU195">
        <v>8.3999999999999995E-3</v>
      </c>
      <c r="DV195" t="s">
        <v>271</v>
      </c>
      <c r="DW195">
        <v>770</v>
      </c>
      <c r="DX195">
        <v>7.6999999999999999E-2</v>
      </c>
      <c r="DY195" t="s">
        <v>227</v>
      </c>
      <c r="DZ195">
        <v>15.2</v>
      </c>
      <c r="EA195">
        <v>1.5200000000000001E-3</v>
      </c>
      <c r="EB195" t="s">
        <v>227</v>
      </c>
      <c r="EF195">
        <v>8.67</v>
      </c>
      <c r="EG195">
        <v>8.6700000000000004E-4</v>
      </c>
      <c r="EH195" t="s">
        <v>227</v>
      </c>
      <c r="EL195">
        <v>14.6</v>
      </c>
      <c r="EM195">
        <v>1.4599999999999999E-3</v>
      </c>
      <c r="EN195" t="s">
        <v>271</v>
      </c>
      <c r="EO195">
        <v>1E-3</v>
      </c>
      <c r="EP195">
        <v>9.9999999999999995E-8</v>
      </c>
      <c r="EQ195" t="s">
        <v>227</v>
      </c>
      <c r="EX195">
        <v>390</v>
      </c>
      <c r="EY195">
        <v>3.9E-2</v>
      </c>
      <c r="EZ195" t="s">
        <v>227</v>
      </c>
      <c r="FA195">
        <v>8.01</v>
      </c>
      <c r="FB195">
        <v>8.0099999999999995E-4</v>
      </c>
      <c r="FC195" t="s">
        <v>227</v>
      </c>
      <c r="FD195">
        <v>14.6</v>
      </c>
      <c r="FE195">
        <v>1.4599999999999999E-3</v>
      </c>
      <c r="FF195" t="s">
        <v>227</v>
      </c>
      <c r="FP195">
        <v>5.65</v>
      </c>
      <c r="FQ195">
        <v>5.6499999999999996E-4</v>
      </c>
      <c r="FR195" t="s">
        <v>227</v>
      </c>
      <c r="FS195">
        <v>241</v>
      </c>
      <c r="FT195">
        <v>2.41E-2</v>
      </c>
      <c r="FU195" t="s">
        <v>227</v>
      </c>
      <c r="FV195">
        <v>1.76</v>
      </c>
      <c r="FW195">
        <v>1.76E-4</v>
      </c>
      <c r="FX195" t="s">
        <v>227</v>
      </c>
      <c r="FY195">
        <v>0.69</v>
      </c>
      <c r="FZ195">
        <v>6.8999999999999997E-5</v>
      </c>
      <c r="GA195" t="s">
        <v>227</v>
      </c>
      <c r="GB195">
        <v>0.12</v>
      </c>
      <c r="GC195">
        <v>1.2E-5</v>
      </c>
      <c r="GD195" t="s">
        <v>271</v>
      </c>
      <c r="GE195">
        <v>9.9</v>
      </c>
      <c r="GF195">
        <v>9.8999999999999999E-4</v>
      </c>
      <c r="GG195" t="s">
        <v>227</v>
      </c>
      <c r="GH195">
        <v>5150</v>
      </c>
      <c r="GI195">
        <v>0.51500000000000001</v>
      </c>
      <c r="GJ195" t="s">
        <v>227</v>
      </c>
      <c r="GK195">
        <v>0.46</v>
      </c>
      <c r="GL195">
        <v>4.6E-5</v>
      </c>
      <c r="GM195" t="s">
        <v>227</v>
      </c>
      <c r="GN195">
        <v>0.21</v>
      </c>
      <c r="GO195">
        <v>2.0999999999999999E-5</v>
      </c>
      <c r="GP195" t="s">
        <v>227</v>
      </c>
      <c r="GQ195">
        <v>1.82</v>
      </c>
      <c r="GR195">
        <v>1.8200000000000001E-4</v>
      </c>
      <c r="GS195" t="s">
        <v>227</v>
      </c>
      <c r="GT195">
        <v>44.8</v>
      </c>
      <c r="GU195">
        <v>4.4799999999999996E-3</v>
      </c>
      <c r="GV195" t="s">
        <v>271</v>
      </c>
      <c r="GW195">
        <v>33.200000000000003</v>
      </c>
      <c r="GX195">
        <v>3.32E-3</v>
      </c>
      <c r="GY195" t="s">
        <v>227</v>
      </c>
      <c r="GZ195">
        <v>16.100000000000001</v>
      </c>
      <c r="HA195">
        <v>1.6100000000000001E-3</v>
      </c>
      <c r="HB195" t="s">
        <v>227</v>
      </c>
      <c r="HC195">
        <v>1.42</v>
      </c>
      <c r="HD195">
        <v>1.4200000000000001E-4</v>
      </c>
      <c r="HE195" t="s">
        <v>227</v>
      </c>
      <c r="HF195">
        <v>84</v>
      </c>
      <c r="HG195">
        <v>8.3999999999999995E-3</v>
      </c>
      <c r="HH195" t="s">
        <v>227</v>
      </c>
      <c r="HI195">
        <v>181</v>
      </c>
      <c r="HJ195">
        <v>1.8100000000000002E-2</v>
      </c>
      <c r="HK195" t="s">
        <v>227</v>
      </c>
    </row>
    <row r="196" spans="1:219" x14ac:dyDescent="0.25">
      <c r="A196" t="s">
        <v>492</v>
      </c>
      <c r="B196" t="s">
        <v>240</v>
      </c>
      <c r="C196" t="s">
        <v>257</v>
      </c>
      <c r="D196" t="s">
        <v>484</v>
      </c>
      <c r="E196" t="s">
        <v>242</v>
      </c>
      <c r="F196" t="s">
        <v>224</v>
      </c>
      <c r="G196" t="s">
        <v>235</v>
      </c>
      <c r="H196" t="s">
        <v>226</v>
      </c>
      <c r="I196" t="str">
        <f>HYPERLINK("https://www.oreas.com/crm/OREAS-256/")</f>
        <v>https://www.oreas.com/crm/OREAS-256/</v>
      </c>
      <c r="S196">
        <v>7.66</v>
      </c>
      <c r="T196">
        <v>7.6599999999999997E-4</v>
      </c>
      <c r="U196" t="s">
        <v>243</v>
      </c>
    </row>
    <row r="197" spans="1:219" x14ac:dyDescent="0.25">
      <c r="A197" t="s">
        <v>493</v>
      </c>
      <c r="B197" t="s">
        <v>240</v>
      </c>
      <c r="C197" t="s">
        <v>257</v>
      </c>
      <c r="D197" t="s">
        <v>476</v>
      </c>
      <c r="E197" t="s">
        <v>242</v>
      </c>
      <c r="F197" t="s">
        <v>260</v>
      </c>
      <c r="G197" t="s">
        <v>235</v>
      </c>
      <c r="H197" t="s">
        <v>226</v>
      </c>
      <c r="I197" t="str">
        <f>HYPERLINK("https://www.oreas.com/crm/OREAS-256b/")</f>
        <v>https://www.oreas.com/crm/OREAS-256b/</v>
      </c>
      <c r="J197">
        <v>1.33</v>
      </c>
      <c r="K197">
        <v>1.3300000000000001E-4</v>
      </c>
      <c r="L197" t="s">
        <v>271</v>
      </c>
      <c r="M197">
        <v>64200</v>
      </c>
      <c r="N197">
        <v>6.42</v>
      </c>
      <c r="O197" t="s">
        <v>227</v>
      </c>
      <c r="P197">
        <v>276</v>
      </c>
      <c r="Q197">
        <v>2.76E-2</v>
      </c>
      <c r="R197" t="s">
        <v>227</v>
      </c>
      <c r="S197">
        <v>7.84</v>
      </c>
      <c r="T197">
        <v>7.8399999999999997E-4</v>
      </c>
      <c r="U197" t="s">
        <v>243</v>
      </c>
      <c r="V197" s="2">
        <v>10</v>
      </c>
      <c r="W197" s="2">
        <v>1E-3</v>
      </c>
      <c r="X197" t="s">
        <v>271</v>
      </c>
      <c r="Y197">
        <v>444</v>
      </c>
      <c r="Z197">
        <v>4.4400000000000002E-2</v>
      </c>
      <c r="AA197" t="s">
        <v>227</v>
      </c>
      <c r="AB197">
        <v>1.75</v>
      </c>
      <c r="AC197">
        <v>1.75E-4</v>
      </c>
      <c r="AD197" t="s">
        <v>227</v>
      </c>
      <c r="AE197">
        <v>5.3</v>
      </c>
      <c r="AF197">
        <v>5.2999999999999998E-4</v>
      </c>
      <c r="AG197" t="s">
        <v>227</v>
      </c>
      <c r="AH197">
        <v>8970</v>
      </c>
      <c r="AI197">
        <v>0.89700000000000002</v>
      </c>
      <c r="AJ197" t="s">
        <v>227</v>
      </c>
      <c r="AK197">
        <v>8.5999999999999993E-2</v>
      </c>
      <c r="AL197">
        <v>8.6000000000000007E-6</v>
      </c>
      <c r="AM197" t="s">
        <v>227</v>
      </c>
      <c r="AN197">
        <v>52</v>
      </c>
      <c r="AO197">
        <v>5.1999999999999998E-3</v>
      </c>
      <c r="AP197" t="s">
        <v>227</v>
      </c>
      <c r="AT197">
        <v>21.5</v>
      </c>
      <c r="AU197">
        <v>2.15E-3</v>
      </c>
      <c r="AV197" t="s">
        <v>227</v>
      </c>
      <c r="AW197">
        <v>225</v>
      </c>
      <c r="AX197">
        <v>2.2499999999999999E-2</v>
      </c>
      <c r="AY197" t="s">
        <v>227</v>
      </c>
      <c r="AZ197">
        <v>3.5</v>
      </c>
      <c r="BA197">
        <v>3.5E-4</v>
      </c>
      <c r="BB197" t="s">
        <v>227</v>
      </c>
      <c r="BC197">
        <v>94</v>
      </c>
      <c r="BD197">
        <v>9.4000000000000004E-3</v>
      </c>
      <c r="BE197" t="s">
        <v>227</v>
      </c>
      <c r="BF197">
        <v>2.92</v>
      </c>
      <c r="BG197">
        <v>2.92E-4</v>
      </c>
      <c r="BH197" t="s">
        <v>227</v>
      </c>
      <c r="BI197">
        <v>1.48</v>
      </c>
      <c r="BJ197">
        <v>1.4799999999999999E-4</v>
      </c>
      <c r="BK197" t="s">
        <v>227</v>
      </c>
      <c r="BL197">
        <v>1.18</v>
      </c>
      <c r="BM197">
        <v>1.18E-4</v>
      </c>
      <c r="BN197" t="s">
        <v>227</v>
      </c>
      <c r="BO197">
        <v>40300</v>
      </c>
      <c r="BP197">
        <v>4.03</v>
      </c>
      <c r="BQ197" t="s">
        <v>227</v>
      </c>
      <c r="BR197">
        <v>16.399999999999999</v>
      </c>
      <c r="BS197">
        <v>1.64E-3</v>
      </c>
      <c r="BT197" t="s">
        <v>227</v>
      </c>
      <c r="BU197">
        <v>3.79</v>
      </c>
      <c r="BV197">
        <v>3.79E-4</v>
      </c>
      <c r="BW197" t="s">
        <v>227</v>
      </c>
      <c r="BX197">
        <v>0.15</v>
      </c>
      <c r="BY197">
        <v>1.5E-5</v>
      </c>
      <c r="BZ197" t="s">
        <v>227</v>
      </c>
      <c r="CA197">
        <v>3.29</v>
      </c>
      <c r="CB197">
        <v>3.2899999999999997E-4</v>
      </c>
      <c r="CC197" t="s">
        <v>227</v>
      </c>
      <c r="CD197">
        <v>0.17</v>
      </c>
      <c r="CE197">
        <v>1.7E-5</v>
      </c>
      <c r="CF197" t="s">
        <v>271</v>
      </c>
      <c r="CG197">
        <v>0.53</v>
      </c>
      <c r="CH197">
        <v>5.3000000000000001E-5</v>
      </c>
      <c r="CI197" t="s">
        <v>227</v>
      </c>
      <c r="CJ197">
        <v>5.2999999999999999E-2</v>
      </c>
      <c r="CK197">
        <v>5.3000000000000001E-6</v>
      </c>
      <c r="CL197" t="s">
        <v>227</v>
      </c>
      <c r="CP197">
        <v>15600</v>
      </c>
      <c r="CQ197">
        <v>1.56</v>
      </c>
      <c r="CR197" t="s">
        <v>227</v>
      </c>
      <c r="CS197">
        <v>28.1</v>
      </c>
      <c r="CT197">
        <v>2.81E-3</v>
      </c>
      <c r="CU197" t="s">
        <v>227</v>
      </c>
      <c r="CV197">
        <v>25</v>
      </c>
      <c r="CW197">
        <v>2.5000000000000001E-3</v>
      </c>
      <c r="CX197" t="s">
        <v>227</v>
      </c>
      <c r="CY197">
        <v>0.2</v>
      </c>
      <c r="CZ197">
        <v>2.0000000000000002E-5</v>
      </c>
      <c r="DA197" t="s">
        <v>227</v>
      </c>
      <c r="DB197">
        <v>16500</v>
      </c>
      <c r="DC197">
        <v>1.65</v>
      </c>
      <c r="DD197" t="s">
        <v>227</v>
      </c>
      <c r="DE197">
        <v>340</v>
      </c>
      <c r="DF197">
        <v>3.4000000000000002E-2</v>
      </c>
      <c r="DG197" t="s">
        <v>227</v>
      </c>
      <c r="DH197">
        <v>6.34</v>
      </c>
      <c r="DI197">
        <v>6.3400000000000001E-4</v>
      </c>
      <c r="DJ197" t="s">
        <v>227</v>
      </c>
      <c r="DK197">
        <v>5580</v>
      </c>
      <c r="DL197">
        <v>0.55800000000000005</v>
      </c>
      <c r="DM197" t="s">
        <v>227</v>
      </c>
      <c r="DN197">
        <v>15.1</v>
      </c>
      <c r="DO197">
        <v>1.5100000000000001E-3</v>
      </c>
      <c r="DP197" t="s">
        <v>227</v>
      </c>
      <c r="DQ197">
        <v>23</v>
      </c>
      <c r="DR197">
        <v>2.3E-3</v>
      </c>
      <c r="DS197" t="s">
        <v>227</v>
      </c>
      <c r="DT197">
        <v>90</v>
      </c>
      <c r="DU197">
        <v>8.9999999999999993E-3</v>
      </c>
      <c r="DV197" t="s">
        <v>271</v>
      </c>
      <c r="DW197">
        <v>520</v>
      </c>
      <c r="DX197">
        <v>5.1999999999999998E-2</v>
      </c>
      <c r="DY197" t="s">
        <v>227</v>
      </c>
      <c r="DZ197">
        <v>15</v>
      </c>
      <c r="EA197">
        <v>1.5E-3</v>
      </c>
      <c r="EB197" t="s">
        <v>227</v>
      </c>
      <c r="EF197">
        <v>6.1</v>
      </c>
      <c r="EG197">
        <v>6.0999999999999997E-4</v>
      </c>
      <c r="EH197" t="s">
        <v>227</v>
      </c>
      <c r="EL197">
        <v>9.18</v>
      </c>
      <c r="EM197">
        <v>9.1799999999999998E-4</v>
      </c>
      <c r="EN197" t="s">
        <v>271</v>
      </c>
      <c r="EO197" s="2">
        <v>2E-3</v>
      </c>
      <c r="EP197" s="2">
        <v>1.9999999999999999E-7</v>
      </c>
      <c r="EQ197" t="s">
        <v>227</v>
      </c>
      <c r="EX197">
        <v>630</v>
      </c>
      <c r="EY197">
        <v>6.3E-2</v>
      </c>
      <c r="EZ197" t="s">
        <v>227</v>
      </c>
      <c r="FA197">
        <v>11.9</v>
      </c>
      <c r="FB197">
        <v>1.1900000000000001E-3</v>
      </c>
      <c r="FC197" t="s">
        <v>227</v>
      </c>
      <c r="FD197">
        <v>17.100000000000001</v>
      </c>
      <c r="FE197">
        <v>1.7099999999999999E-3</v>
      </c>
      <c r="FF197" t="s">
        <v>227</v>
      </c>
      <c r="FG197">
        <v>0.9</v>
      </c>
      <c r="FH197">
        <v>9.0000000000000006E-5</v>
      </c>
      <c r="FI197" t="s">
        <v>227</v>
      </c>
      <c r="FM197">
        <v>3.21</v>
      </c>
      <c r="FN197">
        <v>3.21E-4</v>
      </c>
      <c r="FO197" t="s">
        <v>271</v>
      </c>
      <c r="FP197">
        <v>5.23</v>
      </c>
      <c r="FQ197">
        <v>5.2300000000000003E-4</v>
      </c>
      <c r="FR197" t="s">
        <v>227</v>
      </c>
      <c r="FS197">
        <v>155</v>
      </c>
      <c r="FT197">
        <v>1.55E-2</v>
      </c>
      <c r="FU197" t="s">
        <v>227</v>
      </c>
      <c r="FV197">
        <v>1.03</v>
      </c>
      <c r="FW197">
        <v>1.03E-4</v>
      </c>
      <c r="FX197" t="s">
        <v>227</v>
      </c>
      <c r="FY197">
        <v>0.51</v>
      </c>
      <c r="FZ197">
        <v>5.1E-5</v>
      </c>
      <c r="GA197" t="s">
        <v>227</v>
      </c>
      <c r="GB197">
        <v>0.23</v>
      </c>
      <c r="GC197">
        <v>2.3E-5</v>
      </c>
      <c r="GD197" t="s">
        <v>271</v>
      </c>
      <c r="GE197">
        <v>7.51</v>
      </c>
      <c r="GF197">
        <v>7.5100000000000004E-4</v>
      </c>
      <c r="GG197" t="s">
        <v>227</v>
      </c>
      <c r="GH197">
        <v>3910</v>
      </c>
      <c r="GI197">
        <v>0.39100000000000001</v>
      </c>
      <c r="GJ197" t="s">
        <v>227</v>
      </c>
      <c r="GK197">
        <v>0.4</v>
      </c>
      <c r="GL197">
        <v>4.0000000000000003E-5</v>
      </c>
      <c r="GM197" t="s">
        <v>227</v>
      </c>
      <c r="GQ197">
        <v>1.53</v>
      </c>
      <c r="GR197">
        <v>1.5300000000000001E-4</v>
      </c>
      <c r="GS197" t="s">
        <v>227</v>
      </c>
      <c r="GT197">
        <v>57</v>
      </c>
      <c r="GU197">
        <v>5.7000000000000002E-3</v>
      </c>
      <c r="GV197" t="s">
        <v>271</v>
      </c>
      <c r="GW197">
        <v>54</v>
      </c>
      <c r="GX197">
        <v>5.4000000000000003E-3</v>
      </c>
      <c r="GY197" t="s">
        <v>227</v>
      </c>
      <c r="GZ197">
        <v>13.5</v>
      </c>
      <c r="HA197">
        <v>1.3500000000000001E-3</v>
      </c>
      <c r="HB197" t="s">
        <v>227</v>
      </c>
      <c r="HC197">
        <v>1.34</v>
      </c>
      <c r="HD197">
        <v>1.34E-4</v>
      </c>
      <c r="HE197" t="s">
        <v>227</v>
      </c>
      <c r="HF197">
        <v>75</v>
      </c>
      <c r="HG197">
        <v>7.4999999999999997E-3</v>
      </c>
      <c r="HH197" t="s">
        <v>227</v>
      </c>
      <c r="HI197">
        <v>128</v>
      </c>
      <c r="HJ197">
        <v>1.2800000000000001E-2</v>
      </c>
      <c r="HK197" t="s">
        <v>227</v>
      </c>
    </row>
    <row r="198" spans="1:219" x14ac:dyDescent="0.25">
      <c r="A198" t="s">
        <v>494</v>
      </c>
      <c r="B198" t="s">
        <v>240</v>
      </c>
      <c r="C198" t="s">
        <v>257</v>
      </c>
      <c r="D198" t="s">
        <v>474</v>
      </c>
      <c r="E198" t="s">
        <v>242</v>
      </c>
      <c r="F198" t="s">
        <v>224</v>
      </c>
      <c r="G198" t="s">
        <v>235</v>
      </c>
      <c r="H198" t="s">
        <v>226</v>
      </c>
      <c r="I198" t="str">
        <f>HYPERLINK("https://www.oreas.com/crm/OREAS-257/")</f>
        <v>https://www.oreas.com/crm/OREAS-257/</v>
      </c>
      <c r="S198">
        <v>14.18</v>
      </c>
      <c r="T198">
        <v>1.418E-3</v>
      </c>
      <c r="U198" t="s">
        <v>243</v>
      </c>
    </row>
    <row r="199" spans="1:219" x14ac:dyDescent="0.25">
      <c r="A199" t="s">
        <v>495</v>
      </c>
      <c r="B199" t="s">
        <v>240</v>
      </c>
      <c r="C199" t="s">
        <v>257</v>
      </c>
      <c r="D199" t="s">
        <v>474</v>
      </c>
      <c r="E199" t="s">
        <v>242</v>
      </c>
      <c r="F199" t="s">
        <v>224</v>
      </c>
      <c r="G199" t="s">
        <v>225</v>
      </c>
      <c r="H199" t="s">
        <v>226</v>
      </c>
      <c r="I199" t="str">
        <f>HYPERLINK("https://www.oreas.com/crm/OREAS-257b/")</f>
        <v>https://www.oreas.com/crm/OREAS-257b/</v>
      </c>
      <c r="J199">
        <v>2.36</v>
      </c>
      <c r="K199">
        <v>2.3599999999999999E-4</v>
      </c>
      <c r="L199" t="s">
        <v>227</v>
      </c>
      <c r="M199">
        <v>51400</v>
      </c>
      <c r="N199">
        <v>5.14</v>
      </c>
      <c r="O199" t="s">
        <v>227</v>
      </c>
      <c r="P199">
        <v>65</v>
      </c>
      <c r="Q199">
        <v>6.4999999999999997E-3</v>
      </c>
      <c r="R199" t="s">
        <v>227</v>
      </c>
      <c r="S199">
        <v>14.22</v>
      </c>
      <c r="T199">
        <v>1.4220000000000001E-3</v>
      </c>
      <c r="U199" t="s">
        <v>243</v>
      </c>
      <c r="Y199">
        <v>293</v>
      </c>
      <c r="Z199">
        <v>2.93E-2</v>
      </c>
      <c r="AA199" t="s">
        <v>227</v>
      </c>
      <c r="AB199">
        <v>0.61</v>
      </c>
      <c r="AC199">
        <v>6.0999999999999999E-5</v>
      </c>
      <c r="AD199" t="s">
        <v>227</v>
      </c>
      <c r="AE199">
        <v>0.88</v>
      </c>
      <c r="AF199">
        <v>8.7999999999999998E-5</v>
      </c>
      <c r="AG199" t="s">
        <v>227</v>
      </c>
      <c r="AH199">
        <v>5790</v>
      </c>
      <c r="AI199">
        <v>0.57899999999999996</v>
      </c>
      <c r="AJ199" t="s">
        <v>227</v>
      </c>
      <c r="AK199">
        <v>8.4000000000000005E-2</v>
      </c>
      <c r="AL199">
        <v>8.3999999999999992E-6</v>
      </c>
      <c r="AM199" t="s">
        <v>227</v>
      </c>
      <c r="AN199">
        <v>13.7</v>
      </c>
      <c r="AO199">
        <v>1.3699999999999999E-3</v>
      </c>
      <c r="AP199" t="s">
        <v>227</v>
      </c>
      <c r="AT199">
        <v>26.2</v>
      </c>
      <c r="AU199">
        <v>2.6199999999999999E-3</v>
      </c>
      <c r="AV199" t="s">
        <v>227</v>
      </c>
      <c r="AW199">
        <v>302</v>
      </c>
      <c r="AX199">
        <v>3.0200000000000001E-2</v>
      </c>
      <c r="AY199" t="s">
        <v>227</v>
      </c>
      <c r="AZ199">
        <v>0.62</v>
      </c>
      <c r="BA199">
        <v>6.2000000000000003E-5</v>
      </c>
      <c r="BB199" t="s">
        <v>227</v>
      </c>
      <c r="BC199">
        <v>148</v>
      </c>
      <c r="BD199">
        <v>1.4800000000000001E-2</v>
      </c>
      <c r="BE199" t="s">
        <v>227</v>
      </c>
      <c r="BF199">
        <v>1.34</v>
      </c>
      <c r="BG199">
        <v>1.34E-4</v>
      </c>
      <c r="BH199" t="s">
        <v>227</v>
      </c>
      <c r="BI199">
        <v>0.84</v>
      </c>
      <c r="BJ199">
        <v>8.3999999999999995E-5</v>
      </c>
      <c r="BK199" t="s">
        <v>227</v>
      </c>
      <c r="BL199">
        <v>0.38</v>
      </c>
      <c r="BM199">
        <v>3.8000000000000002E-5</v>
      </c>
      <c r="BN199" t="s">
        <v>227</v>
      </c>
      <c r="BO199">
        <v>31600</v>
      </c>
      <c r="BP199">
        <v>3.16</v>
      </c>
      <c r="BQ199" t="s">
        <v>227</v>
      </c>
      <c r="BR199">
        <v>11.9</v>
      </c>
      <c r="BS199">
        <v>1.1900000000000001E-3</v>
      </c>
      <c r="BT199" t="s">
        <v>227</v>
      </c>
      <c r="BU199">
        <v>1.32</v>
      </c>
      <c r="BV199">
        <v>1.3200000000000001E-4</v>
      </c>
      <c r="BW199" t="s">
        <v>227</v>
      </c>
      <c r="CA199">
        <v>1.24</v>
      </c>
      <c r="CB199">
        <v>1.2400000000000001E-4</v>
      </c>
      <c r="CC199" t="s">
        <v>227</v>
      </c>
      <c r="CG199">
        <v>0.28999999999999998</v>
      </c>
      <c r="CH199">
        <v>2.9E-5</v>
      </c>
      <c r="CI199" t="s">
        <v>227</v>
      </c>
      <c r="CJ199">
        <v>0.03</v>
      </c>
      <c r="CK199">
        <v>3.0000000000000001E-6</v>
      </c>
      <c r="CL199" t="s">
        <v>227</v>
      </c>
      <c r="CP199">
        <v>11500</v>
      </c>
      <c r="CQ199">
        <v>1.1499999999999999</v>
      </c>
      <c r="CR199" t="s">
        <v>227</v>
      </c>
      <c r="CS199">
        <v>7.19</v>
      </c>
      <c r="CT199">
        <v>7.1900000000000002E-4</v>
      </c>
      <c r="CU199" t="s">
        <v>227</v>
      </c>
      <c r="CV199">
        <v>23.4</v>
      </c>
      <c r="CW199">
        <v>2.3400000000000001E-3</v>
      </c>
      <c r="CX199" t="s">
        <v>227</v>
      </c>
      <c r="CY199">
        <v>0.11</v>
      </c>
      <c r="CZ199">
        <v>1.1E-5</v>
      </c>
      <c r="DA199" t="s">
        <v>227</v>
      </c>
      <c r="DB199">
        <v>21300</v>
      </c>
      <c r="DC199">
        <v>2.13</v>
      </c>
      <c r="DD199" t="s">
        <v>227</v>
      </c>
      <c r="DE199">
        <v>340</v>
      </c>
      <c r="DF199">
        <v>3.4000000000000002E-2</v>
      </c>
      <c r="DG199" t="s">
        <v>227</v>
      </c>
      <c r="DH199">
        <v>9.9600000000000009</v>
      </c>
      <c r="DI199">
        <v>9.9599999999999992E-4</v>
      </c>
      <c r="DJ199" t="s">
        <v>227</v>
      </c>
      <c r="DK199">
        <v>2310</v>
      </c>
      <c r="DL199">
        <v>0.23100000000000001</v>
      </c>
      <c r="DM199" t="s">
        <v>227</v>
      </c>
      <c r="DN199">
        <v>1.58</v>
      </c>
      <c r="DO199">
        <v>1.5799999999999999E-4</v>
      </c>
      <c r="DP199" t="s">
        <v>227</v>
      </c>
      <c r="DQ199">
        <v>5.78</v>
      </c>
      <c r="DR199">
        <v>5.7799999999999995E-4</v>
      </c>
      <c r="DS199" t="s">
        <v>227</v>
      </c>
      <c r="DW199">
        <v>150</v>
      </c>
      <c r="DX199">
        <v>1.4999999999999999E-2</v>
      </c>
      <c r="DY199" t="s">
        <v>227</v>
      </c>
      <c r="DZ199">
        <v>15.8</v>
      </c>
      <c r="EA199">
        <v>1.58E-3</v>
      </c>
      <c r="EB199" t="s">
        <v>227</v>
      </c>
      <c r="EF199">
        <v>1.56</v>
      </c>
      <c r="EG199">
        <v>1.56E-4</v>
      </c>
      <c r="EH199" t="s">
        <v>227</v>
      </c>
      <c r="EX199">
        <v>1110</v>
      </c>
      <c r="EY199">
        <v>0.111</v>
      </c>
      <c r="EZ199" t="s">
        <v>227</v>
      </c>
      <c r="FD199">
        <v>19.2</v>
      </c>
      <c r="FE199">
        <v>1.92E-3</v>
      </c>
      <c r="FF199" t="s">
        <v>227</v>
      </c>
      <c r="FP199">
        <v>0.5</v>
      </c>
      <c r="FQ199">
        <v>5.0000000000000002E-5</v>
      </c>
      <c r="FR199" t="s">
        <v>227</v>
      </c>
      <c r="FS199">
        <v>32</v>
      </c>
      <c r="FT199">
        <v>3.2000000000000002E-3</v>
      </c>
      <c r="FU199" t="s">
        <v>227</v>
      </c>
      <c r="FV199">
        <v>0.1</v>
      </c>
      <c r="FW199">
        <v>1.0000000000000001E-5</v>
      </c>
      <c r="FX199" t="s">
        <v>227</v>
      </c>
      <c r="FY199">
        <v>0.21</v>
      </c>
      <c r="FZ199">
        <v>2.0999999999999999E-5</v>
      </c>
      <c r="GA199" t="s">
        <v>227</v>
      </c>
      <c r="GE199">
        <v>1.85</v>
      </c>
      <c r="GF199">
        <v>1.85E-4</v>
      </c>
      <c r="GG199" t="s">
        <v>227</v>
      </c>
      <c r="GH199">
        <v>1980</v>
      </c>
      <c r="GI199">
        <v>0.19800000000000001</v>
      </c>
      <c r="GJ199" t="s">
        <v>227</v>
      </c>
      <c r="GK199">
        <v>0.35</v>
      </c>
      <c r="GL199">
        <v>3.4999999999999997E-5</v>
      </c>
      <c r="GM199" t="s">
        <v>227</v>
      </c>
      <c r="GN199">
        <v>0.11</v>
      </c>
      <c r="GO199">
        <v>1.1E-5</v>
      </c>
      <c r="GP199" t="s">
        <v>227</v>
      </c>
      <c r="GQ199">
        <v>0.52</v>
      </c>
      <c r="GR199">
        <v>5.1999999999999997E-5</v>
      </c>
      <c r="GS199" t="s">
        <v>227</v>
      </c>
      <c r="GW199">
        <v>15.3</v>
      </c>
      <c r="GX199">
        <v>1.5299999999999999E-3</v>
      </c>
      <c r="GY199" t="s">
        <v>227</v>
      </c>
      <c r="GZ199">
        <v>7.38</v>
      </c>
      <c r="HA199">
        <v>7.3800000000000005E-4</v>
      </c>
      <c r="HB199" t="s">
        <v>227</v>
      </c>
      <c r="HC199">
        <v>0.8</v>
      </c>
      <c r="HD199">
        <v>8.0000000000000007E-5</v>
      </c>
      <c r="HE199" t="s">
        <v>227</v>
      </c>
      <c r="HF199">
        <v>57</v>
      </c>
      <c r="HG199">
        <v>5.7000000000000002E-3</v>
      </c>
      <c r="HH199" t="s">
        <v>227</v>
      </c>
      <c r="HI199">
        <v>45.5</v>
      </c>
      <c r="HJ199">
        <v>4.5500000000000002E-3</v>
      </c>
      <c r="HK199" t="s">
        <v>227</v>
      </c>
    </row>
    <row r="200" spans="1:219" x14ac:dyDescent="0.25">
      <c r="A200" t="s">
        <v>496</v>
      </c>
      <c r="B200" t="s">
        <v>240</v>
      </c>
      <c r="C200" t="s">
        <v>257</v>
      </c>
      <c r="D200" t="s">
        <v>476</v>
      </c>
      <c r="E200" t="s">
        <v>242</v>
      </c>
      <c r="F200" t="s">
        <v>260</v>
      </c>
      <c r="G200" t="s">
        <v>225</v>
      </c>
      <c r="H200" t="s">
        <v>226</v>
      </c>
      <c r="I200" t="str">
        <f>HYPERLINK("https://www.oreas.com/crm/OREAS-258/")</f>
        <v>https://www.oreas.com/crm/OREAS-258/</v>
      </c>
      <c r="J200">
        <v>1.57</v>
      </c>
      <c r="K200">
        <v>1.5699999999999999E-4</v>
      </c>
      <c r="L200" t="s">
        <v>271</v>
      </c>
      <c r="M200">
        <v>62000</v>
      </c>
      <c r="N200">
        <v>6.2</v>
      </c>
      <c r="O200" t="s">
        <v>227</v>
      </c>
      <c r="P200">
        <v>256</v>
      </c>
      <c r="Q200">
        <v>2.5600000000000001E-2</v>
      </c>
      <c r="R200" t="s">
        <v>227</v>
      </c>
      <c r="S200">
        <v>11.15</v>
      </c>
      <c r="T200">
        <v>1.1150000000000001E-3</v>
      </c>
      <c r="U200" t="s">
        <v>243</v>
      </c>
      <c r="V200" s="2">
        <v>10</v>
      </c>
      <c r="W200" s="2">
        <v>1E-3</v>
      </c>
      <c r="X200" t="s">
        <v>271</v>
      </c>
      <c r="Y200">
        <v>423</v>
      </c>
      <c r="Z200">
        <v>4.2299999999999997E-2</v>
      </c>
      <c r="AA200" t="s">
        <v>227</v>
      </c>
      <c r="AB200">
        <v>1.54</v>
      </c>
      <c r="AC200">
        <v>1.54E-4</v>
      </c>
      <c r="AD200" t="s">
        <v>227</v>
      </c>
      <c r="AE200">
        <v>4.76</v>
      </c>
      <c r="AF200">
        <v>4.7600000000000002E-4</v>
      </c>
      <c r="AG200" t="s">
        <v>227</v>
      </c>
      <c r="AH200">
        <v>7190</v>
      </c>
      <c r="AI200">
        <v>0.71899999999999997</v>
      </c>
      <c r="AJ200" t="s">
        <v>227</v>
      </c>
      <c r="AK200">
        <v>8.2000000000000003E-2</v>
      </c>
      <c r="AL200">
        <v>8.1999999999999994E-6</v>
      </c>
      <c r="AM200" t="s">
        <v>227</v>
      </c>
      <c r="AN200">
        <v>45</v>
      </c>
      <c r="AO200">
        <v>4.4999999999999997E-3</v>
      </c>
      <c r="AP200" t="s">
        <v>227</v>
      </c>
      <c r="AT200">
        <v>20.5</v>
      </c>
      <c r="AU200">
        <v>2.0500000000000002E-3</v>
      </c>
      <c r="AV200" t="s">
        <v>227</v>
      </c>
      <c r="AW200">
        <v>236</v>
      </c>
      <c r="AX200">
        <v>2.3599999999999999E-2</v>
      </c>
      <c r="AY200" t="s">
        <v>227</v>
      </c>
      <c r="AZ200">
        <v>3.31</v>
      </c>
      <c r="BA200">
        <v>3.3100000000000002E-4</v>
      </c>
      <c r="BB200" t="s">
        <v>227</v>
      </c>
      <c r="BC200">
        <v>101</v>
      </c>
      <c r="BD200">
        <v>1.01E-2</v>
      </c>
      <c r="BE200" t="s">
        <v>227</v>
      </c>
      <c r="BF200">
        <v>2.59</v>
      </c>
      <c r="BG200">
        <v>2.5900000000000001E-4</v>
      </c>
      <c r="BH200" t="s">
        <v>227</v>
      </c>
      <c r="BI200">
        <v>1.33</v>
      </c>
      <c r="BJ200">
        <v>1.3300000000000001E-4</v>
      </c>
      <c r="BK200" t="s">
        <v>227</v>
      </c>
      <c r="BL200">
        <v>0.95</v>
      </c>
      <c r="BM200">
        <v>9.5000000000000005E-5</v>
      </c>
      <c r="BN200" t="s">
        <v>227</v>
      </c>
      <c r="BO200">
        <v>37400</v>
      </c>
      <c r="BP200">
        <v>3.74</v>
      </c>
      <c r="BQ200" t="s">
        <v>227</v>
      </c>
      <c r="BR200">
        <v>15.2</v>
      </c>
      <c r="BS200">
        <v>1.5200000000000001E-3</v>
      </c>
      <c r="BT200" t="s">
        <v>227</v>
      </c>
      <c r="BU200">
        <v>3.19</v>
      </c>
      <c r="BV200">
        <v>3.19E-4</v>
      </c>
      <c r="BW200" t="s">
        <v>227</v>
      </c>
      <c r="BX200">
        <v>0.14000000000000001</v>
      </c>
      <c r="BY200">
        <v>1.4E-5</v>
      </c>
      <c r="BZ200" t="s">
        <v>227</v>
      </c>
      <c r="CA200">
        <v>2.81</v>
      </c>
      <c r="CB200">
        <v>2.81E-4</v>
      </c>
      <c r="CC200" t="s">
        <v>227</v>
      </c>
      <c r="CD200">
        <v>0.2</v>
      </c>
      <c r="CE200">
        <v>2.0000000000000002E-5</v>
      </c>
      <c r="CF200" t="s">
        <v>271</v>
      </c>
      <c r="CG200">
        <v>0.48</v>
      </c>
      <c r="CH200">
        <v>4.8000000000000001E-5</v>
      </c>
      <c r="CI200" t="s">
        <v>227</v>
      </c>
      <c r="CJ200">
        <v>0.05</v>
      </c>
      <c r="CK200">
        <v>5.0000000000000004E-6</v>
      </c>
      <c r="CL200" t="s">
        <v>227</v>
      </c>
      <c r="CP200">
        <v>15000</v>
      </c>
      <c r="CQ200">
        <v>1.5</v>
      </c>
      <c r="CR200" t="s">
        <v>227</v>
      </c>
      <c r="CS200">
        <v>23.9</v>
      </c>
      <c r="CT200">
        <v>2.3900000000000002E-3</v>
      </c>
      <c r="CU200" t="s">
        <v>227</v>
      </c>
      <c r="CV200">
        <v>25.6</v>
      </c>
      <c r="CW200">
        <v>2.5600000000000002E-3</v>
      </c>
      <c r="CX200" t="s">
        <v>227</v>
      </c>
      <c r="CY200">
        <v>0.16</v>
      </c>
      <c r="CZ200">
        <v>1.5999999999999999E-5</v>
      </c>
      <c r="DA200" t="s">
        <v>227</v>
      </c>
      <c r="DB200">
        <v>16400</v>
      </c>
      <c r="DC200">
        <v>1.64</v>
      </c>
      <c r="DD200" t="s">
        <v>227</v>
      </c>
      <c r="DE200">
        <v>310</v>
      </c>
      <c r="DF200">
        <v>3.1E-2</v>
      </c>
      <c r="DG200" t="s">
        <v>227</v>
      </c>
      <c r="DH200">
        <v>6.72</v>
      </c>
      <c r="DI200">
        <v>6.7199999999999996E-4</v>
      </c>
      <c r="DJ200" t="s">
        <v>227</v>
      </c>
      <c r="DK200">
        <v>4300</v>
      </c>
      <c r="DL200">
        <v>0.43</v>
      </c>
      <c r="DM200" t="s">
        <v>227</v>
      </c>
      <c r="DN200">
        <v>11</v>
      </c>
      <c r="DO200">
        <v>1.1000000000000001E-3</v>
      </c>
      <c r="DP200" t="s">
        <v>227</v>
      </c>
      <c r="DQ200">
        <v>19.7</v>
      </c>
      <c r="DR200">
        <v>1.97E-3</v>
      </c>
      <c r="DS200" t="s">
        <v>227</v>
      </c>
      <c r="DT200">
        <v>89</v>
      </c>
      <c r="DU200">
        <v>8.8999999999999999E-3</v>
      </c>
      <c r="DV200" t="s">
        <v>271</v>
      </c>
      <c r="DW200">
        <v>400</v>
      </c>
      <c r="DX200">
        <v>0.04</v>
      </c>
      <c r="DY200" t="s">
        <v>227</v>
      </c>
      <c r="DZ200">
        <v>15.8</v>
      </c>
      <c r="EA200">
        <v>1.58E-3</v>
      </c>
      <c r="EB200" t="s">
        <v>227</v>
      </c>
      <c r="EF200">
        <v>5.15</v>
      </c>
      <c r="EG200">
        <v>5.1500000000000005E-4</v>
      </c>
      <c r="EH200" t="s">
        <v>227</v>
      </c>
      <c r="EL200">
        <v>10.8</v>
      </c>
      <c r="EM200">
        <v>1.08E-3</v>
      </c>
      <c r="EN200" t="s">
        <v>271</v>
      </c>
      <c r="EO200" s="2">
        <v>2E-3</v>
      </c>
      <c r="EP200" s="2">
        <v>1.9999999999999999E-7</v>
      </c>
      <c r="EQ200" t="s">
        <v>227</v>
      </c>
      <c r="EX200">
        <v>700</v>
      </c>
      <c r="EY200">
        <v>7.0000000000000007E-2</v>
      </c>
      <c r="EZ200" t="s">
        <v>227</v>
      </c>
      <c r="FA200">
        <v>12.2</v>
      </c>
      <c r="FB200">
        <v>1.2199999999999999E-3</v>
      </c>
      <c r="FC200" t="s">
        <v>227</v>
      </c>
      <c r="FD200">
        <v>17.899999999999999</v>
      </c>
      <c r="FE200">
        <v>1.7899999999999999E-3</v>
      </c>
      <c r="FF200" t="s">
        <v>227</v>
      </c>
      <c r="FG200">
        <v>0.94</v>
      </c>
      <c r="FH200">
        <v>9.3999999999999994E-5</v>
      </c>
      <c r="FI200" t="s">
        <v>227</v>
      </c>
      <c r="FM200">
        <v>2.75</v>
      </c>
      <c r="FN200">
        <v>2.7500000000000002E-4</v>
      </c>
      <c r="FO200" t="s">
        <v>271</v>
      </c>
      <c r="FP200">
        <v>4.6900000000000004</v>
      </c>
      <c r="FQ200">
        <v>4.6900000000000002E-4</v>
      </c>
      <c r="FR200" t="s">
        <v>227</v>
      </c>
      <c r="FS200">
        <v>110</v>
      </c>
      <c r="FT200">
        <v>1.0999999999999999E-2</v>
      </c>
      <c r="FU200" t="s">
        <v>227</v>
      </c>
      <c r="FV200">
        <v>0.76</v>
      </c>
      <c r="FW200">
        <v>7.6000000000000004E-5</v>
      </c>
      <c r="FX200" t="s">
        <v>227</v>
      </c>
      <c r="FY200">
        <v>0.44</v>
      </c>
      <c r="FZ200">
        <v>4.3999999999999999E-5</v>
      </c>
      <c r="GA200" t="s">
        <v>227</v>
      </c>
      <c r="GB200">
        <v>0.24</v>
      </c>
      <c r="GC200">
        <v>2.4000000000000001E-5</v>
      </c>
      <c r="GD200" t="s">
        <v>271</v>
      </c>
      <c r="GE200">
        <v>6.8</v>
      </c>
      <c r="GF200">
        <v>6.8000000000000005E-4</v>
      </c>
      <c r="GG200" t="s">
        <v>227</v>
      </c>
      <c r="GH200">
        <v>3410</v>
      </c>
      <c r="GI200">
        <v>0.34100000000000003</v>
      </c>
      <c r="GJ200" t="s">
        <v>227</v>
      </c>
      <c r="GK200">
        <v>0.41</v>
      </c>
      <c r="GL200">
        <v>4.1E-5</v>
      </c>
      <c r="GM200" t="s">
        <v>227</v>
      </c>
      <c r="GN200">
        <v>0.17</v>
      </c>
      <c r="GO200">
        <v>1.7E-5</v>
      </c>
      <c r="GP200" t="s">
        <v>227</v>
      </c>
      <c r="GQ200">
        <v>1.4</v>
      </c>
      <c r="GR200">
        <v>1.3999999999999999E-4</v>
      </c>
      <c r="GS200" t="s">
        <v>227</v>
      </c>
      <c r="GT200">
        <v>58</v>
      </c>
      <c r="GU200">
        <v>5.7999999999999996E-3</v>
      </c>
      <c r="GV200" t="s">
        <v>271</v>
      </c>
      <c r="GW200">
        <v>52</v>
      </c>
      <c r="GX200">
        <v>5.1999999999999998E-3</v>
      </c>
      <c r="GY200" t="s">
        <v>227</v>
      </c>
      <c r="GZ200">
        <v>12</v>
      </c>
      <c r="HA200">
        <v>1.1999999999999999E-3</v>
      </c>
      <c r="HB200" t="s">
        <v>227</v>
      </c>
      <c r="HC200">
        <v>1.25</v>
      </c>
      <c r="HD200">
        <v>1.25E-4</v>
      </c>
      <c r="HE200" t="s">
        <v>227</v>
      </c>
      <c r="HF200">
        <v>69</v>
      </c>
      <c r="HG200">
        <v>6.8999999999999999E-3</v>
      </c>
      <c r="HH200" t="s">
        <v>227</v>
      </c>
      <c r="HI200">
        <v>109</v>
      </c>
      <c r="HJ200">
        <v>1.09E-2</v>
      </c>
      <c r="HK200" t="s">
        <v>227</v>
      </c>
    </row>
    <row r="201" spans="1:219" x14ac:dyDescent="0.25">
      <c r="A201" t="s">
        <v>497</v>
      </c>
      <c r="B201" t="s">
        <v>401</v>
      </c>
      <c r="C201" t="s">
        <v>257</v>
      </c>
      <c r="D201" t="s">
        <v>498</v>
      </c>
      <c r="E201" t="s">
        <v>336</v>
      </c>
      <c r="F201" t="s">
        <v>260</v>
      </c>
      <c r="G201" t="s">
        <v>235</v>
      </c>
      <c r="H201" t="s">
        <v>226</v>
      </c>
      <c r="I201" t="str">
        <f>HYPERLINK("https://www.oreas.com/crm/OREAS-25a/")</f>
        <v>https://www.oreas.com/crm/OREAS-25a/</v>
      </c>
      <c r="M201">
        <v>88700</v>
      </c>
      <c r="N201">
        <v>8.8699999999999992</v>
      </c>
      <c r="O201" t="s">
        <v>227</v>
      </c>
      <c r="S201" s="2">
        <v>2E-3</v>
      </c>
      <c r="T201" s="2">
        <v>1.9999999999999999E-7</v>
      </c>
      <c r="U201" t="s">
        <v>243</v>
      </c>
      <c r="Y201">
        <v>147</v>
      </c>
      <c r="Z201">
        <v>1.47E-2</v>
      </c>
      <c r="AA201" t="s">
        <v>227</v>
      </c>
      <c r="AB201">
        <v>1.02</v>
      </c>
      <c r="AC201">
        <v>1.02E-4</v>
      </c>
      <c r="AD201" t="s">
        <v>227</v>
      </c>
      <c r="AE201">
        <v>0.35</v>
      </c>
      <c r="AF201">
        <v>3.4999999999999997E-5</v>
      </c>
      <c r="AG201" t="s">
        <v>227</v>
      </c>
      <c r="AH201">
        <v>3090</v>
      </c>
      <c r="AI201">
        <v>0.309</v>
      </c>
      <c r="AJ201" t="s">
        <v>227</v>
      </c>
      <c r="AN201">
        <v>48.9</v>
      </c>
      <c r="AO201">
        <v>4.8900000000000002E-3</v>
      </c>
      <c r="AP201" t="s">
        <v>227</v>
      </c>
      <c r="AT201">
        <v>8.1999999999999993</v>
      </c>
      <c r="AU201">
        <v>8.1999999999999998E-4</v>
      </c>
      <c r="AV201" t="s">
        <v>227</v>
      </c>
      <c r="AW201">
        <v>115</v>
      </c>
      <c r="AX201">
        <v>1.15E-2</v>
      </c>
      <c r="AY201" t="s">
        <v>227</v>
      </c>
      <c r="AZ201">
        <v>6.46</v>
      </c>
      <c r="BA201">
        <v>6.4599999999999998E-4</v>
      </c>
      <c r="BB201" t="s">
        <v>227</v>
      </c>
      <c r="BC201">
        <v>33.9</v>
      </c>
      <c r="BD201">
        <v>3.3899999999999998E-3</v>
      </c>
      <c r="BE201" t="s">
        <v>227</v>
      </c>
      <c r="BF201">
        <v>4.3099999999999996</v>
      </c>
      <c r="BG201">
        <v>4.3100000000000001E-4</v>
      </c>
      <c r="BH201" t="s">
        <v>228</v>
      </c>
      <c r="BI201">
        <v>2.76</v>
      </c>
      <c r="BJ201">
        <v>2.7599999999999999E-4</v>
      </c>
      <c r="BK201" t="s">
        <v>228</v>
      </c>
      <c r="BL201">
        <v>0.8</v>
      </c>
      <c r="BM201">
        <v>8.0000000000000007E-5</v>
      </c>
      <c r="BN201" t="s">
        <v>228</v>
      </c>
      <c r="BO201">
        <v>66000</v>
      </c>
      <c r="BP201">
        <v>6.6</v>
      </c>
      <c r="BQ201" t="s">
        <v>227</v>
      </c>
      <c r="BR201">
        <v>25.9</v>
      </c>
      <c r="BS201">
        <v>2.5899999999999999E-3</v>
      </c>
      <c r="BT201" t="s">
        <v>227</v>
      </c>
      <c r="BU201">
        <v>3.79</v>
      </c>
      <c r="BV201">
        <v>3.79E-4</v>
      </c>
      <c r="BW201" t="s">
        <v>228</v>
      </c>
      <c r="CA201">
        <v>4.53</v>
      </c>
      <c r="CB201">
        <v>4.5300000000000001E-4</v>
      </c>
      <c r="CC201" t="s">
        <v>227</v>
      </c>
      <c r="CG201">
        <v>0.92</v>
      </c>
      <c r="CH201">
        <v>9.2E-5</v>
      </c>
      <c r="CI201" t="s">
        <v>228</v>
      </c>
      <c r="CP201">
        <v>4820</v>
      </c>
      <c r="CQ201">
        <v>0.48199999999999998</v>
      </c>
      <c r="CR201" t="s">
        <v>227</v>
      </c>
      <c r="CS201">
        <v>21.8</v>
      </c>
      <c r="CT201">
        <v>2.1800000000000001E-3</v>
      </c>
      <c r="CU201" t="s">
        <v>227</v>
      </c>
      <c r="CV201">
        <v>36.700000000000003</v>
      </c>
      <c r="CW201">
        <v>3.6700000000000001E-3</v>
      </c>
      <c r="CX201" t="s">
        <v>227</v>
      </c>
      <c r="CY201">
        <v>0.45</v>
      </c>
      <c r="CZ201">
        <v>4.5000000000000003E-5</v>
      </c>
      <c r="DA201" t="s">
        <v>228</v>
      </c>
      <c r="DB201">
        <v>3270</v>
      </c>
      <c r="DC201">
        <v>0.32700000000000001</v>
      </c>
      <c r="DD201" t="s">
        <v>227</v>
      </c>
      <c r="DE201">
        <v>470</v>
      </c>
      <c r="DF201">
        <v>4.7E-2</v>
      </c>
      <c r="DG201" t="s">
        <v>227</v>
      </c>
      <c r="DH201">
        <v>2.5499999999999998</v>
      </c>
      <c r="DI201">
        <v>2.5500000000000002E-4</v>
      </c>
      <c r="DJ201" t="s">
        <v>227</v>
      </c>
      <c r="DK201">
        <v>1340</v>
      </c>
      <c r="DL201">
        <v>0.13400000000000001</v>
      </c>
      <c r="DM201" t="s">
        <v>227</v>
      </c>
      <c r="DN201">
        <v>22.4</v>
      </c>
      <c r="DO201">
        <v>2.2399999999999998E-3</v>
      </c>
      <c r="DP201" t="s">
        <v>227</v>
      </c>
      <c r="DQ201">
        <v>20</v>
      </c>
      <c r="DR201">
        <v>2E-3</v>
      </c>
      <c r="DS201" t="s">
        <v>228</v>
      </c>
      <c r="DT201">
        <v>26.9</v>
      </c>
      <c r="DU201">
        <v>2.6900000000000001E-3</v>
      </c>
      <c r="DV201" t="s">
        <v>271</v>
      </c>
      <c r="DW201">
        <v>480</v>
      </c>
      <c r="DX201">
        <v>4.8000000000000001E-2</v>
      </c>
      <c r="DY201" t="s">
        <v>227</v>
      </c>
      <c r="DZ201">
        <v>25.2</v>
      </c>
      <c r="EA201">
        <v>2.5200000000000001E-3</v>
      </c>
      <c r="EB201" t="s">
        <v>227</v>
      </c>
      <c r="EF201">
        <v>5.33</v>
      </c>
      <c r="EG201">
        <v>5.3300000000000005E-4</v>
      </c>
      <c r="EH201" t="s">
        <v>228</v>
      </c>
      <c r="EL201">
        <v>60</v>
      </c>
      <c r="EM201">
        <v>6.0000000000000001E-3</v>
      </c>
      <c r="EN201" t="s">
        <v>228</v>
      </c>
      <c r="EX201">
        <v>510</v>
      </c>
      <c r="EY201">
        <v>5.0999999999999997E-2</v>
      </c>
      <c r="EZ201" t="s">
        <v>227</v>
      </c>
      <c r="FA201">
        <v>0.67</v>
      </c>
      <c r="FB201">
        <v>6.7000000000000002E-5</v>
      </c>
      <c r="FC201" t="s">
        <v>227</v>
      </c>
      <c r="FD201">
        <v>13.7</v>
      </c>
      <c r="FE201">
        <v>1.3699999999999999E-3</v>
      </c>
      <c r="FF201" t="s">
        <v>227</v>
      </c>
      <c r="FJ201">
        <v>264848.62599999999</v>
      </c>
      <c r="FK201">
        <v>26.4848626</v>
      </c>
      <c r="FL201" t="s">
        <v>261</v>
      </c>
      <c r="FM201">
        <v>3.9</v>
      </c>
      <c r="FN201">
        <v>3.8999999999999999E-4</v>
      </c>
      <c r="FO201" t="s">
        <v>228</v>
      </c>
      <c r="FP201">
        <v>4.0599999999999996</v>
      </c>
      <c r="FQ201">
        <v>4.06E-4</v>
      </c>
      <c r="FR201" t="s">
        <v>227</v>
      </c>
      <c r="FS201">
        <v>48.5</v>
      </c>
      <c r="FT201">
        <v>4.8500000000000001E-3</v>
      </c>
      <c r="FU201" t="s">
        <v>227</v>
      </c>
      <c r="FV201">
        <v>1.6</v>
      </c>
      <c r="FW201">
        <v>1.6000000000000001E-4</v>
      </c>
      <c r="FX201" t="s">
        <v>227</v>
      </c>
      <c r="FY201">
        <v>0.66</v>
      </c>
      <c r="FZ201">
        <v>6.6000000000000005E-5</v>
      </c>
      <c r="GA201" t="s">
        <v>228</v>
      </c>
      <c r="GE201">
        <v>15.8</v>
      </c>
      <c r="GF201">
        <v>1.58E-3</v>
      </c>
      <c r="GG201" t="s">
        <v>227</v>
      </c>
      <c r="GH201">
        <v>9770</v>
      </c>
      <c r="GI201">
        <v>0.97699999999999998</v>
      </c>
      <c r="GJ201" t="s">
        <v>227</v>
      </c>
      <c r="GK201">
        <v>0.35</v>
      </c>
      <c r="GL201">
        <v>3.4999999999999997E-5</v>
      </c>
      <c r="GM201" t="s">
        <v>227</v>
      </c>
      <c r="GN201">
        <v>0.43</v>
      </c>
      <c r="GO201">
        <v>4.3000000000000002E-5</v>
      </c>
      <c r="GP201" t="s">
        <v>228</v>
      </c>
      <c r="GQ201">
        <v>2.94</v>
      </c>
      <c r="GR201">
        <v>2.9399999999999999E-4</v>
      </c>
      <c r="GS201" t="s">
        <v>227</v>
      </c>
      <c r="GT201">
        <v>164</v>
      </c>
      <c r="GU201">
        <v>1.6400000000000001E-2</v>
      </c>
      <c r="GV201" t="s">
        <v>228</v>
      </c>
      <c r="GW201">
        <v>2.1</v>
      </c>
      <c r="GX201">
        <v>2.1000000000000001E-4</v>
      </c>
      <c r="GY201" t="s">
        <v>227</v>
      </c>
      <c r="GZ201">
        <v>12.3</v>
      </c>
      <c r="HA201">
        <v>1.23E-3</v>
      </c>
      <c r="HB201" t="s">
        <v>227</v>
      </c>
      <c r="HC201">
        <v>2.89</v>
      </c>
      <c r="HD201">
        <v>2.8899999999999998E-4</v>
      </c>
      <c r="HE201" t="s">
        <v>228</v>
      </c>
      <c r="HF201">
        <v>44.4</v>
      </c>
      <c r="HG201">
        <v>4.4400000000000004E-3</v>
      </c>
      <c r="HH201" t="s">
        <v>227</v>
      </c>
      <c r="HI201">
        <v>398</v>
      </c>
      <c r="HJ201">
        <v>3.9800000000000002E-2</v>
      </c>
      <c r="HK201" t="s">
        <v>228</v>
      </c>
    </row>
    <row r="202" spans="1:219" x14ac:dyDescent="0.25">
      <c r="A202" t="s">
        <v>499</v>
      </c>
      <c r="B202" t="s">
        <v>401</v>
      </c>
      <c r="C202" t="s">
        <v>257</v>
      </c>
      <c r="D202" t="s">
        <v>498</v>
      </c>
      <c r="E202" t="s">
        <v>336</v>
      </c>
      <c r="F202" t="s">
        <v>260</v>
      </c>
      <c r="G202" t="s">
        <v>225</v>
      </c>
      <c r="H202" t="s">
        <v>226</v>
      </c>
      <c r="I202" t="str">
        <f>HYPERLINK("https://www.oreas.com/crm/OREAS-25b/")</f>
        <v>https://www.oreas.com/crm/OREAS-25b/</v>
      </c>
      <c r="J202">
        <v>4.7E-2</v>
      </c>
      <c r="K202">
        <v>4.6999999999999999E-6</v>
      </c>
      <c r="L202" t="s">
        <v>271</v>
      </c>
      <c r="M202">
        <v>86000</v>
      </c>
      <c r="N202">
        <v>8.6</v>
      </c>
      <c r="O202" t="s">
        <v>227</v>
      </c>
      <c r="P202">
        <v>14.5</v>
      </c>
      <c r="Q202">
        <v>1.4499999999999999E-3</v>
      </c>
      <c r="R202" t="s">
        <v>227</v>
      </c>
      <c r="S202">
        <v>2E-3</v>
      </c>
      <c r="T202">
        <v>1.9999999999999999E-7</v>
      </c>
      <c r="U202" t="s">
        <v>243</v>
      </c>
      <c r="V202" s="2">
        <v>10</v>
      </c>
      <c r="W202" s="2">
        <v>1E-3</v>
      </c>
      <c r="X202" t="s">
        <v>271</v>
      </c>
      <c r="Y202">
        <v>211</v>
      </c>
      <c r="Z202">
        <v>2.1100000000000001E-2</v>
      </c>
      <c r="AA202" t="s">
        <v>227</v>
      </c>
      <c r="AB202">
        <v>1.3</v>
      </c>
      <c r="AC202">
        <v>1.2999999999999999E-4</v>
      </c>
      <c r="AD202" t="s">
        <v>227</v>
      </c>
      <c r="AE202">
        <v>0.4</v>
      </c>
      <c r="AF202">
        <v>4.0000000000000003E-5</v>
      </c>
      <c r="AG202" t="s">
        <v>227</v>
      </c>
      <c r="AH202">
        <v>2550</v>
      </c>
      <c r="AI202">
        <v>0.255</v>
      </c>
      <c r="AJ202" t="s">
        <v>227</v>
      </c>
      <c r="AK202">
        <v>4.3999999999999997E-2</v>
      </c>
      <c r="AL202">
        <v>4.4000000000000002E-6</v>
      </c>
      <c r="AM202" t="s">
        <v>227</v>
      </c>
      <c r="AN202">
        <v>53</v>
      </c>
      <c r="AO202">
        <v>5.3E-3</v>
      </c>
      <c r="AP202" t="s">
        <v>227</v>
      </c>
      <c r="AT202">
        <v>9.2899999999999991</v>
      </c>
      <c r="AU202">
        <v>9.2900000000000003E-4</v>
      </c>
      <c r="AV202" t="s">
        <v>227</v>
      </c>
      <c r="AW202">
        <v>204</v>
      </c>
      <c r="AX202">
        <v>2.0400000000000001E-2</v>
      </c>
      <c r="AY202" t="s">
        <v>227</v>
      </c>
      <c r="AZ202">
        <v>4.6100000000000003</v>
      </c>
      <c r="BA202">
        <v>4.6099999999999998E-4</v>
      </c>
      <c r="BB202" t="s">
        <v>227</v>
      </c>
      <c r="BC202">
        <v>38.299999999999997</v>
      </c>
      <c r="BD202">
        <v>3.8300000000000001E-3</v>
      </c>
      <c r="BE202" t="s">
        <v>227</v>
      </c>
      <c r="BF202">
        <v>2.4700000000000002</v>
      </c>
      <c r="BG202">
        <v>2.4699999999999999E-4</v>
      </c>
      <c r="BH202" t="s">
        <v>227</v>
      </c>
      <c r="BI202">
        <v>1.29</v>
      </c>
      <c r="BJ202">
        <v>1.2899999999999999E-4</v>
      </c>
      <c r="BK202" t="s">
        <v>227</v>
      </c>
      <c r="BL202">
        <v>0.83</v>
      </c>
      <c r="BM202">
        <v>8.2999999999999998E-5</v>
      </c>
      <c r="BN202" t="s">
        <v>227</v>
      </c>
      <c r="BO202">
        <v>81900</v>
      </c>
      <c r="BP202">
        <v>8.19</v>
      </c>
      <c r="BQ202" t="s">
        <v>227</v>
      </c>
      <c r="BR202">
        <v>25.3</v>
      </c>
      <c r="BS202">
        <v>2.5300000000000001E-3</v>
      </c>
      <c r="BT202" t="s">
        <v>227</v>
      </c>
      <c r="BU202">
        <v>3.16</v>
      </c>
      <c r="BV202">
        <v>3.1599999999999998E-4</v>
      </c>
      <c r="BW202" t="s">
        <v>227</v>
      </c>
      <c r="BX202">
        <v>2.0299999999999998</v>
      </c>
      <c r="BY202">
        <v>2.03E-4</v>
      </c>
      <c r="BZ202" t="s">
        <v>228</v>
      </c>
      <c r="CA202">
        <v>4.68</v>
      </c>
      <c r="CB202">
        <v>4.6799999999999999E-4</v>
      </c>
      <c r="CC202" t="s">
        <v>227</v>
      </c>
      <c r="CD202">
        <v>2.8000000000000001E-2</v>
      </c>
      <c r="CE202">
        <v>2.7999999999999999E-6</v>
      </c>
      <c r="CF202" t="s">
        <v>271</v>
      </c>
      <c r="CG202">
        <v>0.46</v>
      </c>
      <c r="CH202">
        <v>4.6E-5</v>
      </c>
      <c r="CI202" t="s">
        <v>227</v>
      </c>
      <c r="CJ202">
        <v>9.5000000000000001E-2</v>
      </c>
      <c r="CK202">
        <v>9.5000000000000005E-6</v>
      </c>
      <c r="CL202" t="s">
        <v>227</v>
      </c>
      <c r="CP202">
        <v>7620</v>
      </c>
      <c r="CQ202">
        <v>0.76200000000000001</v>
      </c>
      <c r="CR202" t="s">
        <v>227</v>
      </c>
      <c r="CS202">
        <v>28.3</v>
      </c>
      <c r="CT202">
        <v>2.8300000000000001E-3</v>
      </c>
      <c r="CU202" t="s">
        <v>227</v>
      </c>
      <c r="CV202">
        <v>29.5</v>
      </c>
      <c r="CW202">
        <v>2.9499999999999999E-3</v>
      </c>
      <c r="CX202" t="s">
        <v>227</v>
      </c>
      <c r="CY202">
        <v>0.18</v>
      </c>
      <c r="CZ202">
        <v>1.8E-5</v>
      </c>
      <c r="DA202" t="s">
        <v>227</v>
      </c>
      <c r="DB202">
        <v>3550</v>
      </c>
      <c r="DC202">
        <v>0.35499999999999998</v>
      </c>
      <c r="DD202" t="s">
        <v>227</v>
      </c>
      <c r="DE202">
        <v>240</v>
      </c>
      <c r="DF202">
        <v>2.4E-2</v>
      </c>
      <c r="DG202" t="s">
        <v>227</v>
      </c>
      <c r="DH202">
        <v>2.12</v>
      </c>
      <c r="DI202">
        <v>2.12E-4</v>
      </c>
      <c r="DJ202" t="s">
        <v>227</v>
      </c>
      <c r="DK202">
        <v>710</v>
      </c>
      <c r="DL202">
        <v>7.0999999999999994E-2</v>
      </c>
      <c r="DM202" t="s">
        <v>227</v>
      </c>
      <c r="DN202">
        <v>23.7</v>
      </c>
      <c r="DO202">
        <v>2.3700000000000001E-3</v>
      </c>
      <c r="DP202" t="s">
        <v>227</v>
      </c>
      <c r="DQ202">
        <v>21.2</v>
      </c>
      <c r="DR202">
        <v>2.1199999999999999E-3</v>
      </c>
      <c r="DS202" t="s">
        <v>227</v>
      </c>
      <c r="DT202">
        <v>69</v>
      </c>
      <c r="DU202">
        <v>6.8999999999999999E-3</v>
      </c>
      <c r="DV202" t="s">
        <v>228</v>
      </c>
      <c r="DW202">
        <v>410</v>
      </c>
      <c r="DX202">
        <v>4.1000000000000002E-2</v>
      </c>
      <c r="DY202" t="s">
        <v>227</v>
      </c>
      <c r="DZ202">
        <v>20.9</v>
      </c>
      <c r="EA202">
        <v>2.0899999999999998E-3</v>
      </c>
      <c r="EB202" t="s">
        <v>227</v>
      </c>
      <c r="EC202">
        <v>1E-3</v>
      </c>
      <c r="ED202">
        <v>9.9999999999999995E-8</v>
      </c>
      <c r="EE202" t="s">
        <v>243</v>
      </c>
      <c r="EF202">
        <v>5.8</v>
      </c>
      <c r="EG202">
        <v>5.8E-4</v>
      </c>
      <c r="EH202" t="s">
        <v>227</v>
      </c>
      <c r="EI202" s="2">
        <v>5.0000000000000001E-3</v>
      </c>
      <c r="EJ202" s="2">
        <v>4.9999999999999998E-7</v>
      </c>
      <c r="EK202" t="s">
        <v>243</v>
      </c>
      <c r="EL202">
        <v>61</v>
      </c>
      <c r="EM202">
        <v>6.1000000000000004E-3</v>
      </c>
      <c r="EN202" t="s">
        <v>228</v>
      </c>
      <c r="EO202" s="2">
        <v>2E-3</v>
      </c>
      <c r="EP202" s="2">
        <v>1.9999999999999999E-7</v>
      </c>
      <c r="EQ202" t="s">
        <v>227</v>
      </c>
      <c r="EX202">
        <v>260</v>
      </c>
      <c r="EY202">
        <v>2.5999999999999999E-2</v>
      </c>
      <c r="EZ202" t="s">
        <v>227</v>
      </c>
      <c r="FA202">
        <v>0.98</v>
      </c>
      <c r="FB202">
        <v>9.7999999999999997E-5</v>
      </c>
      <c r="FC202" t="s">
        <v>227</v>
      </c>
      <c r="FD202">
        <v>15.3</v>
      </c>
      <c r="FE202">
        <v>1.5299999999999999E-3</v>
      </c>
      <c r="FF202" t="s">
        <v>227</v>
      </c>
      <c r="FG202">
        <v>0.43</v>
      </c>
      <c r="FH202">
        <v>4.3000000000000002E-5</v>
      </c>
      <c r="FI202" t="s">
        <v>271</v>
      </c>
      <c r="FJ202">
        <v>271532.94500000001</v>
      </c>
      <c r="FK202">
        <v>27.153294500000001</v>
      </c>
      <c r="FL202" t="s">
        <v>261</v>
      </c>
      <c r="FM202">
        <v>4.1900000000000004</v>
      </c>
      <c r="FN202">
        <v>4.1899999999999999E-4</v>
      </c>
      <c r="FO202" t="s">
        <v>228</v>
      </c>
      <c r="FP202">
        <v>5.07</v>
      </c>
      <c r="FQ202">
        <v>5.0699999999999996E-4</v>
      </c>
      <c r="FR202" t="s">
        <v>227</v>
      </c>
      <c r="FS202">
        <v>32.299999999999997</v>
      </c>
      <c r="FT202">
        <v>3.2299999999999998E-3</v>
      </c>
      <c r="FU202" t="s">
        <v>227</v>
      </c>
      <c r="FV202">
        <v>1.65</v>
      </c>
      <c r="FW202">
        <v>1.65E-4</v>
      </c>
      <c r="FX202" t="s">
        <v>227</v>
      </c>
      <c r="FY202">
        <v>0.43</v>
      </c>
      <c r="FZ202">
        <v>4.3000000000000002E-5</v>
      </c>
      <c r="GA202" t="s">
        <v>227</v>
      </c>
      <c r="GE202">
        <v>12.8</v>
      </c>
      <c r="GF202">
        <v>1.2800000000000001E-3</v>
      </c>
      <c r="GG202" t="s">
        <v>227</v>
      </c>
      <c r="GH202">
        <v>10100</v>
      </c>
      <c r="GI202">
        <v>1.01</v>
      </c>
      <c r="GJ202" t="s">
        <v>227</v>
      </c>
      <c r="GK202">
        <v>0.4</v>
      </c>
      <c r="GL202">
        <v>4.0000000000000003E-5</v>
      </c>
      <c r="GM202" t="s">
        <v>227</v>
      </c>
      <c r="GN202">
        <v>0.19</v>
      </c>
      <c r="GO202">
        <v>1.9000000000000001E-5</v>
      </c>
      <c r="GP202" t="s">
        <v>227</v>
      </c>
      <c r="GQ202">
        <v>2.35</v>
      </c>
      <c r="GR202">
        <v>2.3499999999999999E-4</v>
      </c>
      <c r="GS202" t="s">
        <v>227</v>
      </c>
      <c r="GT202">
        <v>188</v>
      </c>
      <c r="GU202">
        <v>1.8800000000000001E-2</v>
      </c>
      <c r="GV202" t="s">
        <v>228</v>
      </c>
      <c r="GW202">
        <v>2.0699999999999998</v>
      </c>
      <c r="GX202">
        <v>2.0699999999999999E-4</v>
      </c>
      <c r="GY202" t="s">
        <v>227</v>
      </c>
      <c r="GZ202">
        <v>11.8</v>
      </c>
      <c r="HA202">
        <v>1.1800000000000001E-3</v>
      </c>
      <c r="HB202" t="s">
        <v>227</v>
      </c>
      <c r="HC202">
        <v>1.1000000000000001</v>
      </c>
      <c r="HD202">
        <v>1.1E-4</v>
      </c>
      <c r="HE202" t="s">
        <v>227</v>
      </c>
      <c r="HF202">
        <v>66</v>
      </c>
      <c r="HG202">
        <v>6.6E-3</v>
      </c>
      <c r="HH202" t="s">
        <v>227</v>
      </c>
      <c r="HI202">
        <v>181</v>
      </c>
      <c r="HJ202">
        <v>1.8100000000000002E-2</v>
      </c>
      <c r="HK202" t="s">
        <v>227</v>
      </c>
    </row>
    <row r="203" spans="1:219" x14ac:dyDescent="0.25">
      <c r="A203" t="s">
        <v>500</v>
      </c>
      <c r="B203" t="s">
        <v>390</v>
      </c>
      <c r="C203" t="s">
        <v>257</v>
      </c>
      <c r="D203" t="s">
        <v>501</v>
      </c>
      <c r="E203" t="s">
        <v>502</v>
      </c>
      <c r="F203" t="s">
        <v>224</v>
      </c>
      <c r="G203" t="s">
        <v>225</v>
      </c>
      <c r="H203" t="s">
        <v>226</v>
      </c>
      <c r="I203" t="str">
        <f>HYPERLINK("https://www.oreas.com/crm/OREAS-260/")</f>
        <v>https://www.oreas.com/crm/OREAS-260/</v>
      </c>
      <c r="J203">
        <v>0.14599999999999999</v>
      </c>
      <c r="K203">
        <v>1.4600000000000001E-5</v>
      </c>
      <c r="L203" t="s">
        <v>271</v>
      </c>
      <c r="M203">
        <v>13300</v>
      </c>
      <c r="N203">
        <v>1.33</v>
      </c>
      <c r="O203" t="s">
        <v>271</v>
      </c>
      <c r="P203">
        <v>12.5</v>
      </c>
      <c r="Q203">
        <v>1.25E-3</v>
      </c>
      <c r="R203" t="s">
        <v>271</v>
      </c>
      <c r="S203">
        <v>1.6E-2</v>
      </c>
      <c r="T203">
        <v>1.5999999999999999E-6</v>
      </c>
      <c r="U203" t="s">
        <v>243</v>
      </c>
      <c r="Y203">
        <v>151</v>
      </c>
      <c r="Z203">
        <v>1.5100000000000001E-2</v>
      </c>
      <c r="AA203" t="s">
        <v>271</v>
      </c>
      <c r="AB203">
        <v>1.24</v>
      </c>
      <c r="AC203">
        <v>1.2400000000000001E-4</v>
      </c>
      <c r="AD203" t="s">
        <v>271</v>
      </c>
      <c r="AE203">
        <v>0.54</v>
      </c>
      <c r="AF203">
        <v>5.3999999999999998E-5</v>
      </c>
      <c r="AG203" t="s">
        <v>271</v>
      </c>
      <c r="AH203">
        <v>8850</v>
      </c>
      <c r="AI203">
        <v>0.88500000000000001</v>
      </c>
      <c r="AJ203" t="s">
        <v>271</v>
      </c>
      <c r="AK203">
        <v>0.21</v>
      </c>
      <c r="AL203">
        <v>2.0999999999999999E-5</v>
      </c>
      <c r="AM203" t="s">
        <v>271</v>
      </c>
      <c r="AW203">
        <v>49.2</v>
      </c>
      <c r="AX203">
        <v>4.9199999999999999E-3</v>
      </c>
      <c r="AY203" t="s">
        <v>271</v>
      </c>
      <c r="BC203">
        <v>46.5</v>
      </c>
      <c r="BD203">
        <v>4.6499999999999996E-3</v>
      </c>
      <c r="BE203" t="s">
        <v>271</v>
      </c>
      <c r="BF203">
        <v>2.64</v>
      </c>
      <c r="BG203">
        <v>2.6400000000000002E-4</v>
      </c>
      <c r="BH203" t="s">
        <v>271</v>
      </c>
      <c r="BI203">
        <v>1.22</v>
      </c>
      <c r="BJ203">
        <v>1.22E-4</v>
      </c>
      <c r="BK203" t="s">
        <v>271</v>
      </c>
      <c r="BL203">
        <v>0.88</v>
      </c>
      <c r="BM203">
        <v>8.7999999999999998E-5</v>
      </c>
      <c r="BN203" t="s">
        <v>271</v>
      </c>
      <c r="BO203">
        <v>37300</v>
      </c>
      <c r="BP203">
        <v>3.73</v>
      </c>
      <c r="BQ203" t="s">
        <v>271</v>
      </c>
      <c r="BR203">
        <v>5.05</v>
      </c>
      <c r="BS203">
        <v>5.0500000000000002E-4</v>
      </c>
      <c r="BT203" t="s">
        <v>271</v>
      </c>
      <c r="BU203">
        <v>4.04</v>
      </c>
      <c r="BV203">
        <v>4.0400000000000001E-4</v>
      </c>
      <c r="BW203" t="s">
        <v>271</v>
      </c>
      <c r="CG203">
        <v>0.44</v>
      </c>
      <c r="CH203">
        <v>4.3999999999999999E-5</v>
      </c>
      <c r="CI203" t="s">
        <v>271</v>
      </c>
      <c r="CJ203">
        <v>2.7E-2</v>
      </c>
      <c r="CK203">
        <v>2.7E-6</v>
      </c>
      <c r="CL203" t="s">
        <v>271</v>
      </c>
      <c r="CP203">
        <v>2850</v>
      </c>
      <c r="CQ203">
        <v>0.28499999999999998</v>
      </c>
      <c r="CR203" t="s">
        <v>271</v>
      </c>
      <c r="CV203">
        <v>21.5</v>
      </c>
      <c r="CW203">
        <v>2.15E-3</v>
      </c>
      <c r="CX203" t="s">
        <v>271</v>
      </c>
      <c r="CY203">
        <v>0.14000000000000001</v>
      </c>
      <c r="CZ203">
        <v>1.4E-5</v>
      </c>
      <c r="DA203" t="s">
        <v>271</v>
      </c>
      <c r="DB203">
        <v>5930</v>
      </c>
      <c r="DC203">
        <v>0.59299999999999997</v>
      </c>
      <c r="DD203" t="s">
        <v>271</v>
      </c>
      <c r="DE203">
        <v>450</v>
      </c>
      <c r="DF203">
        <v>4.4999999999999998E-2</v>
      </c>
      <c r="DG203" t="s">
        <v>271</v>
      </c>
      <c r="DH203">
        <v>0.43</v>
      </c>
      <c r="DI203">
        <v>4.3000000000000002E-5</v>
      </c>
      <c r="DJ203" t="s">
        <v>271</v>
      </c>
      <c r="DK203">
        <v>820</v>
      </c>
      <c r="DL203">
        <v>8.2000000000000003E-2</v>
      </c>
      <c r="DM203" t="s">
        <v>271</v>
      </c>
      <c r="DT203">
        <v>75</v>
      </c>
      <c r="DU203">
        <v>7.4999999999999997E-3</v>
      </c>
      <c r="DV203" t="s">
        <v>271</v>
      </c>
      <c r="DW203">
        <v>400</v>
      </c>
      <c r="DX203">
        <v>0.04</v>
      </c>
      <c r="DY203" t="s">
        <v>271</v>
      </c>
      <c r="DZ203">
        <v>30.7</v>
      </c>
      <c r="EA203">
        <v>3.0699999999999998E-3</v>
      </c>
      <c r="EB203" t="s">
        <v>271</v>
      </c>
      <c r="EX203">
        <v>770</v>
      </c>
      <c r="EY203">
        <v>7.6999999999999999E-2</v>
      </c>
      <c r="EZ203" t="s">
        <v>271</v>
      </c>
      <c r="FA203">
        <v>1.32</v>
      </c>
      <c r="FB203">
        <v>1.3200000000000001E-4</v>
      </c>
      <c r="FC203" t="s">
        <v>271</v>
      </c>
      <c r="FD203">
        <v>3.39</v>
      </c>
      <c r="FE203">
        <v>3.39E-4</v>
      </c>
      <c r="FF203" t="s">
        <v>271</v>
      </c>
      <c r="FM203">
        <v>4.8</v>
      </c>
      <c r="FN203">
        <v>4.8000000000000001E-4</v>
      </c>
      <c r="FO203" t="s">
        <v>271</v>
      </c>
      <c r="FS203">
        <v>14.8</v>
      </c>
      <c r="FT203">
        <v>1.48E-3</v>
      </c>
      <c r="FU203" t="s">
        <v>271</v>
      </c>
      <c r="FY203">
        <v>0.52</v>
      </c>
      <c r="FZ203">
        <v>5.1999999999999997E-5</v>
      </c>
      <c r="GA203" t="s">
        <v>271</v>
      </c>
      <c r="GB203">
        <v>8.1000000000000003E-2</v>
      </c>
      <c r="GC203">
        <v>8.1000000000000004E-6</v>
      </c>
      <c r="GD203" t="s">
        <v>271</v>
      </c>
      <c r="GE203">
        <v>11.3</v>
      </c>
      <c r="GF203">
        <v>1.1299999999999999E-3</v>
      </c>
      <c r="GG203" t="s">
        <v>271</v>
      </c>
      <c r="GK203">
        <v>0.22</v>
      </c>
      <c r="GL203">
        <v>2.1999999999999999E-5</v>
      </c>
      <c r="GM203" t="s">
        <v>271</v>
      </c>
      <c r="GN203">
        <v>0.16</v>
      </c>
      <c r="GO203">
        <v>1.5999999999999999E-5</v>
      </c>
      <c r="GP203" t="s">
        <v>271</v>
      </c>
      <c r="GQ203">
        <v>1.29</v>
      </c>
      <c r="GR203">
        <v>1.2899999999999999E-4</v>
      </c>
      <c r="GS203" t="s">
        <v>271</v>
      </c>
      <c r="GT203">
        <v>22</v>
      </c>
      <c r="GU203">
        <v>2.2000000000000001E-3</v>
      </c>
      <c r="GV203" t="s">
        <v>271</v>
      </c>
      <c r="GW203">
        <v>6.3E-2</v>
      </c>
      <c r="GX203">
        <v>6.2999999999999998E-6</v>
      </c>
      <c r="GY203" t="s">
        <v>271</v>
      </c>
      <c r="GZ203">
        <v>11.7</v>
      </c>
      <c r="HA203">
        <v>1.17E-3</v>
      </c>
      <c r="HB203" t="s">
        <v>271</v>
      </c>
      <c r="HC203">
        <v>0.99</v>
      </c>
      <c r="HD203">
        <v>9.8999999999999994E-5</v>
      </c>
      <c r="HE203" t="s">
        <v>271</v>
      </c>
      <c r="HF203">
        <v>125</v>
      </c>
      <c r="HG203">
        <v>1.2500000000000001E-2</v>
      </c>
      <c r="HH203" t="s">
        <v>271</v>
      </c>
    </row>
    <row r="204" spans="1:219" x14ac:dyDescent="0.25">
      <c r="A204" t="s">
        <v>503</v>
      </c>
      <c r="B204" t="s">
        <v>390</v>
      </c>
      <c r="C204" t="s">
        <v>257</v>
      </c>
      <c r="D204" t="s">
        <v>501</v>
      </c>
      <c r="E204" t="s">
        <v>502</v>
      </c>
      <c r="F204" t="s">
        <v>224</v>
      </c>
      <c r="G204" t="s">
        <v>225</v>
      </c>
      <c r="H204" t="s">
        <v>226</v>
      </c>
      <c r="I204" t="str">
        <f>HYPERLINK("https://www.oreas.com/crm/OREAS-261/")</f>
        <v>https://www.oreas.com/crm/OREAS-261/</v>
      </c>
      <c r="J204">
        <v>0.20399999999999999</v>
      </c>
      <c r="K204">
        <v>2.0400000000000001E-5</v>
      </c>
      <c r="L204" t="s">
        <v>271</v>
      </c>
      <c r="M204">
        <v>13300</v>
      </c>
      <c r="N204">
        <v>1.33</v>
      </c>
      <c r="O204" t="s">
        <v>271</v>
      </c>
      <c r="P204">
        <v>17.8</v>
      </c>
      <c r="Q204">
        <v>1.7799999999999999E-3</v>
      </c>
      <c r="R204" t="s">
        <v>271</v>
      </c>
      <c r="S204">
        <v>4.9000000000000002E-2</v>
      </c>
      <c r="T204">
        <v>4.8999999999999997E-6</v>
      </c>
      <c r="U204" t="s">
        <v>243</v>
      </c>
      <c r="Y204">
        <v>171</v>
      </c>
      <c r="Z204">
        <v>1.7100000000000001E-2</v>
      </c>
      <c r="AA204" t="s">
        <v>271</v>
      </c>
      <c r="AB204">
        <v>1.23</v>
      </c>
      <c r="AC204">
        <v>1.2300000000000001E-4</v>
      </c>
      <c r="AD204" t="s">
        <v>271</v>
      </c>
      <c r="AE204">
        <v>0.59</v>
      </c>
      <c r="AF204">
        <v>5.8999999999999998E-5</v>
      </c>
      <c r="AG204" t="s">
        <v>271</v>
      </c>
      <c r="AH204">
        <v>11500</v>
      </c>
      <c r="AI204">
        <v>1.1499999999999999</v>
      </c>
      <c r="AJ204" t="s">
        <v>271</v>
      </c>
      <c r="AK204">
        <v>0.27</v>
      </c>
      <c r="AL204">
        <v>2.6999999999999999E-5</v>
      </c>
      <c r="AM204" t="s">
        <v>271</v>
      </c>
      <c r="AW204">
        <v>48.5</v>
      </c>
      <c r="AX204">
        <v>4.8500000000000001E-3</v>
      </c>
      <c r="AY204" t="s">
        <v>271</v>
      </c>
      <c r="BC204">
        <v>64</v>
      </c>
      <c r="BD204">
        <v>6.4000000000000003E-3</v>
      </c>
      <c r="BE204" t="s">
        <v>271</v>
      </c>
      <c r="BF204">
        <v>2.63</v>
      </c>
      <c r="BG204">
        <v>2.63E-4</v>
      </c>
      <c r="BH204" t="s">
        <v>271</v>
      </c>
      <c r="BI204">
        <v>1.24</v>
      </c>
      <c r="BJ204">
        <v>1.2400000000000001E-4</v>
      </c>
      <c r="BK204" t="s">
        <v>271</v>
      </c>
      <c r="BL204">
        <v>0.85</v>
      </c>
      <c r="BM204">
        <v>8.5000000000000006E-5</v>
      </c>
      <c r="BN204" t="s">
        <v>271</v>
      </c>
      <c r="BO204">
        <v>37400</v>
      </c>
      <c r="BP204">
        <v>3.74</v>
      </c>
      <c r="BQ204" t="s">
        <v>271</v>
      </c>
      <c r="BR204">
        <v>4.9800000000000004</v>
      </c>
      <c r="BS204">
        <v>4.9799999999999996E-4</v>
      </c>
      <c r="BT204" t="s">
        <v>271</v>
      </c>
      <c r="BU204">
        <v>3.94</v>
      </c>
      <c r="BV204">
        <v>3.9399999999999998E-4</v>
      </c>
      <c r="BW204" t="s">
        <v>271</v>
      </c>
      <c r="CD204">
        <v>7.0999999999999994E-2</v>
      </c>
      <c r="CE204">
        <v>7.0999999999999998E-6</v>
      </c>
      <c r="CF204" t="s">
        <v>271</v>
      </c>
      <c r="CG204">
        <v>0.44</v>
      </c>
      <c r="CH204">
        <v>4.3999999999999999E-5</v>
      </c>
      <c r="CI204" t="s">
        <v>271</v>
      </c>
      <c r="CJ204">
        <v>2.8000000000000001E-2</v>
      </c>
      <c r="CK204">
        <v>2.7999999999999999E-6</v>
      </c>
      <c r="CL204" t="s">
        <v>271</v>
      </c>
      <c r="CP204">
        <v>2810</v>
      </c>
      <c r="CQ204">
        <v>0.28100000000000003</v>
      </c>
      <c r="CR204" t="s">
        <v>271</v>
      </c>
      <c r="CV204">
        <v>21.1</v>
      </c>
      <c r="CW204">
        <v>2.1099999999999999E-3</v>
      </c>
      <c r="CX204" t="s">
        <v>271</v>
      </c>
      <c r="CY204">
        <v>0.14000000000000001</v>
      </c>
      <c r="CZ204">
        <v>1.4E-5</v>
      </c>
      <c r="DA204" t="s">
        <v>271</v>
      </c>
      <c r="DB204">
        <v>6580</v>
      </c>
      <c r="DC204">
        <v>0.65800000000000003</v>
      </c>
      <c r="DD204" t="s">
        <v>271</v>
      </c>
      <c r="DE204">
        <v>460</v>
      </c>
      <c r="DF204">
        <v>4.5999999999999999E-2</v>
      </c>
      <c r="DG204" t="s">
        <v>271</v>
      </c>
      <c r="DH204">
        <v>0.48</v>
      </c>
      <c r="DI204">
        <v>4.8000000000000001E-5</v>
      </c>
      <c r="DJ204" t="s">
        <v>271</v>
      </c>
      <c r="DK204">
        <v>820</v>
      </c>
      <c r="DL204">
        <v>8.2000000000000003E-2</v>
      </c>
      <c r="DM204" t="s">
        <v>271</v>
      </c>
      <c r="DT204">
        <v>74</v>
      </c>
      <c r="DU204">
        <v>7.4000000000000003E-3</v>
      </c>
      <c r="DV204" t="s">
        <v>271</v>
      </c>
      <c r="DW204">
        <v>410</v>
      </c>
      <c r="DX204">
        <v>4.1000000000000002E-2</v>
      </c>
      <c r="DY204" t="s">
        <v>271</v>
      </c>
      <c r="DZ204">
        <v>34.200000000000003</v>
      </c>
      <c r="EA204">
        <v>3.4199999999999999E-3</v>
      </c>
      <c r="EB204" t="s">
        <v>271</v>
      </c>
      <c r="EX204">
        <v>1100</v>
      </c>
      <c r="EY204">
        <v>0.11</v>
      </c>
      <c r="EZ204" t="s">
        <v>271</v>
      </c>
      <c r="FA204">
        <v>2.4300000000000002</v>
      </c>
      <c r="FB204">
        <v>2.43E-4</v>
      </c>
      <c r="FC204" t="s">
        <v>271</v>
      </c>
      <c r="FD204">
        <v>3.42</v>
      </c>
      <c r="FE204">
        <v>3.4200000000000002E-4</v>
      </c>
      <c r="FF204" t="s">
        <v>271</v>
      </c>
      <c r="FM204">
        <v>4.58</v>
      </c>
      <c r="FN204">
        <v>4.5800000000000002E-4</v>
      </c>
      <c r="FO204" t="s">
        <v>271</v>
      </c>
      <c r="FS204">
        <v>17.5</v>
      </c>
      <c r="FT204">
        <v>1.75E-3</v>
      </c>
      <c r="FU204" t="s">
        <v>271</v>
      </c>
      <c r="FY204">
        <v>0.51</v>
      </c>
      <c r="FZ204">
        <v>5.1E-5</v>
      </c>
      <c r="GA204" t="s">
        <v>271</v>
      </c>
      <c r="GB204">
        <v>0.11</v>
      </c>
      <c r="GC204">
        <v>1.1E-5</v>
      </c>
      <c r="GD204" t="s">
        <v>271</v>
      </c>
      <c r="GE204">
        <v>10.9</v>
      </c>
      <c r="GF204">
        <v>1.09E-3</v>
      </c>
      <c r="GG204" t="s">
        <v>271</v>
      </c>
      <c r="GK204">
        <v>0.28000000000000003</v>
      </c>
      <c r="GL204">
        <v>2.8E-5</v>
      </c>
      <c r="GM204" t="s">
        <v>271</v>
      </c>
      <c r="GN204">
        <v>0.16</v>
      </c>
      <c r="GO204">
        <v>1.5999999999999999E-5</v>
      </c>
      <c r="GP204" t="s">
        <v>271</v>
      </c>
      <c r="GQ204">
        <v>1.29</v>
      </c>
      <c r="GR204">
        <v>1.2899999999999999E-4</v>
      </c>
      <c r="GS204" t="s">
        <v>271</v>
      </c>
      <c r="GT204">
        <v>22.6</v>
      </c>
      <c r="GU204">
        <v>2.2599999999999999E-3</v>
      </c>
      <c r="GV204" t="s">
        <v>271</v>
      </c>
      <c r="GW204">
        <v>9.1999999999999998E-2</v>
      </c>
      <c r="GX204">
        <v>9.2E-6</v>
      </c>
      <c r="GY204" t="s">
        <v>271</v>
      </c>
      <c r="GZ204">
        <v>11.7</v>
      </c>
      <c r="HA204">
        <v>1.17E-3</v>
      </c>
      <c r="HB204" t="s">
        <v>271</v>
      </c>
      <c r="HC204">
        <v>0.98</v>
      </c>
      <c r="HD204">
        <v>9.7999999999999997E-5</v>
      </c>
      <c r="HE204" t="s">
        <v>271</v>
      </c>
      <c r="HF204">
        <v>128</v>
      </c>
      <c r="HG204">
        <v>1.2800000000000001E-2</v>
      </c>
      <c r="HH204" t="s">
        <v>271</v>
      </c>
    </row>
    <row r="205" spans="1:219" x14ac:dyDescent="0.25">
      <c r="A205" t="s">
        <v>504</v>
      </c>
      <c r="B205" t="s">
        <v>390</v>
      </c>
      <c r="C205" t="s">
        <v>257</v>
      </c>
      <c r="D205" t="s">
        <v>501</v>
      </c>
      <c r="E205" t="s">
        <v>502</v>
      </c>
      <c r="F205" t="s">
        <v>224</v>
      </c>
      <c r="G205" t="s">
        <v>235</v>
      </c>
      <c r="H205" t="s">
        <v>226</v>
      </c>
      <c r="I205" t="str">
        <f>HYPERLINK("https://www.oreas.com/crm/OREAS-262/")</f>
        <v>https://www.oreas.com/crm/OREAS-262/</v>
      </c>
      <c r="J205">
        <v>0.45</v>
      </c>
      <c r="K205">
        <v>4.5000000000000003E-5</v>
      </c>
      <c r="L205" t="s">
        <v>271</v>
      </c>
      <c r="M205">
        <v>13000</v>
      </c>
      <c r="N205">
        <v>1.3</v>
      </c>
      <c r="O205" t="s">
        <v>271</v>
      </c>
      <c r="P205">
        <v>35.799999999999997</v>
      </c>
      <c r="Q205">
        <v>3.5799999999999998E-3</v>
      </c>
      <c r="R205" t="s">
        <v>271</v>
      </c>
      <c r="S205">
        <v>9.9000000000000005E-2</v>
      </c>
      <c r="T205">
        <v>9.9000000000000001E-6</v>
      </c>
      <c r="U205" t="s">
        <v>243</v>
      </c>
      <c r="Y205">
        <v>248</v>
      </c>
      <c r="Z205">
        <v>2.4799999999999999E-2</v>
      </c>
      <c r="AA205" t="s">
        <v>271</v>
      </c>
      <c r="AB205">
        <v>1.1399999999999999</v>
      </c>
      <c r="AC205">
        <v>1.1400000000000001E-4</v>
      </c>
      <c r="AD205" t="s">
        <v>271</v>
      </c>
      <c r="AE205">
        <v>0.98</v>
      </c>
      <c r="AF205">
        <v>9.7999999999999997E-5</v>
      </c>
      <c r="AG205" t="s">
        <v>271</v>
      </c>
      <c r="AH205">
        <v>29800</v>
      </c>
      <c r="AI205">
        <v>2.98</v>
      </c>
      <c r="AJ205" t="s">
        <v>271</v>
      </c>
      <c r="AK205">
        <v>0.61</v>
      </c>
      <c r="AL205">
        <v>6.0999999999999999E-5</v>
      </c>
      <c r="AM205" t="s">
        <v>271</v>
      </c>
      <c r="AW205">
        <v>41.7</v>
      </c>
      <c r="AX205">
        <v>4.1700000000000001E-3</v>
      </c>
      <c r="AY205" t="s">
        <v>271</v>
      </c>
      <c r="BC205">
        <v>118</v>
      </c>
      <c r="BD205">
        <v>1.18E-2</v>
      </c>
      <c r="BE205" t="s">
        <v>271</v>
      </c>
      <c r="BF205">
        <v>2.29</v>
      </c>
      <c r="BG205">
        <v>2.2900000000000001E-4</v>
      </c>
      <c r="BH205" t="s">
        <v>271</v>
      </c>
      <c r="BI205">
        <v>1.17</v>
      </c>
      <c r="BJ205">
        <v>1.17E-4</v>
      </c>
      <c r="BK205" t="s">
        <v>271</v>
      </c>
      <c r="BL205">
        <v>0.72</v>
      </c>
      <c r="BM205">
        <v>7.2000000000000002E-5</v>
      </c>
      <c r="BN205" t="s">
        <v>271</v>
      </c>
      <c r="BO205">
        <v>34500</v>
      </c>
      <c r="BP205">
        <v>3.45</v>
      </c>
      <c r="BQ205" t="s">
        <v>271</v>
      </c>
      <c r="BR205">
        <v>4.59</v>
      </c>
      <c r="BS205">
        <v>4.5899999999999999E-4</v>
      </c>
      <c r="BT205" t="s">
        <v>271</v>
      </c>
      <c r="BU205">
        <v>3.34</v>
      </c>
      <c r="BV205">
        <v>3.3399999999999999E-4</v>
      </c>
      <c r="BW205" t="s">
        <v>271</v>
      </c>
      <c r="CD205">
        <v>0.17</v>
      </c>
      <c r="CE205">
        <v>1.7E-5</v>
      </c>
      <c r="CF205" t="s">
        <v>271</v>
      </c>
      <c r="CG205">
        <v>0.41</v>
      </c>
      <c r="CH205">
        <v>4.1E-5</v>
      </c>
      <c r="CI205" t="s">
        <v>271</v>
      </c>
      <c r="CJ205">
        <v>3.3000000000000002E-2</v>
      </c>
      <c r="CK205">
        <v>3.3000000000000002E-6</v>
      </c>
      <c r="CL205" t="s">
        <v>271</v>
      </c>
      <c r="CP205">
        <v>2950</v>
      </c>
      <c r="CQ205">
        <v>0.29499999999999998</v>
      </c>
      <c r="CR205" t="s">
        <v>271</v>
      </c>
      <c r="CV205">
        <v>17.8</v>
      </c>
      <c r="CW205">
        <v>1.7799999999999999E-3</v>
      </c>
      <c r="CX205" t="s">
        <v>271</v>
      </c>
      <c r="DB205">
        <v>11700</v>
      </c>
      <c r="DC205">
        <v>1.17</v>
      </c>
      <c r="DD205" t="s">
        <v>271</v>
      </c>
      <c r="DE205">
        <v>530</v>
      </c>
      <c r="DF205">
        <v>5.2999999999999999E-2</v>
      </c>
      <c r="DG205" t="s">
        <v>271</v>
      </c>
      <c r="DH205">
        <v>0.68</v>
      </c>
      <c r="DI205">
        <v>6.7999999999999999E-5</v>
      </c>
      <c r="DJ205" t="s">
        <v>271</v>
      </c>
      <c r="DK205">
        <v>710</v>
      </c>
      <c r="DL205">
        <v>7.0999999999999994E-2</v>
      </c>
      <c r="DM205" t="s">
        <v>271</v>
      </c>
      <c r="DT205">
        <v>62</v>
      </c>
      <c r="DU205">
        <v>6.1999999999999998E-3</v>
      </c>
      <c r="DV205" t="s">
        <v>271</v>
      </c>
      <c r="DW205">
        <v>400</v>
      </c>
      <c r="DX205">
        <v>0.04</v>
      </c>
      <c r="DY205" t="s">
        <v>271</v>
      </c>
      <c r="DZ205">
        <v>56</v>
      </c>
      <c r="EA205">
        <v>5.5999999999999999E-3</v>
      </c>
      <c r="EB205" t="s">
        <v>271</v>
      </c>
      <c r="EX205">
        <v>2720</v>
      </c>
      <c r="EY205">
        <v>0.27200000000000002</v>
      </c>
      <c r="EZ205" t="s">
        <v>271</v>
      </c>
      <c r="FA205">
        <v>5.0599999999999996</v>
      </c>
      <c r="FB205">
        <v>5.0600000000000005E-4</v>
      </c>
      <c r="FC205" t="s">
        <v>271</v>
      </c>
      <c r="FD205">
        <v>3.49</v>
      </c>
      <c r="FE205">
        <v>3.4900000000000003E-4</v>
      </c>
      <c r="FF205" t="s">
        <v>271</v>
      </c>
      <c r="FM205">
        <v>3.58</v>
      </c>
      <c r="FN205">
        <v>3.5799999999999997E-4</v>
      </c>
      <c r="FO205" t="s">
        <v>271</v>
      </c>
      <c r="FS205">
        <v>36</v>
      </c>
      <c r="FT205">
        <v>3.5999999999999999E-3</v>
      </c>
      <c r="FU205" t="s">
        <v>271</v>
      </c>
      <c r="FY205">
        <v>0.43</v>
      </c>
      <c r="FZ205">
        <v>4.3000000000000002E-5</v>
      </c>
      <c r="GA205" t="s">
        <v>271</v>
      </c>
      <c r="GB205">
        <v>0.23</v>
      </c>
      <c r="GC205">
        <v>2.3E-5</v>
      </c>
      <c r="GD205" t="s">
        <v>271</v>
      </c>
      <c r="GE205">
        <v>9.33</v>
      </c>
      <c r="GF205">
        <v>9.3300000000000002E-4</v>
      </c>
      <c r="GG205" t="s">
        <v>271</v>
      </c>
      <c r="GK205">
        <v>0.47</v>
      </c>
      <c r="GL205">
        <v>4.6999999999999997E-5</v>
      </c>
      <c r="GM205" t="s">
        <v>271</v>
      </c>
      <c r="GQ205">
        <v>1.22</v>
      </c>
      <c r="GR205">
        <v>1.22E-4</v>
      </c>
      <c r="GS205" t="s">
        <v>271</v>
      </c>
      <c r="GT205">
        <v>22.5</v>
      </c>
      <c r="GU205">
        <v>2.2499999999999998E-3</v>
      </c>
      <c r="GV205" t="s">
        <v>271</v>
      </c>
      <c r="GZ205">
        <v>11.2</v>
      </c>
      <c r="HA205">
        <v>1.1199999999999999E-3</v>
      </c>
      <c r="HB205" t="s">
        <v>271</v>
      </c>
      <c r="HC205">
        <v>0.95</v>
      </c>
      <c r="HD205">
        <v>9.5000000000000005E-5</v>
      </c>
      <c r="HE205" t="s">
        <v>271</v>
      </c>
      <c r="HF205">
        <v>154</v>
      </c>
      <c r="HG205">
        <v>1.54E-2</v>
      </c>
      <c r="HH205" t="s">
        <v>271</v>
      </c>
    </row>
    <row r="206" spans="1:219" x14ac:dyDescent="0.25">
      <c r="A206" t="s">
        <v>505</v>
      </c>
      <c r="B206" t="s">
        <v>390</v>
      </c>
      <c r="C206" t="s">
        <v>257</v>
      </c>
      <c r="D206" t="s">
        <v>501</v>
      </c>
      <c r="E206" t="s">
        <v>502</v>
      </c>
      <c r="F206" t="s">
        <v>260</v>
      </c>
      <c r="G206" t="s">
        <v>225</v>
      </c>
      <c r="H206" t="s">
        <v>226</v>
      </c>
      <c r="I206" t="str">
        <f>HYPERLINK("https://www.oreas.com/crm/OREAS-262b/")</f>
        <v>https://www.oreas.com/crm/OREAS-262b/</v>
      </c>
      <c r="J206">
        <v>0.13200000000000001</v>
      </c>
      <c r="K206">
        <v>1.3200000000000001E-5</v>
      </c>
      <c r="L206" t="s">
        <v>271</v>
      </c>
      <c r="M206">
        <v>50100</v>
      </c>
      <c r="N206">
        <v>5.01</v>
      </c>
      <c r="O206" t="s">
        <v>227</v>
      </c>
      <c r="P206">
        <v>30.3</v>
      </c>
      <c r="Q206">
        <v>3.0300000000000001E-3</v>
      </c>
      <c r="R206" t="s">
        <v>227</v>
      </c>
      <c r="S206">
        <v>0.104</v>
      </c>
      <c r="T206">
        <v>1.04E-5</v>
      </c>
      <c r="U206" t="s">
        <v>243</v>
      </c>
      <c r="V206" s="2">
        <v>10</v>
      </c>
      <c r="W206" s="2">
        <v>1E-3</v>
      </c>
      <c r="X206" t="s">
        <v>271</v>
      </c>
      <c r="Y206">
        <v>336</v>
      </c>
      <c r="Z206">
        <v>3.3599999999999998E-2</v>
      </c>
      <c r="AA206" t="s">
        <v>227</v>
      </c>
      <c r="AB206">
        <v>1.52</v>
      </c>
      <c r="AC206">
        <v>1.5200000000000001E-4</v>
      </c>
      <c r="AD206" t="s">
        <v>227</v>
      </c>
      <c r="AE206">
        <v>0.73</v>
      </c>
      <c r="AF206">
        <v>7.2999999999999999E-5</v>
      </c>
      <c r="AG206" t="s">
        <v>227</v>
      </c>
      <c r="AH206">
        <v>3840</v>
      </c>
      <c r="AI206">
        <v>0.38400000000000001</v>
      </c>
      <c r="AJ206" t="s">
        <v>227</v>
      </c>
      <c r="AK206">
        <v>6.2E-2</v>
      </c>
      <c r="AL206">
        <v>6.1999999999999999E-6</v>
      </c>
      <c r="AM206" t="s">
        <v>227</v>
      </c>
      <c r="AN206">
        <v>68</v>
      </c>
      <c r="AO206">
        <v>6.7999999999999996E-3</v>
      </c>
      <c r="AP206" t="s">
        <v>227</v>
      </c>
      <c r="AT206">
        <v>5.74</v>
      </c>
      <c r="AU206">
        <v>5.7399999999999997E-4</v>
      </c>
      <c r="AV206" t="s">
        <v>227</v>
      </c>
      <c r="AW206">
        <v>49.7</v>
      </c>
      <c r="AX206">
        <v>4.9699999999999996E-3</v>
      </c>
      <c r="AY206" t="s">
        <v>227</v>
      </c>
      <c r="AZ206">
        <v>5.0199999999999996</v>
      </c>
      <c r="BA206">
        <v>5.0199999999999995E-4</v>
      </c>
      <c r="BB206" t="s">
        <v>227</v>
      </c>
      <c r="BC206">
        <v>70</v>
      </c>
      <c r="BD206">
        <v>7.0000000000000001E-3</v>
      </c>
      <c r="BE206" t="s">
        <v>227</v>
      </c>
      <c r="BF206">
        <v>2.37</v>
      </c>
      <c r="BG206">
        <v>2.3699999999999999E-4</v>
      </c>
      <c r="BH206" t="s">
        <v>227</v>
      </c>
      <c r="BI206">
        <v>1.31</v>
      </c>
      <c r="BJ206">
        <v>1.3100000000000001E-4</v>
      </c>
      <c r="BK206" t="s">
        <v>227</v>
      </c>
      <c r="BL206">
        <v>0.74</v>
      </c>
      <c r="BM206">
        <v>7.3999999999999996E-5</v>
      </c>
      <c r="BN206" t="s">
        <v>227</v>
      </c>
      <c r="BO206">
        <v>24600</v>
      </c>
      <c r="BP206">
        <v>2.46</v>
      </c>
      <c r="BQ206" t="s">
        <v>227</v>
      </c>
      <c r="BR206">
        <v>12.6</v>
      </c>
      <c r="BS206">
        <v>1.2600000000000001E-3</v>
      </c>
      <c r="BT206" t="s">
        <v>227</v>
      </c>
      <c r="BU206">
        <v>3.35</v>
      </c>
      <c r="BV206">
        <v>3.3500000000000001E-4</v>
      </c>
      <c r="BW206" t="s">
        <v>227</v>
      </c>
      <c r="CA206">
        <v>2.54</v>
      </c>
      <c r="CB206">
        <v>2.5399999999999999E-4</v>
      </c>
      <c r="CC206" t="s">
        <v>227</v>
      </c>
      <c r="CD206">
        <v>5.6000000000000001E-2</v>
      </c>
      <c r="CE206">
        <v>5.5999999999999997E-6</v>
      </c>
      <c r="CF206" t="s">
        <v>271</v>
      </c>
      <c r="CG206">
        <v>0.43</v>
      </c>
      <c r="CH206">
        <v>4.3000000000000002E-5</v>
      </c>
      <c r="CI206" t="s">
        <v>227</v>
      </c>
      <c r="CJ206">
        <v>6.3E-2</v>
      </c>
      <c r="CK206">
        <v>6.2999999999999998E-6</v>
      </c>
      <c r="CL206" t="s">
        <v>227</v>
      </c>
      <c r="CP206">
        <v>16300</v>
      </c>
      <c r="CQ206">
        <v>1.63</v>
      </c>
      <c r="CR206" t="s">
        <v>227</v>
      </c>
      <c r="CS206">
        <v>34.6</v>
      </c>
      <c r="CT206">
        <v>3.46E-3</v>
      </c>
      <c r="CU206" t="s">
        <v>227</v>
      </c>
      <c r="CV206">
        <v>34.9</v>
      </c>
      <c r="CW206">
        <v>3.49E-3</v>
      </c>
      <c r="CX206" t="s">
        <v>227</v>
      </c>
      <c r="CY206">
        <v>0.19</v>
      </c>
      <c r="CZ206">
        <v>1.9000000000000001E-5</v>
      </c>
      <c r="DA206" t="s">
        <v>227</v>
      </c>
      <c r="DB206">
        <v>5570</v>
      </c>
      <c r="DC206">
        <v>0.55700000000000005</v>
      </c>
      <c r="DD206" t="s">
        <v>227</v>
      </c>
      <c r="DE206">
        <v>190</v>
      </c>
      <c r="DF206">
        <v>1.9E-2</v>
      </c>
      <c r="DG206" t="s">
        <v>227</v>
      </c>
      <c r="DH206">
        <v>1.48</v>
      </c>
      <c r="DI206">
        <v>1.4799999999999999E-4</v>
      </c>
      <c r="DJ206" t="s">
        <v>227</v>
      </c>
      <c r="DK206">
        <v>1900</v>
      </c>
      <c r="DL206">
        <v>0.19</v>
      </c>
      <c r="DM206" t="s">
        <v>227</v>
      </c>
      <c r="DN206">
        <v>7.7</v>
      </c>
      <c r="DO206">
        <v>7.6999999999999996E-4</v>
      </c>
      <c r="DP206" t="s">
        <v>227</v>
      </c>
      <c r="DQ206">
        <v>24</v>
      </c>
      <c r="DR206">
        <v>2.3999999999999998E-3</v>
      </c>
      <c r="DS206" t="s">
        <v>227</v>
      </c>
      <c r="DT206">
        <v>16</v>
      </c>
      <c r="DU206">
        <v>1.6000000000000001E-3</v>
      </c>
      <c r="DV206" t="s">
        <v>271</v>
      </c>
      <c r="DW206">
        <v>240</v>
      </c>
      <c r="DX206">
        <v>2.4E-2</v>
      </c>
      <c r="DY206" t="s">
        <v>227</v>
      </c>
      <c r="DZ206">
        <v>19.399999999999999</v>
      </c>
      <c r="EA206">
        <v>1.9400000000000001E-3</v>
      </c>
      <c r="EB206" t="s">
        <v>227</v>
      </c>
      <c r="EF206">
        <v>6.97</v>
      </c>
      <c r="EG206">
        <v>6.9700000000000003E-4</v>
      </c>
      <c r="EH206" t="s">
        <v>227</v>
      </c>
      <c r="EL206">
        <v>17</v>
      </c>
      <c r="EM206">
        <v>1.6999999999999999E-3</v>
      </c>
      <c r="EN206" t="s">
        <v>271</v>
      </c>
      <c r="EO206" s="2">
        <v>2E-3</v>
      </c>
      <c r="EP206" s="2">
        <v>1.9999999999999999E-7</v>
      </c>
      <c r="EQ206" t="s">
        <v>227</v>
      </c>
      <c r="EX206">
        <v>360</v>
      </c>
      <c r="EY206">
        <v>3.5999999999999997E-2</v>
      </c>
      <c r="EZ206" t="s">
        <v>227</v>
      </c>
      <c r="FA206">
        <v>5.41</v>
      </c>
      <c r="FB206">
        <v>5.4100000000000003E-4</v>
      </c>
      <c r="FC206" t="s">
        <v>227</v>
      </c>
      <c r="FD206">
        <v>7.02</v>
      </c>
      <c r="FE206">
        <v>7.0200000000000004E-4</v>
      </c>
      <c r="FF206" t="s">
        <v>227</v>
      </c>
      <c r="FP206">
        <v>6.72</v>
      </c>
      <c r="FQ206">
        <v>6.7199999999999996E-4</v>
      </c>
      <c r="FR206" t="s">
        <v>227</v>
      </c>
      <c r="FS206">
        <v>44.1</v>
      </c>
      <c r="FT206">
        <v>4.4099999999999999E-3</v>
      </c>
      <c r="FU206" t="s">
        <v>227</v>
      </c>
      <c r="FV206">
        <v>0.78</v>
      </c>
      <c r="FW206">
        <v>7.7999999999999999E-5</v>
      </c>
      <c r="FX206" t="s">
        <v>227</v>
      </c>
      <c r="FY206">
        <v>0.45</v>
      </c>
      <c r="FZ206">
        <v>4.5000000000000003E-5</v>
      </c>
      <c r="GA206" t="s">
        <v>227</v>
      </c>
      <c r="GB206">
        <v>0.09</v>
      </c>
      <c r="GC206">
        <v>9.0000000000000002E-6</v>
      </c>
      <c r="GD206" t="s">
        <v>271</v>
      </c>
      <c r="GE206">
        <v>12.6</v>
      </c>
      <c r="GF206">
        <v>1.2600000000000001E-3</v>
      </c>
      <c r="GG206" t="s">
        <v>227</v>
      </c>
      <c r="GH206">
        <v>2530</v>
      </c>
      <c r="GI206">
        <v>0.253</v>
      </c>
      <c r="GJ206" t="s">
        <v>227</v>
      </c>
      <c r="GK206">
        <v>0.88</v>
      </c>
      <c r="GL206">
        <v>8.7999999999999998E-5</v>
      </c>
      <c r="GM206" t="s">
        <v>227</v>
      </c>
      <c r="GN206">
        <v>0.18</v>
      </c>
      <c r="GO206">
        <v>1.8E-5</v>
      </c>
      <c r="GP206" t="s">
        <v>227</v>
      </c>
      <c r="GQ206">
        <v>1.95</v>
      </c>
      <c r="GR206">
        <v>1.95E-4</v>
      </c>
      <c r="GS206" t="s">
        <v>227</v>
      </c>
      <c r="GT206">
        <v>19.3</v>
      </c>
      <c r="GU206">
        <v>1.9300000000000001E-3</v>
      </c>
      <c r="GV206" t="s">
        <v>271</v>
      </c>
      <c r="GW206">
        <v>3.07</v>
      </c>
      <c r="GX206">
        <v>3.0699999999999998E-4</v>
      </c>
      <c r="GY206" t="s">
        <v>227</v>
      </c>
      <c r="GZ206">
        <v>12</v>
      </c>
      <c r="HA206">
        <v>1.1999999999999999E-3</v>
      </c>
      <c r="HB206" t="s">
        <v>227</v>
      </c>
      <c r="HC206">
        <v>1.3</v>
      </c>
      <c r="HD206">
        <v>1.2999999999999999E-4</v>
      </c>
      <c r="HE206" t="s">
        <v>227</v>
      </c>
      <c r="HF206">
        <v>47.2</v>
      </c>
      <c r="HG206">
        <v>4.7200000000000002E-3</v>
      </c>
      <c r="HH206" t="s">
        <v>227</v>
      </c>
      <c r="HI206">
        <v>89</v>
      </c>
      <c r="HJ206">
        <v>8.8999999999999999E-3</v>
      </c>
      <c r="HK206" t="s">
        <v>227</v>
      </c>
    </row>
    <row r="207" spans="1:219" x14ac:dyDescent="0.25">
      <c r="A207" t="s">
        <v>506</v>
      </c>
      <c r="B207" t="s">
        <v>390</v>
      </c>
      <c r="C207" t="s">
        <v>257</v>
      </c>
      <c r="D207" t="s">
        <v>501</v>
      </c>
      <c r="E207" t="s">
        <v>502</v>
      </c>
      <c r="F207" t="s">
        <v>224</v>
      </c>
      <c r="G207" t="s">
        <v>225</v>
      </c>
      <c r="H207" t="s">
        <v>226</v>
      </c>
      <c r="I207" t="str">
        <f>HYPERLINK("https://www.oreas.com/crm/OREAS-263/")</f>
        <v>https://www.oreas.com/crm/OREAS-263/</v>
      </c>
      <c r="J207">
        <v>0.28499999999999998</v>
      </c>
      <c r="K207">
        <v>2.8500000000000002E-5</v>
      </c>
      <c r="L207" t="s">
        <v>271</v>
      </c>
      <c r="M207">
        <v>12900</v>
      </c>
      <c r="N207">
        <v>1.29</v>
      </c>
      <c r="O207" t="s">
        <v>271</v>
      </c>
      <c r="P207">
        <v>30.8</v>
      </c>
      <c r="Q207">
        <v>3.0799999999999998E-3</v>
      </c>
      <c r="R207" t="s">
        <v>271</v>
      </c>
      <c r="S207">
        <v>0.214</v>
      </c>
      <c r="T207">
        <v>2.1399999999999998E-5</v>
      </c>
      <c r="U207" t="s">
        <v>243</v>
      </c>
      <c r="Y207">
        <v>175</v>
      </c>
      <c r="Z207">
        <v>1.7500000000000002E-2</v>
      </c>
      <c r="AA207" t="s">
        <v>271</v>
      </c>
      <c r="AB207">
        <v>1.22</v>
      </c>
      <c r="AC207">
        <v>1.22E-4</v>
      </c>
      <c r="AD207" t="s">
        <v>271</v>
      </c>
      <c r="AE207">
        <v>0.56999999999999995</v>
      </c>
      <c r="AF207">
        <v>5.7000000000000003E-5</v>
      </c>
      <c r="AG207" t="s">
        <v>271</v>
      </c>
      <c r="AH207">
        <v>10300</v>
      </c>
      <c r="AI207">
        <v>1.03</v>
      </c>
      <c r="AJ207" t="s">
        <v>271</v>
      </c>
      <c r="AK207">
        <v>0.27</v>
      </c>
      <c r="AL207">
        <v>2.6999999999999999E-5</v>
      </c>
      <c r="AM207" t="s">
        <v>271</v>
      </c>
      <c r="AW207">
        <v>48</v>
      </c>
      <c r="AX207">
        <v>4.7999999999999996E-3</v>
      </c>
      <c r="AY207" t="s">
        <v>271</v>
      </c>
      <c r="BC207">
        <v>87</v>
      </c>
      <c r="BD207">
        <v>8.6999999999999994E-3</v>
      </c>
      <c r="BE207" t="s">
        <v>271</v>
      </c>
      <c r="BF207">
        <v>2.64</v>
      </c>
      <c r="BG207">
        <v>2.6400000000000002E-4</v>
      </c>
      <c r="BH207" t="s">
        <v>271</v>
      </c>
      <c r="BI207">
        <v>1.29</v>
      </c>
      <c r="BJ207">
        <v>1.2899999999999999E-4</v>
      </c>
      <c r="BK207" t="s">
        <v>271</v>
      </c>
      <c r="BL207">
        <v>0.85</v>
      </c>
      <c r="BM207">
        <v>8.5000000000000006E-5</v>
      </c>
      <c r="BN207" t="s">
        <v>271</v>
      </c>
      <c r="BO207">
        <v>36800</v>
      </c>
      <c r="BP207">
        <v>3.68</v>
      </c>
      <c r="BQ207" t="s">
        <v>271</v>
      </c>
      <c r="BR207">
        <v>4.92</v>
      </c>
      <c r="BS207">
        <v>4.9200000000000003E-4</v>
      </c>
      <c r="BT207" t="s">
        <v>271</v>
      </c>
      <c r="BU207">
        <v>3.89</v>
      </c>
      <c r="BV207">
        <v>3.8900000000000002E-4</v>
      </c>
      <c r="BW207" t="s">
        <v>271</v>
      </c>
      <c r="CD207">
        <v>0.17</v>
      </c>
      <c r="CE207">
        <v>1.7E-5</v>
      </c>
      <c r="CF207" t="s">
        <v>271</v>
      </c>
      <c r="CG207">
        <v>0.43</v>
      </c>
      <c r="CH207">
        <v>4.3000000000000002E-5</v>
      </c>
      <c r="CI207" t="s">
        <v>271</v>
      </c>
      <c r="CJ207">
        <v>2.9000000000000001E-2</v>
      </c>
      <c r="CK207">
        <v>2.9000000000000002E-6</v>
      </c>
      <c r="CL207" t="s">
        <v>271</v>
      </c>
      <c r="CP207">
        <v>2880</v>
      </c>
      <c r="CQ207">
        <v>0.28799999999999998</v>
      </c>
      <c r="CR207" t="s">
        <v>271</v>
      </c>
      <c r="CV207">
        <v>20.100000000000001</v>
      </c>
      <c r="CW207">
        <v>2.0100000000000001E-3</v>
      </c>
      <c r="CX207" t="s">
        <v>271</v>
      </c>
      <c r="DB207">
        <v>5930</v>
      </c>
      <c r="DC207">
        <v>0.59299999999999997</v>
      </c>
      <c r="DD207" t="s">
        <v>271</v>
      </c>
      <c r="DE207">
        <v>490</v>
      </c>
      <c r="DF207">
        <v>4.9000000000000002E-2</v>
      </c>
      <c r="DG207" t="s">
        <v>271</v>
      </c>
      <c r="DH207">
        <v>0.56999999999999995</v>
      </c>
      <c r="DI207">
        <v>5.7000000000000003E-5</v>
      </c>
      <c r="DJ207" t="s">
        <v>271</v>
      </c>
      <c r="DK207">
        <v>790</v>
      </c>
      <c r="DL207">
        <v>7.9000000000000001E-2</v>
      </c>
      <c r="DM207" t="s">
        <v>271</v>
      </c>
      <c r="DT207">
        <v>72</v>
      </c>
      <c r="DU207">
        <v>7.1999999999999998E-3</v>
      </c>
      <c r="DV207" t="s">
        <v>271</v>
      </c>
      <c r="DW207">
        <v>410</v>
      </c>
      <c r="DX207">
        <v>4.1000000000000002E-2</v>
      </c>
      <c r="DY207" t="s">
        <v>271</v>
      </c>
      <c r="DZ207">
        <v>34</v>
      </c>
      <c r="EA207">
        <v>3.3999999999999998E-3</v>
      </c>
      <c r="EB207" t="s">
        <v>271</v>
      </c>
      <c r="EX207">
        <v>1260</v>
      </c>
      <c r="EY207">
        <v>0.126</v>
      </c>
      <c r="EZ207" t="s">
        <v>271</v>
      </c>
      <c r="FA207">
        <v>7.37</v>
      </c>
      <c r="FB207">
        <v>7.3700000000000002E-4</v>
      </c>
      <c r="FC207" t="s">
        <v>271</v>
      </c>
      <c r="FD207">
        <v>3.52</v>
      </c>
      <c r="FE207">
        <v>3.5199999999999999E-4</v>
      </c>
      <c r="FF207" t="s">
        <v>271</v>
      </c>
      <c r="FM207">
        <v>4.41</v>
      </c>
      <c r="FN207">
        <v>4.4099999999999999E-4</v>
      </c>
      <c r="FO207" t="s">
        <v>271</v>
      </c>
      <c r="FS207">
        <v>16.899999999999999</v>
      </c>
      <c r="FT207">
        <v>1.6900000000000001E-3</v>
      </c>
      <c r="FU207" t="s">
        <v>271</v>
      </c>
      <c r="FY207">
        <v>0.5</v>
      </c>
      <c r="FZ207">
        <v>5.0000000000000002E-5</v>
      </c>
      <c r="GA207" t="s">
        <v>271</v>
      </c>
      <c r="GB207">
        <v>0.21</v>
      </c>
      <c r="GC207">
        <v>2.0999999999999999E-5</v>
      </c>
      <c r="GD207" t="s">
        <v>271</v>
      </c>
      <c r="GE207">
        <v>10.6</v>
      </c>
      <c r="GF207">
        <v>1.06E-3</v>
      </c>
      <c r="GG207" t="s">
        <v>271</v>
      </c>
      <c r="GK207">
        <v>0.53</v>
      </c>
      <c r="GL207">
        <v>5.3000000000000001E-5</v>
      </c>
      <c r="GM207" t="s">
        <v>271</v>
      </c>
      <c r="GQ207">
        <v>1.28</v>
      </c>
      <c r="GR207">
        <v>1.2799999999999999E-4</v>
      </c>
      <c r="GS207" t="s">
        <v>271</v>
      </c>
      <c r="GT207">
        <v>22.8</v>
      </c>
      <c r="GU207">
        <v>2.2799999999999999E-3</v>
      </c>
      <c r="GV207" t="s">
        <v>271</v>
      </c>
      <c r="GZ207">
        <v>12</v>
      </c>
      <c r="HA207">
        <v>1.1999999999999999E-3</v>
      </c>
      <c r="HB207" t="s">
        <v>271</v>
      </c>
      <c r="HC207">
        <v>0.99</v>
      </c>
      <c r="HD207">
        <v>9.8999999999999994E-5</v>
      </c>
      <c r="HE207" t="s">
        <v>271</v>
      </c>
      <c r="HF207">
        <v>127</v>
      </c>
      <c r="HG207">
        <v>1.2699999999999999E-2</v>
      </c>
      <c r="HH207" t="s">
        <v>271</v>
      </c>
    </row>
    <row r="208" spans="1:219" x14ac:dyDescent="0.25">
      <c r="A208" t="s">
        <v>507</v>
      </c>
      <c r="B208" t="s">
        <v>390</v>
      </c>
      <c r="C208" t="s">
        <v>257</v>
      </c>
      <c r="D208" t="s">
        <v>508</v>
      </c>
      <c r="E208" t="s">
        <v>502</v>
      </c>
      <c r="F208" t="s">
        <v>260</v>
      </c>
      <c r="G208" t="s">
        <v>225</v>
      </c>
      <c r="H208" t="s">
        <v>226</v>
      </c>
      <c r="I208" t="str">
        <f>HYPERLINK("https://www.oreas.com/crm/OREAS-264/")</f>
        <v>https://www.oreas.com/crm/OREAS-264/</v>
      </c>
      <c r="J208">
        <v>0.57299999999999995</v>
      </c>
      <c r="K208">
        <v>5.7299999999999997E-5</v>
      </c>
      <c r="L208" t="s">
        <v>271</v>
      </c>
      <c r="M208">
        <v>43100</v>
      </c>
      <c r="N208">
        <v>4.3099999999999996</v>
      </c>
      <c r="O208" t="s">
        <v>227</v>
      </c>
      <c r="P208">
        <v>305</v>
      </c>
      <c r="Q208">
        <v>3.0499999999999999E-2</v>
      </c>
      <c r="R208" t="s">
        <v>227</v>
      </c>
      <c r="S208">
        <v>0.307</v>
      </c>
      <c r="T208">
        <v>3.0700000000000001E-5</v>
      </c>
      <c r="U208" t="s">
        <v>243</v>
      </c>
      <c r="Y208">
        <v>841</v>
      </c>
      <c r="Z208">
        <v>8.4099999999999994E-2</v>
      </c>
      <c r="AA208" t="s">
        <v>227</v>
      </c>
      <c r="AB208">
        <v>1.49</v>
      </c>
      <c r="AC208">
        <v>1.4899999999999999E-4</v>
      </c>
      <c r="AD208" t="s">
        <v>227</v>
      </c>
      <c r="AE208">
        <v>0.17</v>
      </c>
      <c r="AF208">
        <v>1.7E-5</v>
      </c>
      <c r="AG208" t="s">
        <v>227</v>
      </c>
      <c r="AH208">
        <v>4050</v>
      </c>
      <c r="AI208">
        <v>0.40500000000000003</v>
      </c>
      <c r="AJ208" t="s">
        <v>227</v>
      </c>
      <c r="AK208">
        <v>2.21</v>
      </c>
      <c r="AL208">
        <v>2.2100000000000001E-4</v>
      </c>
      <c r="AM208" t="s">
        <v>227</v>
      </c>
      <c r="AN208">
        <v>42.3</v>
      </c>
      <c r="AO208">
        <v>4.2300000000000003E-3</v>
      </c>
      <c r="AP208" t="s">
        <v>227</v>
      </c>
      <c r="AT208">
        <v>9.7100000000000009</v>
      </c>
      <c r="AU208">
        <v>9.7099999999999997E-4</v>
      </c>
      <c r="AV208" t="s">
        <v>227</v>
      </c>
      <c r="AW208">
        <v>72</v>
      </c>
      <c r="AX208">
        <v>7.1999999999999998E-3</v>
      </c>
      <c r="AY208" t="s">
        <v>227</v>
      </c>
      <c r="AZ208">
        <v>5.87</v>
      </c>
      <c r="BA208">
        <v>5.8699999999999996E-4</v>
      </c>
      <c r="BB208" t="s">
        <v>227</v>
      </c>
      <c r="BC208">
        <v>94</v>
      </c>
      <c r="BD208">
        <v>9.4000000000000004E-3</v>
      </c>
      <c r="BE208" t="s">
        <v>227</v>
      </c>
      <c r="BF208">
        <v>3.64</v>
      </c>
      <c r="BG208">
        <v>3.6400000000000001E-4</v>
      </c>
      <c r="BH208" t="s">
        <v>227</v>
      </c>
      <c r="BI208">
        <v>2.0699999999999998</v>
      </c>
      <c r="BJ208">
        <v>2.0699999999999999E-4</v>
      </c>
      <c r="BK208" t="s">
        <v>227</v>
      </c>
      <c r="BL208">
        <v>0.93</v>
      </c>
      <c r="BM208">
        <v>9.2999999999999997E-5</v>
      </c>
      <c r="BN208" t="s">
        <v>227</v>
      </c>
      <c r="BO208">
        <v>22400</v>
      </c>
      <c r="BP208">
        <v>2.2400000000000002</v>
      </c>
      <c r="BQ208" t="s">
        <v>227</v>
      </c>
      <c r="BR208">
        <v>12.7</v>
      </c>
      <c r="BS208">
        <v>1.2700000000000001E-3</v>
      </c>
      <c r="BT208" t="s">
        <v>227</v>
      </c>
      <c r="BU208">
        <v>3.97</v>
      </c>
      <c r="BV208">
        <v>3.97E-4</v>
      </c>
      <c r="BW208" t="s">
        <v>227</v>
      </c>
      <c r="BX208" s="2">
        <v>0.1</v>
      </c>
      <c r="BY208" s="2">
        <v>1.0000000000000001E-5</v>
      </c>
      <c r="BZ208" t="s">
        <v>271</v>
      </c>
      <c r="CA208">
        <v>1.87</v>
      </c>
      <c r="CB208">
        <v>1.8699999999999999E-4</v>
      </c>
      <c r="CC208" t="s">
        <v>227</v>
      </c>
      <c r="CD208">
        <v>1.96</v>
      </c>
      <c r="CE208">
        <v>1.9599999999999999E-4</v>
      </c>
      <c r="CF208" t="s">
        <v>271</v>
      </c>
      <c r="CG208">
        <v>0.7</v>
      </c>
      <c r="CH208">
        <v>6.9999999999999994E-5</v>
      </c>
      <c r="CI208" t="s">
        <v>227</v>
      </c>
      <c r="CJ208">
        <v>3.9E-2</v>
      </c>
      <c r="CK208">
        <v>3.8999999999999999E-6</v>
      </c>
      <c r="CL208" t="s">
        <v>227</v>
      </c>
      <c r="CP208">
        <v>18400</v>
      </c>
      <c r="CQ208">
        <v>1.84</v>
      </c>
      <c r="CR208" t="s">
        <v>227</v>
      </c>
      <c r="CS208">
        <v>22.8</v>
      </c>
      <c r="CT208">
        <v>2.2799999999999999E-3</v>
      </c>
      <c r="CU208" t="s">
        <v>227</v>
      </c>
      <c r="CV208">
        <v>19.8</v>
      </c>
      <c r="CW208">
        <v>1.98E-3</v>
      </c>
      <c r="CX208" t="s">
        <v>227</v>
      </c>
      <c r="CY208">
        <v>0.31</v>
      </c>
      <c r="CZ208">
        <v>3.1000000000000001E-5</v>
      </c>
      <c r="DA208" t="s">
        <v>227</v>
      </c>
      <c r="DB208">
        <v>3150</v>
      </c>
      <c r="DC208">
        <v>0.315</v>
      </c>
      <c r="DD208" t="s">
        <v>227</v>
      </c>
      <c r="DE208">
        <v>450</v>
      </c>
      <c r="DF208">
        <v>4.4999999999999998E-2</v>
      </c>
      <c r="DG208" t="s">
        <v>227</v>
      </c>
      <c r="DH208">
        <v>9.69</v>
      </c>
      <c r="DI208">
        <v>9.6900000000000003E-4</v>
      </c>
      <c r="DJ208" t="s">
        <v>227</v>
      </c>
      <c r="DK208">
        <v>360</v>
      </c>
      <c r="DL208">
        <v>3.5999999999999997E-2</v>
      </c>
      <c r="DM208" t="s">
        <v>227</v>
      </c>
      <c r="DN208">
        <v>7.79</v>
      </c>
      <c r="DO208">
        <v>7.7899999999999996E-4</v>
      </c>
      <c r="DP208" t="s">
        <v>227</v>
      </c>
      <c r="DQ208">
        <v>21.1</v>
      </c>
      <c r="DR208">
        <v>2.1099999999999999E-3</v>
      </c>
      <c r="DS208" t="s">
        <v>227</v>
      </c>
      <c r="DT208">
        <v>59</v>
      </c>
      <c r="DU208">
        <v>5.8999999999999999E-3</v>
      </c>
      <c r="DV208" t="s">
        <v>271</v>
      </c>
      <c r="DW208">
        <v>2170</v>
      </c>
      <c r="DX208">
        <v>0.217</v>
      </c>
      <c r="DY208" t="s">
        <v>227</v>
      </c>
      <c r="DZ208">
        <v>9.8800000000000008</v>
      </c>
      <c r="EA208">
        <v>9.8799999999999995E-4</v>
      </c>
      <c r="EB208" t="s">
        <v>227</v>
      </c>
      <c r="EF208">
        <v>5.49</v>
      </c>
      <c r="EG208">
        <v>5.4900000000000001E-4</v>
      </c>
      <c r="EH208" t="s">
        <v>227</v>
      </c>
      <c r="EL208">
        <v>21.5</v>
      </c>
      <c r="EM208">
        <v>2.15E-3</v>
      </c>
      <c r="EN208" t="s">
        <v>271</v>
      </c>
      <c r="EO208" s="2">
        <v>2E-3</v>
      </c>
      <c r="EP208" s="2">
        <v>1.9999999999999999E-7</v>
      </c>
      <c r="EQ208" t="s">
        <v>227</v>
      </c>
      <c r="EX208">
        <v>1290</v>
      </c>
      <c r="EY208">
        <v>0.129</v>
      </c>
      <c r="EZ208" t="s">
        <v>227</v>
      </c>
      <c r="FA208">
        <v>26.3</v>
      </c>
      <c r="FB208">
        <v>2.63E-3</v>
      </c>
      <c r="FC208" t="s">
        <v>227</v>
      </c>
      <c r="FD208">
        <v>8.3800000000000008</v>
      </c>
      <c r="FE208">
        <v>8.3799999999999999E-4</v>
      </c>
      <c r="FF208" t="s">
        <v>227</v>
      </c>
      <c r="FG208">
        <v>6.76</v>
      </c>
      <c r="FH208">
        <v>6.7599999999999995E-4</v>
      </c>
      <c r="FI208" t="s">
        <v>227</v>
      </c>
      <c r="FM208">
        <v>2.34</v>
      </c>
      <c r="FN208">
        <v>2.34E-4</v>
      </c>
      <c r="FO208" t="s">
        <v>271</v>
      </c>
      <c r="FP208">
        <v>1.42</v>
      </c>
      <c r="FQ208">
        <v>1.4200000000000001E-4</v>
      </c>
      <c r="FR208" t="s">
        <v>227</v>
      </c>
      <c r="FS208">
        <v>100</v>
      </c>
      <c r="FT208">
        <v>0.01</v>
      </c>
      <c r="FU208" t="s">
        <v>227</v>
      </c>
      <c r="FV208">
        <v>0.53</v>
      </c>
      <c r="FW208">
        <v>5.3000000000000001E-5</v>
      </c>
      <c r="FX208" t="s">
        <v>227</v>
      </c>
      <c r="FY208">
        <v>0.57999999999999996</v>
      </c>
      <c r="FZ208">
        <v>5.8E-5</v>
      </c>
      <c r="GA208" t="s">
        <v>227</v>
      </c>
      <c r="GB208">
        <v>0.1</v>
      </c>
      <c r="GC208">
        <v>1.0000000000000001E-5</v>
      </c>
      <c r="GD208" t="s">
        <v>271</v>
      </c>
      <c r="GE208">
        <v>6.99</v>
      </c>
      <c r="GF208">
        <v>6.9899999999999997E-4</v>
      </c>
      <c r="GG208" t="s">
        <v>227</v>
      </c>
      <c r="GH208">
        <v>2230</v>
      </c>
      <c r="GI208">
        <v>0.223</v>
      </c>
      <c r="GJ208" t="s">
        <v>227</v>
      </c>
      <c r="GK208">
        <v>1.45</v>
      </c>
      <c r="GL208">
        <v>1.45E-4</v>
      </c>
      <c r="GM208" t="s">
        <v>227</v>
      </c>
      <c r="GN208">
        <v>0.28999999999999998</v>
      </c>
      <c r="GO208">
        <v>2.9E-5</v>
      </c>
      <c r="GP208" t="s">
        <v>227</v>
      </c>
      <c r="GQ208">
        <v>5.72</v>
      </c>
      <c r="GR208">
        <v>5.7200000000000003E-4</v>
      </c>
      <c r="GS208" t="s">
        <v>227</v>
      </c>
      <c r="GT208">
        <v>146</v>
      </c>
      <c r="GU208">
        <v>1.46E-2</v>
      </c>
      <c r="GV208" t="s">
        <v>271</v>
      </c>
      <c r="GW208">
        <v>5.28</v>
      </c>
      <c r="GX208">
        <v>5.2800000000000004E-4</v>
      </c>
      <c r="GY208" t="s">
        <v>227</v>
      </c>
      <c r="GZ208">
        <v>20.8</v>
      </c>
      <c r="HA208">
        <v>2.0799999999999998E-3</v>
      </c>
      <c r="HB208" t="s">
        <v>227</v>
      </c>
      <c r="HC208">
        <v>2.1</v>
      </c>
      <c r="HD208">
        <v>2.1000000000000001E-4</v>
      </c>
      <c r="HE208" t="s">
        <v>227</v>
      </c>
      <c r="HF208">
        <v>224</v>
      </c>
      <c r="HG208">
        <v>2.24E-2</v>
      </c>
      <c r="HH208" t="s">
        <v>227</v>
      </c>
      <c r="HI208">
        <v>70</v>
      </c>
      <c r="HJ208">
        <v>7.0000000000000001E-3</v>
      </c>
      <c r="HK208" t="s">
        <v>227</v>
      </c>
    </row>
    <row r="209" spans="1:219" x14ac:dyDescent="0.25">
      <c r="A209" t="s">
        <v>509</v>
      </c>
      <c r="B209" t="s">
        <v>240</v>
      </c>
      <c r="C209" t="s">
        <v>257</v>
      </c>
      <c r="D209" t="s">
        <v>476</v>
      </c>
      <c r="E209" t="s">
        <v>242</v>
      </c>
      <c r="F209" t="s">
        <v>260</v>
      </c>
      <c r="G209" t="s">
        <v>225</v>
      </c>
      <c r="H209" t="s">
        <v>226</v>
      </c>
      <c r="I209" t="str">
        <f>HYPERLINK("https://www.oreas.com/crm/OREAS-266/")</f>
        <v>https://www.oreas.com/crm/OREAS-266/</v>
      </c>
      <c r="J209">
        <v>4.3</v>
      </c>
      <c r="K209">
        <v>4.2999999999999999E-4</v>
      </c>
      <c r="L209" t="s">
        <v>271</v>
      </c>
      <c r="M209">
        <v>65000</v>
      </c>
      <c r="N209">
        <v>6.5</v>
      </c>
      <c r="O209" t="s">
        <v>227</v>
      </c>
      <c r="P209">
        <v>187</v>
      </c>
      <c r="Q209">
        <v>1.8700000000000001E-2</v>
      </c>
      <c r="R209" t="s">
        <v>227</v>
      </c>
      <c r="S209">
        <v>7.93</v>
      </c>
      <c r="T209">
        <v>7.9299999999999998E-4</v>
      </c>
      <c r="U209" t="s">
        <v>243</v>
      </c>
      <c r="V209" s="2">
        <v>10</v>
      </c>
      <c r="W209" s="2">
        <v>1E-3</v>
      </c>
      <c r="X209" t="s">
        <v>271</v>
      </c>
      <c r="Y209">
        <v>459</v>
      </c>
      <c r="Z209">
        <v>4.5900000000000003E-2</v>
      </c>
      <c r="AA209" t="s">
        <v>227</v>
      </c>
      <c r="AB209">
        <v>2.29</v>
      </c>
      <c r="AC209">
        <v>2.2900000000000001E-4</v>
      </c>
      <c r="AD209" t="s">
        <v>227</v>
      </c>
      <c r="AE209">
        <v>3.11</v>
      </c>
      <c r="AF209">
        <v>3.1100000000000002E-4</v>
      </c>
      <c r="AG209" t="s">
        <v>227</v>
      </c>
      <c r="AH209">
        <v>21900</v>
      </c>
      <c r="AI209">
        <v>2.19</v>
      </c>
      <c r="AJ209" t="s">
        <v>227</v>
      </c>
      <c r="AK209">
        <v>8.5999999999999993E-2</v>
      </c>
      <c r="AL209">
        <v>8.6000000000000007E-6</v>
      </c>
      <c r="AM209" t="s">
        <v>227</v>
      </c>
      <c r="AN209">
        <v>83</v>
      </c>
      <c r="AO209">
        <v>8.3000000000000001E-3</v>
      </c>
      <c r="AP209" t="s">
        <v>227</v>
      </c>
      <c r="AT209">
        <v>22.4</v>
      </c>
      <c r="AU209">
        <v>2.2399999999999998E-3</v>
      </c>
      <c r="AV209" t="s">
        <v>227</v>
      </c>
      <c r="AW209">
        <v>131</v>
      </c>
      <c r="AX209">
        <v>1.3100000000000001E-2</v>
      </c>
      <c r="AY209" t="s">
        <v>227</v>
      </c>
      <c r="AZ209">
        <v>4.4000000000000004</v>
      </c>
      <c r="BA209">
        <v>4.4000000000000002E-4</v>
      </c>
      <c r="BB209" t="s">
        <v>227</v>
      </c>
      <c r="BC209">
        <v>32.200000000000003</v>
      </c>
      <c r="BD209">
        <v>3.2200000000000002E-3</v>
      </c>
      <c r="BE209" t="s">
        <v>227</v>
      </c>
      <c r="BF209">
        <v>4.37</v>
      </c>
      <c r="BG209">
        <v>4.37E-4</v>
      </c>
      <c r="BH209" t="s">
        <v>227</v>
      </c>
      <c r="BI209">
        <v>2.02</v>
      </c>
      <c r="BJ209">
        <v>2.02E-4</v>
      </c>
      <c r="BK209" t="s">
        <v>227</v>
      </c>
      <c r="BL209">
        <v>1.71</v>
      </c>
      <c r="BM209">
        <v>1.7100000000000001E-4</v>
      </c>
      <c r="BN209" t="s">
        <v>227</v>
      </c>
      <c r="BO209">
        <v>50500</v>
      </c>
      <c r="BP209">
        <v>5.05</v>
      </c>
      <c r="BQ209" t="s">
        <v>227</v>
      </c>
      <c r="BR209">
        <v>19.2</v>
      </c>
      <c r="BS209">
        <v>1.92E-3</v>
      </c>
      <c r="BT209" t="s">
        <v>227</v>
      </c>
      <c r="BU209">
        <v>6.32</v>
      </c>
      <c r="BV209">
        <v>6.3199999999999997E-4</v>
      </c>
      <c r="BW209" t="s">
        <v>227</v>
      </c>
      <c r="BX209">
        <v>0.11</v>
      </c>
      <c r="BY209">
        <v>1.1E-5</v>
      </c>
      <c r="BZ209" t="s">
        <v>271</v>
      </c>
      <c r="CA209">
        <v>4.96</v>
      </c>
      <c r="CB209">
        <v>4.9600000000000002E-4</v>
      </c>
      <c r="CC209" t="s">
        <v>227</v>
      </c>
      <c r="CD209">
        <v>3.9E-2</v>
      </c>
      <c r="CE209">
        <v>3.8999999999999999E-6</v>
      </c>
      <c r="CF209" t="s">
        <v>271</v>
      </c>
      <c r="CG209">
        <v>0.77</v>
      </c>
      <c r="CH209">
        <v>7.7000000000000001E-5</v>
      </c>
      <c r="CI209" t="s">
        <v>227</v>
      </c>
      <c r="CJ209">
        <v>7.9000000000000001E-2</v>
      </c>
      <c r="CK209">
        <v>7.9000000000000006E-6</v>
      </c>
      <c r="CL209" t="s">
        <v>227</v>
      </c>
      <c r="CP209">
        <v>15100</v>
      </c>
      <c r="CQ209">
        <v>1.51</v>
      </c>
      <c r="CR209" t="s">
        <v>227</v>
      </c>
      <c r="CS209">
        <v>44.9</v>
      </c>
      <c r="CT209">
        <v>4.4900000000000001E-3</v>
      </c>
      <c r="CU209" t="s">
        <v>227</v>
      </c>
      <c r="CV209">
        <v>29.4</v>
      </c>
      <c r="CW209">
        <v>2.9399999999999999E-3</v>
      </c>
      <c r="CX209" t="s">
        <v>227</v>
      </c>
      <c r="CY209">
        <v>0.24</v>
      </c>
      <c r="CZ209">
        <v>2.4000000000000001E-5</v>
      </c>
      <c r="DA209" t="s">
        <v>227</v>
      </c>
      <c r="DB209">
        <v>17600</v>
      </c>
      <c r="DC209">
        <v>1.76</v>
      </c>
      <c r="DD209" t="s">
        <v>227</v>
      </c>
      <c r="DE209">
        <v>520</v>
      </c>
      <c r="DF209">
        <v>5.1999999999999998E-2</v>
      </c>
      <c r="DG209" t="s">
        <v>227</v>
      </c>
      <c r="DH209">
        <v>9.31</v>
      </c>
      <c r="DI209">
        <v>9.3099999999999997E-4</v>
      </c>
      <c r="DJ209" t="s">
        <v>227</v>
      </c>
      <c r="DK209">
        <v>11500</v>
      </c>
      <c r="DL209">
        <v>1.1499999999999999</v>
      </c>
      <c r="DM209" t="s">
        <v>227</v>
      </c>
      <c r="DN209">
        <v>32.4</v>
      </c>
      <c r="DO209">
        <v>3.2399999999999998E-3</v>
      </c>
      <c r="DP209" t="s">
        <v>227</v>
      </c>
      <c r="DQ209">
        <v>37.4</v>
      </c>
      <c r="DR209">
        <v>3.7399999999999998E-3</v>
      </c>
      <c r="DS209" t="s">
        <v>227</v>
      </c>
      <c r="DT209">
        <v>80</v>
      </c>
      <c r="DU209">
        <v>8.0000000000000002E-3</v>
      </c>
      <c r="DV209" t="s">
        <v>271</v>
      </c>
      <c r="DW209">
        <v>1030</v>
      </c>
      <c r="DX209">
        <v>0.10299999999999999</v>
      </c>
      <c r="DY209" t="s">
        <v>227</v>
      </c>
      <c r="DZ209">
        <v>15.2</v>
      </c>
      <c r="EA209">
        <v>1.5200000000000001E-3</v>
      </c>
      <c r="EB209" t="s">
        <v>227</v>
      </c>
      <c r="EF209">
        <v>9.92</v>
      </c>
      <c r="EG209">
        <v>9.9200000000000004E-4</v>
      </c>
      <c r="EH209" t="s">
        <v>227</v>
      </c>
      <c r="EL209">
        <v>15.3</v>
      </c>
      <c r="EM209">
        <v>1.5299999999999999E-3</v>
      </c>
      <c r="EN209" t="s">
        <v>271</v>
      </c>
      <c r="EO209" s="2">
        <v>2E-3</v>
      </c>
      <c r="EP209" s="2">
        <v>1.9999999999999999E-7</v>
      </c>
      <c r="EQ209" t="s">
        <v>227</v>
      </c>
      <c r="EX209">
        <v>320</v>
      </c>
      <c r="EY209">
        <v>3.2000000000000001E-2</v>
      </c>
      <c r="EZ209" t="s">
        <v>227</v>
      </c>
      <c r="FA209">
        <v>10.3</v>
      </c>
      <c r="FB209">
        <v>1.0300000000000001E-3</v>
      </c>
      <c r="FC209" t="s">
        <v>227</v>
      </c>
      <c r="FD209">
        <v>12.8</v>
      </c>
      <c r="FE209">
        <v>1.2800000000000001E-3</v>
      </c>
      <c r="FF209" t="s">
        <v>227</v>
      </c>
      <c r="FP209">
        <v>6.04</v>
      </c>
      <c r="FQ209">
        <v>6.0400000000000004E-4</v>
      </c>
      <c r="FR209" t="s">
        <v>227</v>
      </c>
      <c r="FS209">
        <v>335</v>
      </c>
      <c r="FT209">
        <v>3.3500000000000002E-2</v>
      </c>
      <c r="FU209" t="s">
        <v>227</v>
      </c>
      <c r="FV209">
        <v>2.12</v>
      </c>
      <c r="FW209">
        <v>2.12E-4</v>
      </c>
      <c r="FX209" t="s">
        <v>227</v>
      </c>
      <c r="FY209">
        <v>0.83</v>
      </c>
      <c r="FZ209">
        <v>8.2999999999999998E-5</v>
      </c>
      <c r="GA209" t="s">
        <v>227</v>
      </c>
      <c r="GB209">
        <v>5.8000000000000003E-2</v>
      </c>
      <c r="GC209">
        <v>5.8000000000000004E-6</v>
      </c>
      <c r="GD209" t="s">
        <v>271</v>
      </c>
      <c r="GE209">
        <v>10.9</v>
      </c>
      <c r="GF209">
        <v>1.09E-3</v>
      </c>
      <c r="GG209" t="s">
        <v>227</v>
      </c>
      <c r="GH209">
        <v>6500</v>
      </c>
      <c r="GI209">
        <v>0.65</v>
      </c>
      <c r="GJ209" t="s">
        <v>227</v>
      </c>
      <c r="GK209">
        <v>0.42</v>
      </c>
      <c r="GL209">
        <v>4.1999999999999998E-5</v>
      </c>
      <c r="GM209" t="s">
        <v>227</v>
      </c>
      <c r="GN209">
        <v>0.26</v>
      </c>
      <c r="GO209">
        <v>2.5999999999999998E-5</v>
      </c>
      <c r="GP209" t="s">
        <v>227</v>
      </c>
      <c r="GQ209">
        <v>2.08</v>
      </c>
      <c r="GR209">
        <v>2.0799999999999999E-4</v>
      </c>
      <c r="GS209" t="s">
        <v>227</v>
      </c>
      <c r="GT209">
        <v>34.5</v>
      </c>
      <c r="GU209">
        <v>3.4499999999999999E-3</v>
      </c>
      <c r="GV209" t="s">
        <v>271</v>
      </c>
      <c r="GW209">
        <v>32.1</v>
      </c>
      <c r="GX209">
        <v>3.2100000000000002E-3</v>
      </c>
      <c r="GY209" t="s">
        <v>227</v>
      </c>
      <c r="GZ209">
        <v>19.5</v>
      </c>
      <c r="HA209">
        <v>1.9499999999999999E-3</v>
      </c>
      <c r="HB209" t="s">
        <v>227</v>
      </c>
      <c r="HC209">
        <v>1.67</v>
      </c>
      <c r="HD209">
        <v>1.6699999999999999E-4</v>
      </c>
      <c r="HE209" t="s">
        <v>227</v>
      </c>
      <c r="HF209">
        <v>90</v>
      </c>
      <c r="HG209">
        <v>8.9999999999999993E-3</v>
      </c>
      <c r="HH209" t="s">
        <v>227</v>
      </c>
      <c r="HI209">
        <v>205</v>
      </c>
      <c r="HJ209">
        <v>2.0500000000000001E-2</v>
      </c>
      <c r="HK209" t="s">
        <v>227</v>
      </c>
    </row>
    <row r="210" spans="1:219" x14ac:dyDescent="0.25">
      <c r="A210" t="s">
        <v>510</v>
      </c>
      <c r="B210" t="s">
        <v>511</v>
      </c>
      <c r="C210" t="s">
        <v>221</v>
      </c>
      <c r="D210" t="s">
        <v>470</v>
      </c>
      <c r="E210" t="s">
        <v>336</v>
      </c>
      <c r="F210" t="s">
        <v>224</v>
      </c>
      <c r="G210" t="s">
        <v>235</v>
      </c>
      <c r="H210" t="s">
        <v>226</v>
      </c>
      <c r="I210" t="str">
        <f>HYPERLINK("https://www.oreas.com/crm/OREAS-26a/")</f>
        <v>https://www.oreas.com/crm/OREAS-26a/</v>
      </c>
      <c r="S210" s="2">
        <v>1E-3</v>
      </c>
      <c r="T210" s="2">
        <v>9.9999999999999995E-8</v>
      </c>
      <c r="U210" t="s">
        <v>243</v>
      </c>
      <c r="Y210">
        <v>281</v>
      </c>
      <c r="Z210">
        <v>2.81E-2</v>
      </c>
      <c r="AA210" t="s">
        <v>227</v>
      </c>
      <c r="AK210">
        <v>5.1999999999999998E-2</v>
      </c>
      <c r="AL210">
        <v>5.2000000000000002E-6</v>
      </c>
      <c r="AM210" t="s">
        <v>227</v>
      </c>
      <c r="AT210">
        <v>46.1</v>
      </c>
      <c r="AU210">
        <v>4.6100000000000004E-3</v>
      </c>
      <c r="AV210" t="s">
        <v>227</v>
      </c>
      <c r="BC210">
        <v>50</v>
      </c>
      <c r="BD210">
        <v>5.0000000000000001E-3</v>
      </c>
      <c r="BE210" t="s">
        <v>227</v>
      </c>
      <c r="BO210">
        <v>77600</v>
      </c>
      <c r="BP210">
        <v>7.76</v>
      </c>
      <c r="BQ210" t="s">
        <v>227</v>
      </c>
      <c r="DH210">
        <v>1.5</v>
      </c>
      <c r="DI210">
        <v>1.4999999999999999E-4</v>
      </c>
      <c r="DJ210" t="s">
        <v>227</v>
      </c>
      <c r="DZ210">
        <v>2.73</v>
      </c>
      <c r="EA210">
        <v>2.7300000000000002E-4</v>
      </c>
      <c r="EB210" t="s">
        <v>227</v>
      </c>
      <c r="FP210">
        <v>1.57</v>
      </c>
      <c r="FQ210">
        <v>1.5699999999999999E-4</v>
      </c>
      <c r="FR210" t="s">
        <v>227</v>
      </c>
      <c r="GE210">
        <v>2.75</v>
      </c>
      <c r="GF210">
        <v>2.7500000000000002E-4</v>
      </c>
      <c r="GG210" t="s">
        <v>227</v>
      </c>
      <c r="GQ210">
        <v>0.72</v>
      </c>
      <c r="GR210">
        <v>7.2000000000000002E-5</v>
      </c>
      <c r="GS210" t="s">
        <v>227</v>
      </c>
      <c r="GW210">
        <v>0.5</v>
      </c>
      <c r="GX210">
        <v>5.0000000000000002E-5</v>
      </c>
      <c r="GY210" t="s">
        <v>227</v>
      </c>
      <c r="HF210">
        <v>107</v>
      </c>
      <c r="HG210">
        <v>1.0699999999999999E-2</v>
      </c>
      <c r="HH210" t="s">
        <v>227</v>
      </c>
    </row>
    <row r="211" spans="1:219" x14ac:dyDescent="0.25">
      <c r="A211" t="s">
        <v>512</v>
      </c>
      <c r="B211" t="s">
        <v>511</v>
      </c>
      <c r="C211" t="s">
        <v>221</v>
      </c>
      <c r="D211" t="s">
        <v>470</v>
      </c>
      <c r="E211" t="s">
        <v>336</v>
      </c>
      <c r="F211" t="s">
        <v>224</v>
      </c>
      <c r="G211" t="s">
        <v>235</v>
      </c>
      <c r="H211" t="s">
        <v>226</v>
      </c>
      <c r="I211" t="str">
        <f>HYPERLINK("https://www.oreas.com/crm/OREAS-26b/")</f>
        <v>https://www.oreas.com/crm/OREAS-26b/</v>
      </c>
      <c r="M211">
        <v>74700</v>
      </c>
      <c r="N211">
        <v>7.47</v>
      </c>
      <c r="O211" t="s">
        <v>227</v>
      </c>
      <c r="S211" s="2">
        <v>1E-3</v>
      </c>
      <c r="T211" s="2">
        <v>9.9999999999999995E-8</v>
      </c>
      <c r="U211" t="s">
        <v>243</v>
      </c>
      <c r="Y211">
        <v>255</v>
      </c>
      <c r="Z211">
        <v>2.5499999999999998E-2</v>
      </c>
      <c r="AA211" t="s">
        <v>227</v>
      </c>
      <c r="AB211">
        <v>0.99</v>
      </c>
      <c r="AC211">
        <v>9.8999999999999994E-5</v>
      </c>
      <c r="AD211" t="s">
        <v>227</v>
      </c>
      <c r="AH211">
        <v>59200</v>
      </c>
      <c r="AI211">
        <v>5.92</v>
      </c>
      <c r="AJ211" t="s">
        <v>227</v>
      </c>
      <c r="AN211">
        <v>36.299999999999997</v>
      </c>
      <c r="AO211">
        <v>3.63E-3</v>
      </c>
      <c r="AP211" t="s">
        <v>227</v>
      </c>
      <c r="AT211">
        <v>44.4</v>
      </c>
      <c r="AU211">
        <v>4.4400000000000004E-3</v>
      </c>
      <c r="AV211" t="s">
        <v>227</v>
      </c>
      <c r="AW211">
        <v>293</v>
      </c>
      <c r="AX211">
        <v>2.93E-2</v>
      </c>
      <c r="AY211" t="s">
        <v>227</v>
      </c>
      <c r="AZ211">
        <v>0.67</v>
      </c>
      <c r="BA211">
        <v>6.7000000000000002E-5</v>
      </c>
      <c r="BB211" t="s">
        <v>227</v>
      </c>
      <c r="BC211">
        <v>43.7</v>
      </c>
      <c r="BD211">
        <v>4.3699999999999998E-3</v>
      </c>
      <c r="BE211" t="s">
        <v>227</v>
      </c>
      <c r="BO211">
        <v>77400</v>
      </c>
      <c r="BP211">
        <v>7.74</v>
      </c>
      <c r="BQ211" t="s">
        <v>227</v>
      </c>
      <c r="BR211">
        <v>20.2</v>
      </c>
      <c r="BS211">
        <v>2.0200000000000001E-3</v>
      </c>
      <c r="BT211" t="s">
        <v>227</v>
      </c>
      <c r="CA211">
        <v>3.5</v>
      </c>
      <c r="CB211">
        <v>3.5E-4</v>
      </c>
      <c r="CC211" t="s">
        <v>227</v>
      </c>
      <c r="CJ211">
        <v>6.0999999999999999E-2</v>
      </c>
      <c r="CK211">
        <v>6.1E-6</v>
      </c>
      <c r="CL211" t="s">
        <v>227</v>
      </c>
      <c r="CP211">
        <v>6790</v>
      </c>
      <c r="CQ211">
        <v>0.67900000000000005</v>
      </c>
      <c r="CR211" t="s">
        <v>227</v>
      </c>
      <c r="CS211">
        <v>17.399999999999999</v>
      </c>
      <c r="CT211">
        <v>1.74E-3</v>
      </c>
      <c r="CU211" t="s">
        <v>227</v>
      </c>
      <c r="CV211">
        <v>6.38</v>
      </c>
      <c r="CW211">
        <v>6.38E-4</v>
      </c>
      <c r="CX211" t="s">
        <v>227</v>
      </c>
      <c r="DB211">
        <v>43000</v>
      </c>
      <c r="DC211">
        <v>4.3</v>
      </c>
      <c r="DD211" t="s">
        <v>227</v>
      </c>
      <c r="DE211">
        <v>1100</v>
      </c>
      <c r="DF211">
        <v>0.11</v>
      </c>
      <c r="DG211" t="s">
        <v>227</v>
      </c>
      <c r="DH211">
        <v>1.43</v>
      </c>
      <c r="DI211">
        <v>1.4300000000000001E-4</v>
      </c>
      <c r="DJ211" t="s">
        <v>227</v>
      </c>
      <c r="DK211">
        <v>23400</v>
      </c>
      <c r="DL211">
        <v>2.34</v>
      </c>
      <c r="DM211" t="s">
        <v>227</v>
      </c>
      <c r="DN211">
        <v>21.3</v>
      </c>
      <c r="DO211">
        <v>2.1299999999999999E-3</v>
      </c>
      <c r="DP211" t="s">
        <v>227</v>
      </c>
      <c r="DW211">
        <v>1410</v>
      </c>
      <c r="DX211">
        <v>0.14099999999999999</v>
      </c>
      <c r="DY211" t="s">
        <v>227</v>
      </c>
      <c r="DZ211">
        <v>2.81</v>
      </c>
      <c r="EA211">
        <v>2.81E-4</v>
      </c>
      <c r="EB211" t="s">
        <v>227</v>
      </c>
      <c r="EX211">
        <v>100</v>
      </c>
      <c r="EY211">
        <v>0.01</v>
      </c>
      <c r="EZ211" t="s">
        <v>227</v>
      </c>
      <c r="FD211">
        <v>19.600000000000001</v>
      </c>
      <c r="FE211">
        <v>1.9599999999999999E-3</v>
      </c>
      <c r="FF211" t="s">
        <v>227</v>
      </c>
      <c r="FJ211">
        <v>239420.166</v>
      </c>
      <c r="FK211">
        <v>23.942016599999999</v>
      </c>
      <c r="FL211" t="s">
        <v>261</v>
      </c>
      <c r="FP211">
        <v>1.83</v>
      </c>
      <c r="FQ211">
        <v>1.83E-4</v>
      </c>
      <c r="FR211" t="s">
        <v>227</v>
      </c>
      <c r="FS211">
        <v>412</v>
      </c>
      <c r="FT211">
        <v>4.1200000000000001E-2</v>
      </c>
      <c r="FU211" t="s">
        <v>227</v>
      </c>
      <c r="FV211">
        <v>1.36</v>
      </c>
      <c r="FW211">
        <v>1.36E-4</v>
      </c>
      <c r="FX211" t="s">
        <v>227</v>
      </c>
      <c r="GE211">
        <v>2.6</v>
      </c>
      <c r="GF211">
        <v>2.5999999999999998E-4</v>
      </c>
      <c r="GG211" t="s">
        <v>227</v>
      </c>
      <c r="GH211">
        <v>10600</v>
      </c>
      <c r="GI211">
        <v>1.06</v>
      </c>
      <c r="GJ211" t="s">
        <v>227</v>
      </c>
      <c r="GK211">
        <v>5.8999999999999997E-2</v>
      </c>
      <c r="GL211">
        <v>5.9000000000000003E-6</v>
      </c>
      <c r="GM211" t="s">
        <v>227</v>
      </c>
      <c r="GQ211">
        <v>0.65</v>
      </c>
      <c r="GR211">
        <v>6.4999999999999994E-5</v>
      </c>
      <c r="GS211" t="s">
        <v>227</v>
      </c>
      <c r="GW211">
        <v>0.5</v>
      </c>
      <c r="GX211">
        <v>5.0000000000000002E-5</v>
      </c>
      <c r="GY211" t="s">
        <v>227</v>
      </c>
      <c r="GZ211">
        <v>21.2</v>
      </c>
      <c r="HA211">
        <v>2.1199999999999999E-3</v>
      </c>
      <c r="HB211" t="s">
        <v>227</v>
      </c>
      <c r="HF211">
        <v>110</v>
      </c>
      <c r="HG211">
        <v>1.0999999999999999E-2</v>
      </c>
      <c r="HH211" t="s">
        <v>227</v>
      </c>
      <c r="HI211">
        <v>135</v>
      </c>
      <c r="HJ211">
        <v>1.35E-2</v>
      </c>
      <c r="HK211" t="s">
        <v>227</v>
      </c>
    </row>
    <row r="212" spans="1:219" x14ac:dyDescent="0.25">
      <c r="A212" t="s">
        <v>513</v>
      </c>
      <c r="B212" t="s">
        <v>511</v>
      </c>
      <c r="C212" t="s">
        <v>221</v>
      </c>
      <c r="D212" t="s">
        <v>416</v>
      </c>
      <c r="E212" t="s">
        <v>336</v>
      </c>
      <c r="F212" t="s">
        <v>224</v>
      </c>
      <c r="G212" t="s">
        <v>235</v>
      </c>
      <c r="H212" t="s">
        <v>226</v>
      </c>
      <c r="I212" t="str">
        <f>HYPERLINK("https://www.oreas.com/crm/OREAS-27/")</f>
        <v>https://www.oreas.com/crm/OREAS-27/</v>
      </c>
      <c r="J212">
        <v>0.219</v>
      </c>
      <c r="K212">
        <v>2.19E-5</v>
      </c>
      <c r="L212" t="s">
        <v>227</v>
      </c>
      <c r="M212">
        <v>71400</v>
      </c>
      <c r="N212">
        <v>7.14</v>
      </c>
      <c r="O212" t="s">
        <v>227</v>
      </c>
      <c r="P212">
        <v>4.33</v>
      </c>
      <c r="Q212">
        <v>4.3300000000000001E-4</v>
      </c>
      <c r="R212" t="s">
        <v>227</v>
      </c>
      <c r="S212" s="2">
        <v>1E-3</v>
      </c>
      <c r="T212" s="2">
        <v>9.9999999999999995E-8</v>
      </c>
      <c r="U212" t="s">
        <v>243</v>
      </c>
      <c r="Y212">
        <v>2988</v>
      </c>
      <c r="Z212">
        <v>0.29880000000000001</v>
      </c>
      <c r="AA212" t="s">
        <v>227</v>
      </c>
      <c r="AB212">
        <v>3.04</v>
      </c>
      <c r="AC212">
        <v>3.0400000000000002E-4</v>
      </c>
      <c r="AD212" t="s">
        <v>227</v>
      </c>
      <c r="AE212">
        <v>0.09</v>
      </c>
      <c r="AF212">
        <v>9.0000000000000002E-6</v>
      </c>
      <c r="AG212" t="s">
        <v>227</v>
      </c>
      <c r="AH212">
        <v>13100</v>
      </c>
      <c r="AI212">
        <v>1.31</v>
      </c>
      <c r="AJ212" t="s">
        <v>227</v>
      </c>
      <c r="AK212">
        <v>0.41</v>
      </c>
      <c r="AL212">
        <v>4.1E-5</v>
      </c>
      <c r="AM212" t="s">
        <v>227</v>
      </c>
      <c r="AT212">
        <v>1.74</v>
      </c>
      <c r="AU212">
        <v>1.74E-4</v>
      </c>
      <c r="AV212" t="s">
        <v>227</v>
      </c>
      <c r="AW212">
        <v>79</v>
      </c>
      <c r="AX212">
        <v>7.9000000000000008E-3</v>
      </c>
      <c r="AY212" t="s">
        <v>227</v>
      </c>
      <c r="BC212">
        <v>4.6100000000000003</v>
      </c>
      <c r="BD212">
        <v>4.6099999999999998E-4</v>
      </c>
      <c r="BE212" t="s">
        <v>227</v>
      </c>
      <c r="BO212">
        <v>24300</v>
      </c>
      <c r="BP212">
        <v>2.4300000000000002</v>
      </c>
      <c r="BQ212" t="s">
        <v>227</v>
      </c>
      <c r="CA212">
        <v>7.59</v>
      </c>
      <c r="CB212">
        <v>7.5900000000000002E-4</v>
      </c>
      <c r="CC212" t="s">
        <v>227</v>
      </c>
      <c r="CP212">
        <v>32100</v>
      </c>
      <c r="CQ212">
        <v>3.21</v>
      </c>
      <c r="CR212" t="s">
        <v>227</v>
      </c>
      <c r="CV212">
        <v>20.9</v>
      </c>
      <c r="CW212">
        <v>2.0899999999999998E-3</v>
      </c>
      <c r="CX212" t="s">
        <v>227</v>
      </c>
      <c r="DB212">
        <v>1180</v>
      </c>
      <c r="DC212">
        <v>0.11799999999999999</v>
      </c>
      <c r="DD212" t="s">
        <v>227</v>
      </c>
      <c r="DE212">
        <v>330</v>
      </c>
      <c r="DF212">
        <v>3.3000000000000002E-2</v>
      </c>
      <c r="DG212" t="s">
        <v>227</v>
      </c>
      <c r="DH212">
        <v>10.199999999999999</v>
      </c>
      <c r="DI212">
        <v>1.0200000000000001E-3</v>
      </c>
      <c r="DJ212" t="s">
        <v>227</v>
      </c>
      <c r="DK212">
        <v>28400</v>
      </c>
      <c r="DL212">
        <v>2.84</v>
      </c>
      <c r="DM212" t="s">
        <v>227</v>
      </c>
      <c r="DN212">
        <v>20.100000000000001</v>
      </c>
      <c r="DO212">
        <v>2.0100000000000001E-3</v>
      </c>
      <c r="DP212" t="s">
        <v>227</v>
      </c>
      <c r="DW212">
        <v>270</v>
      </c>
      <c r="DX212">
        <v>2.7E-2</v>
      </c>
      <c r="DY212" t="s">
        <v>227</v>
      </c>
      <c r="DZ212">
        <v>25</v>
      </c>
      <c r="EA212">
        <v>2.5000000000000001E-3</v>
      </c>
      <c r="EB212" t="s">
        <v>227</v>
      </c>
      <c r="FA212">
        <v>1.19</v>
      </c>
      <c r="FB212">
        <v>1.1900000000000001E-4</v>
      </c>
      <c r="FC212" t="s">
        <v>227</v>
      </c>
      <c r="FD212">
        <v>4.0599999999999996</v>
      </c>
      <c r="FE212">
        <v>4.06E-4</v>
      </c>
      <c r="FF212" t="s">
        <v>227</v>
      </c>
      <c r="FP212">
        <v>4.0599999999999996</v>
      </c>
      <c r="FQ212">
        <v>4.06E-4</v>
      </c>
      <c r="FR212" t="s">
        <v>227</v>
      </c>
      <c r="FS212">
        <v>191</v>
      </c>
      <c r="FT212">
        <v>1.9099999999999999E-2</v>
      </c>
      <c r="FU212" t="s">
        <v>227</v>
      </c>
      <c r="FV212">
        <v>1.53</v>
      </c>
      <c r="FW212">
        <v>1.5300000000000001E-4</v>
      </c>
      <c r="FX212" t="s">
        <v>227</v>
      </c>
      <c r="GE212">
        <v>15.1</v>
      </c>
      <c r="GF212">
        <v>1.5100000000000001E-3</v>
      </c>
      <c r="GG212" t="s">
        <v>227</v>
      </c>
      <c r="GH212">
        <v>1100</v>
      </c>
      <c r="GI212">
        <v>0.11</v>
      </c>
      <c r="GJ212" t="s">
        <v>227</v>
      </c>
      <c r="GK212">
        <v>0.75</v>
      </c>
      <c r="GL212">
        <v>7.4999999999999993E-5</v>
      </c>
      <c r="GM212" t="s">
        <v>227</v>
      </c>
      <c r="GQ212">
        <v>5.54</v>
      </c>
      <c r="GR212">
        <v>5.5400000000000002E-4</v>
      </c>
      <c r="GS212" t="s">
        <v>227</v>
      </c>
      <c r="GW212">
        <v>1.82</v>
      </c>
      <c r="GX212">
        <v>1.8200000000000001E-4</v>
      </c>
      <c r="GY212" t="s">
        <v>227</v>
      </c>
      <c r="GZ212">
        <v>15.1</v>
      </c>
      <c r="HA212">
        <v>1.5100000000000001E-3</v>
      </c>
      <c r="HB212" t="s">
        <v>227</v>
      </c>
      <c r="HF212">
        <v>117</v>
      </c>
      <c r="HG212">
        <v>1.17E-2</v>
      </c>
      <c r="HH212" t="s">
        <v>227</v>
      </c>
      <c r="HI212">
        <v>278</v>
      </c>
      <c r="HJ212">
        <v>2.7799999999999998E-2</v>
      </c>
      <c r="HK212" t="s">
        <v>227</v>
      </c>
    </row>
    <row r="213" spans="1:219" x14ac:dyDescent="0.25">
      <c r="A213" t="s">
        <v>514</v>
      </c>
      <c r="B213" t="s">
        <v>240</v>
      </c>
      <c r="C213" t="s">
        <v>257</v>
      </c>
      <c r="D213" t="s">
        <v>515</v>
      </c>
      <c r="E213" t="s">
        <v>502</v>
      </c>
      <c r="F213" t="s">
        <v>260</v>
      </c>
      <c r="G213" t="s">
        <v>225</v>
      </c>
      <c r="H213" t="s">
        <v>226</v>
      </c>
      <c r="I213" t="str">
        <f>HYPERLINK("https://www.oreas.com/crm/OREAS-273/")</f>
        <v>https://www.oreas.com/crm/OREAS-273/</v>
      </c>
      <c r="J213">
        <v>0.52400000000000002</v>
      </c>
      <c r="K213">
        <v>5.24E-5</v>
      </c>
      <c r="L213" t="s">
        <v>271</v>
      </c>
      <c r="M213">
        <v>16500</v>
      </c>
      <c r="N213">
        <v>1.65</v>
      </c>
      <c r="O213" t="s">
        <v>227</v>
      </c>
      <c r="P213">
        <v>1211</v>
      </c>
      <c r="Q213">
        <v>0.1211</v>
      </c>
      <c r="R213" t="s">
        <v>227</v>
      </c>
      <c r="S213">
        <v>10.76</v>
      </c>
      <c r="T213">
        <v>1.0759999999999999E-3</v>
      </c>
      <c r="U213" t="s">
        <v>243</v>
      </c>
      <c r="Y213">
        <v>44.3</v>
      </c>
      <c r="Z213">
        <v>4.4299999999999999E-3</v>
      </c>
      <c r="AA213" t="s">
        <v>227</v>
      </c>
      <c r="AB213">
        <v>0.54</v>
      </c>
      <c r="AC213">
        <v>5.3999999999999998E-5</v>
      </c>
      <c r="AD213" t="s">
        <v>227</v>
      </c>
      <c r="AE213">
        <v>0.64</v>
      </c>
      <c r="AF213">
        <v>6.3999999999999997E-5</v>
      </c>
      <c r="AG213" t="s">
        <v>227</v>
      </c>
      <c r="AH213">
        <v>194300</v>
      </c>
      <c r="AI213">
        <v>19.43</v>
      </c>
      <c r="AJ213" t="s">
        <v>227</v>
      </c>
      <c r="AK213">
        <v>0.42</v>
      </c>
      <c r="AL213">
        <v>4.1999999999999998E-5</v>
      </c>
      <c r="AM213" t="s">
        <v>227</v>
      </c>
      <c r="AN213">
        <v>22.8</v>
      </c>
      <c r="AO213">
        <v>2.2799999999999999E-3</v>
      </c>
      <c r="AP213" t="s">
        <v>227</v>
      </c>
      <c r="AT213">
        <v>2.21</v>
      </c>
      <c r="AU213">
        <v>2.2100000000000001E-4</v>
      </c>
      <c r="AV213" t="s">
        <v>227</v>
      </c>
      <c r="AW213">
        <v>32.9</v>
      </c>
      <c r="AX213">
        <v>3.29E-3</v>
      </c>
      <c r="AY213" t="s">
        <v>227</v>
      </c>
      <c r="AZ213">
        <v>3.05</v>
      </c>
      <c r="BA213">
        <v>3.0499999999999999E-4</v>
      </c>
      <c r="BB213" t="s">
        <v>227</v>
      </c>
      <c r="BC213">
        <v>20.9</v>
      </c>
      <c r="BD213">
        <v>2.0899999999999998E-3</v>
      </c>
      <c r="BE213" t="s">
        <v>227</v>
      </c>
      <c r="BF213">
        <v>2.95</v>
      </c>
      <c r="BG213">
        <v>2.9500000000000001E-4</v>
      </c>
      <c r="BH213" t="s">
        <v>227</v>
      </c>
      <c r="BI213">
        <v>1.83</v>
      </c>
      <c r="BJ213">
        <v>1.83E-4</v>
      </c>
      <c r="BK213" t="s">
        <v>227</v>
      </c>
      <c r="BL213">
        <v>0.56000000000000005</v>
      </c>
      <c r="BM213">
        <v>5.5999999999999999E-5</v>
      </c>
      <c r="BN213" t="s">
        <v>227</v>
      </c>
      <c r="BO213">
        <v>7840</v>
      </c>
      <c r="BP213">
        <v>0.78400000000000003</v>
      </c>
      <c r="BQ213" t="s">
        <v>227</v>
      </c>
      <c r="BR213">
        <v>4.45</v>
      </c>
      <c r="BS213">
        <v>4.4499999999999997E-4</v>
      </c>
      <c r="BT213" t="s">
        <v>227</v>
      </c>
      <c r="BU213">
        <v>2.88</v>
      </c>
      <c r="BV213">
        <v>2.8800000000000001E-4</v>
      </c>
      <c r="BW213" t="s">
        <v>227</v>
      </c>
      <c r="BX213">
        <v>0.14000000000000001</v>
      </c>
      <c r="BY213">
        <v>1.4E-5</v>
      </c>
      <c r="BZ213" t="s">
        <v>227</v>
      </c>
      <c r="CA213">
        <v>0.9</v>
      </c>
      <c r="CB213">
        <v>9.0000000000000006E-5</v>
      </c>
      <c r="CC213" t="s">
        <v>227</v>
      </c>
      <c r="CD213">
        <v>96</v>
      </c>
      <c r="CE213">
        <v>9.5999999999999992E-3</v>
      </c>
      <c r="CF213" t="s">
        <v>271</v>
      </c>
      <c r="CG213">
        <v>0.63</v>
      </c>
      <c r="CH213">
        <v>6.3E-5</v>
      </c>
      <c r="CI213" t="s">
        <v>227</v>
      </c>
      <c r="CJ213">
        <v>3.5000000000000003E-2</v>
      </c>
      <c r="CK213">
        <v>3.4999999999999999E-6</v>
      </c>
      <c r="CL213" t="s">
        <v>227</v>
      </c>
      <c r="CP213">
        <v>7780</v>
      </c>
      <c r="CQ213">
        <v>0.77800000000000002</v>
      </c>
      <c r="CR213" t="s">
        <v>227</v>
      </c>
      <c r="CS213">
        <v>18.7</v>
      </c>
      <c r="CT213">
        <v>1.8699999999999999E-3</v>
      </c>
      <c r="CU213" t="s">
        <v>227</v>
      </c>
      <c r="CV213">
        <v>11.8</v>
      </c>
      <c r="CW213">
        <v>1.1800000000000001E-3</v>
      </c>
      <c r="CX213" t="s">
        <v>227</v>
      </c>
      <c r="CY213">
        <v>0.22</v>
      </c>
      <c r="CZ213">
        <v>2.1999999999999999E-5</v>
      </c>
      <c r="DA213" t="s">
        <v>227</v>
      </c>
      <c r="DB213">
        <v>51900</v>
      </c>
      <c r="DC213">
        <v>5.19</v>
      </c>
      <c r="DD213" t="s">
        <v>227</v>
      </c>
      <c r="DE213">
        <v>410</v>
      </c>
      <c r="DF213">
        <v>4.1000000000000002E-2</v>
      </c>
      <c r="DG213" t="s">
        <v>227</v>
      </c>
      <c r="DH213">
        <v>7.42</v>
      </c>
      <c r="DI213">
        <v>7.4200000000000004E-4</v>
      </c>
      <c r="DJ213" t="s">
        <v>227</v>
      </c>
      <c r="DK213">
        <v>310</v>
      </c>
      <c r="DL213">
        <v>3.1E-2</v>
      </c>
      <c r="DM213" t="s">
        <v>227</v>
      </c>
      <c r="DN213">
        <v>3.82</v>
      </c>
      <c r="DO213">
        <v>3.8200000000000002E-4</v>
      </c>
      <c r="DP213" t="s">
        <v>227</v>
      </c>
      <c r="DQ213">
        <v>13.9</v>
      </c>
      <c r="DR213">
        <v>1.39E-3</v>
      </c>
      <c r="DS213" t="s">
        <v>227</v>
      </c>
      <c r="DT213">
        <v>30.4</v>
      </c>
      <c r="DU213">
        <v>3.0400000000000002E-3</v>
      </c>
      <c r="DV213" t="s">
        <v>271</v>
      </c>
      <c r="DW213">
        <v>1030</v>
      </c>
      <c r="DX213">
        <v>0.10299999999999999</v>
      </c>
      <c r="DY213" t="s">
        <v>227</v>
      </c>
      <c r="DZ213">
        <v>12.2</v>
      </c>
      <c r="EA213">
        <v>1.2199999999999999E-3</v>
      </c>
      <c r="EB213" t="s">
        <v>227</v>
      </c>
      <c r="EF213">
        <v>3.57</v>
      </c>
      <c r="EG213">
        <v>3.57E-4</v>
      </c>
      <c r="EH213" t="s">
        <v>227</v>
      </c>
      <c r="EL213">
        <v>20.399999999999999</v>
      </c>
      <c r="EM213">
        <v>2.0400000000000001E-3</v>
      </c>
      <c r="EN213" t="s">
        <v>271</v>
      </c>
      <c r="EO213">
        <v>7.0000000000000001E-3</v>
      </c>
      <c r="EP213">
        <v>6.9999999999999997E-7</v>
      </c>
      <c r="EQ213" t="s">
        <v>227</v>
      </c>
      <c r="EX213">
        <v>490</v>
      </c>
      <c r="EY213">
        <v>4.9000000000000002E-2</v>
      </c>
      <c r="EZ213" t="s">
        <v>227</v>
      </c>
      <c r="FA213">
        <v>26.7</v>
      </c>
      <c r="FB213">
        <v>2.6700000000000001E-3</v>
      </c>
      <c r="FC213" t="s">
        <v>227</v>
      </c>
      <c r="FD213">
        <v>4</v>
      </c>
      <c r="FE213">
        <v>4.0000000000000002E-4</v>
      </c>
      <c r="FF213" t="s">
        <v>227</v>
      </c>
      <c r="FG213">
        <v>9.9700000000000006</v>
      </c>
      <c r="FH213">
        <v>9.9700000000000006E-4</v>
      </c>
      <c r="FI213" t="s">
        <v>227</v>
      </c>
      <c r="FM213">
        <v>2.39</v>
      </c>
      <c r="FN213">
        <v>2.3900000000000001E-4</v>
      </c>
      <c r="FO213" t="s">
        <v>271</v>
      </c>
      <c r="FP213">
        <v>0.97</v>
      </c>
      <c r="FQ213">
        <v>9.7E-5</v>
      </c>
      <c r="FR213" t="s">
        <v>227</v>
      </c>
      <c r="FS213">
        <v>321</v>
      </c>
      <c r="FT213">
        <v>3.2099999999999997E-2</v>
      </c>
      <c r="FU213" t="s">
        <v>227</v>
      </c>
      <c r="FV213">
        <v>0.25</v>
      </c>
      <c r="FW213">
        <v>2.5000000000000001E-5</v>
      </c>
      <c r="FX213" t="s">
        <v>227</v>
      </c>
      <c r="FY213">
        <v>0.45</v>
      </c>
      <c r="FZ213">
        <v>4.5000000000000003E-5</v>
      </c>
      <c r="GA213" t="s">
        <v>227</v>
      </c>
      <c r="GB213">
        <v>0.2</v>
      </c>
      <c r="GC213">
        <v>2.0000000000000002E-5</v>
      </c>
      <c r="GD213" t="s">
        <v>271</v>
      </c>
      <c r="GE213">
        <v>2.94</v>
      </c>
      <c r="GF213">
        <v>2.9399999999999999E-4</v>
      </c>
      <c r="GG213" t="s">
        <v>227</v>
      </c>
      <c r="GH213">
        <v>840</v>
      </c>
      <c r="GI213">
        <v>8.4000000000000005E-2</v>
      </c>
      <c r="GJ213" t="s">
        <v>227</v>
      </c>
      <c r="GK213">
        <v>9.4700000000000006</v>
      </c>
      <c r="GL213">
        <v>9.4700000000000003E-4</v>
      </c>
      <c r="GM213" t="s">
        <v>227</v>
      </c>
      <c r="GN213">
        <v>0.25</v>
      </c>
      <c r="GO213">
        <v>2.5000000000000001E-5</v>
      </c>
      <c r="GP213" t="s">
        <v>227</v>
      </c>
      <c r="GQ213">
        <v>6.22</v>
      </c>
      <c r="GR213">
        <v>6.2200000000000005E-4</v>
      </c>
      <c r="GS213" t="s">
        <v>227</v>
      </c>
      <c r="GT213">
        <v>60</v>
      </c>
      <c r="GU213">
        <v>6.0000000000000001E-3</v>
      </c>
      <c r="GV213" t="s">
        <v>271</v>
      </c>
      <c r="GW213">
        <v>10.5</v>
      </c>
      <c r="GX213">
        <v>1.0499999999999999E-3</v>
      </c>
      <c r="GY213" t="s">
        <v>227</v>
      </c>
      <c r="GZ213">
        <v>24.9</v>
      </c>
      <c r="HA213">
        <v>2.49E-3</v>
      </c>
      <c r="HB213" t="s">
        <v>227</v>
      </c>
      <c r="HC213">
        <v>1.57</v>
      </c>
      <c r="HD213">
        <v>1.5699999999999999E-4</v>
      </c>
      <c r="HE213" t="s">
        <v>227</v>
      </c>
      <c r="HF213">
        <v>46.4</v>
      </c>
      <c r="HG213">
        <v>4.64E-3</v>
      </c>
      <c r="HH213" t="s">
        <v>227</v>
      </c>
      <c r="HI213">
        <v>31.5</v>
      </c>
      <c r="HJ213">
        <v>3.15E-3</v>
      </c>
      <c r="HK213" t="s">
        <v>227</v>
      </c>
    </row>
    <row r="214" spans="1:219" x14ac:dyDescent="0.25">
      <c r="A214" t="s">
        <v>516</v>
      </c>
      <c r="B214" t="s">
        <v>240</v>
      </c>
      <c r="C214" t="s">
        <v>221</v>
      </c>
      <c r="D214" t="s">
        <v>508</v>
      </c>
      <c r="E214" t="s">
        <v>502</v>
      </c>
      <c r="F214" t="s">
        <v>224</v>
      </c>
      <c r="G214" t="s">
        <v>225</v>
      </c>
      <c r="H214" t="s">
        <v>226</v>
      </c>
      <c r="I214" t="str">
        <f>HYPERLINK("https://www.oreas.com/crm/OREAS-277/")</f>
        <v>https://www.oreas.com/crm/OREAS-277/</v>
      </c>
      <c r="J214">
        <v>9.2999999999999999E-2</v>
      </c>
      <c r="K214">
        <v>9.3000000000000007E-6</v>
      </c>
      <c r="L214" t="s">
        <v>271</v>
      </c>
      <c r="M214">
        <v>9230</v>
      </c>
      <c r="N214">
        <v>0.92300000000000004</v>
      </c>
      <c r="O214" t="s">
        <v>271</v>
      </c>
      <c r="P214">
        <v>467</v>
      </c>
      <c r="Q214">
        <v>4.6699999999999998E-2</v>
      </c>
      <c r="R214" t="s">
        <v>271</v>
      </c>
      <c r="S214">
        <v>3.39</v>
      </c>
      <c r="T214">
        <v>3.39E-4</v>
      </c>
      <c r="U214" t="s">
        <v>243</v>
      </c>
      <c r="V214" s="2">
        <v>10</v>
      </c>
      <c r="W214" s="2">
        <v>1E-3</v>
      </c>
      <c r="X214" t="s">
        <v>271</v>
      </c>
      <c r="AB214">
        <v>0.33</v>
      </c>
      <c r="AC214">
        <v>3.3000000000000003E-5</v>
      </c>
      <c r="AD214" t="s">
        <v>271</v>
      </c>
      <c r="AE214">
        <v>0.2</v>
      </c>
      <c r="AF214">
        <v>2.0000000000000002E-5</v>
      </c>
      <c r="AG214" t="s">
        <v>271</v>
      </c>
      <c r="AH214">
        <v>45000</v>
      </c>
      <c r="AI214">
        <v>4.5</v>
      </c>
      <c r="AJ214" t="s">
        <v>271</v>
      </c>
      <c r="AK214">
        <v>0.36</v>
      </c>
      <c r="AL214">
        <v>3.6000000000000001E-5</v>
      </c>
      <c r="AM214" t="s">
        <v>271</v>
      </c>
      <c r="AN214">
        <v>28.2</v>
      </c>
      <c r="AO214">
        <v>2.82E-3</v>
      </c>
      <c r="AP214" t="s">
        <v>271</v>
      </c>
      <c r="AW214">
        <v>27.8</v>
      </c>
      <c r="AX214">
        <v>2.7799999999999999E-3</v>
      </c>
      <c r="AY214" t="s">
        <v>271</v>
      </c>
      <c r="AZ214">
        <v>2.0499999999999998</v>
      </c>
      <c r="BA214">
        <v>2.05E-4</v>
      </c>
      <c r="BB214" t="s">
        <v>271</v>
      </c>
      <c r="BC214">
        <v>25.5</v>
      </c>
      <c r="BD214">
        <v>2.5500000000000002E-3</v>
      </c>
      <c r="BE214" t="s">
        <v>271</v>
      </c>
      <c r="BF214">
        <v>1.51</v>
      </c>
      <c r="BG214">
        <v>1.5100000000000001E-4</v>
      </c>
      <c r="BH214" t="s">
        <v>271</v>
      </c>
      <c r="BI214">
        <v>0.66</v>
      </c>
      <c r="BJ214">
        <v>6.6000000000000005E-5</v>
      </c>
      <c r="BK214" t="s">
        <v>271</v>
      </c>
      <c r="BL214">
        <v>0.55000000000000004</v>
      </c>
      <c r="BM214">
        <v>5.5000000000000002E-5</v>
      </c>
      <c r="BN214" t="s">
        <v>271</v>
      </c>
      <c r="BO214">
        <v>18000</v>
      </c>
      <c r="BP214">
        <v>1.8</v>
      </c>
      <c r="BQ214" t="s">
        <v>271</v>
      </c>
      <c r="BR214">
        <v>2.92</v>
      </c>
      <c r="BS214">
        <v>2.92E-4</v>
      </c>
      <c r="BT214" t="s">
        <v>271</v>
      </c>
      <c r="BU214">
        <v>2.1800000000000002</v>
      </c>
      <c r="BV214">
        <v>2.1800000000000001E-4</v>
      </c>
      <c r="BW214" t="s">
        <v>271</v>
      </c>
      <c r="BX214">
        <v>5.3999999999999999E-2</v>
      </c>
      <c r="BY214">
        <v>5.4E-6</v>
      </c>
      <c r="BZ214" t="s">
        <v>271</v>
      </c>
      <c r="CA214">
        <v>0.47</v>
      </c>
      <c r="CB214">
        <v>4.6999999999999997E-5</v>
      </c>
      <c r="CC214" t="s">
        <v>271</v>
      </c>
      <c r="CD214">
        <v>4.45</v>
      </c>
      <c r="CE214">
        <v>4.4499999999999997E-4</v>
      </c>
      <c r="CF214" t="s">
        <v>271</v>
      </c>
      <c r="CG214">
        <v>0.26</v>
      </c>
      <c r="CH214">
        <v>2.5999999999999998E-5</v>
      </c>
      <c r="CI214" t="s">
        <v>271</v>
      </c>
      <c r="CJ214">
        <v>2.1999999999999999E-2</v>
      </c>
      <c r="CK214">
        <v>2.2000000000000001E-6</v>
      </c>
      <c r="CL214" t="s">
        <v>271</v>
      </c>
      <c r="CP214">
        <v>3730</v>
      </c>
      <c r="CQ214">
        <v>0.373</v>
      </c>
      <c r="CR214" t="s">
        <v>271</v>
      </c>
      <c r="CS214">
        <v>15.2</v>
      </c>
      <c r="CT214">
        <v>1.5200000000000001E-3</v>
      </c>
      <c r="CU214" t="s">
        <v>271</v>
      </c>
      <c r="CV214">
        <v>13.7</v>
      </c>
      <c r="CW214">
        <v>1.3699999999999999E-3</v>
      </c>
      <c r="CX214" t="s">
        <v>271</v>
      </c>
      <c r="CY214">
        <v>7.9000000000000001E-2</v>
      </c>
      <c r="CZ214">
        <v>7.9000000000000006E-6</v>
      </c>
      <c r="DA214" t="s">
        <v>271</v>
      </c>
      <c r="DB214">
        <v>12700</v>
      </c>
      <c r="DC214">
        <v>1.27</v>
      </c>
      <c r="DD214" t="s">
        <v>271</v>
      </c>
      <c r="DE214">
        <v>270</v>
      </c>
      <c r="DF214">
        <v>2.7E-2</v>
      </c>
      <c r="DG214" t="s">
        <v>271</v>
      </c>
      <c r="DH214">
        <v>4.51</v>
      </c>
      <c r="DI214">
        <v>4.5100000000000001E-4</v>
      </c>
      <c r="DJ214" t="s">
        <v>271</v>
      </c>
      <c r="DK214">
        <v>170</v>
      </c>
      <c r="DL214">
        <v>1.7000000000000001E-2</v>
      </c>
      <c r="DM214" t="s">
        <v>271</v>
      </c>
      <c r="DN214">
        <v>7.6999999999999999E-2</v>
      </c>
      <c r="DO214">
        <v>7.7000000000000008E-6</v>
      </c>
      <c r="DP214" t="s">
        <v>271</v>
      </c>
      <c r="DQ214">
        <v>13.8</v>
      </c>
      <c r="DR214">
        <v>1.3799999999999999E-3</v>
      </c>
      <c r="DS214" t="s">
        <v>271</v>
      </c>
      <c r="DT214">
        <v>20.100000000000001</v>
      </c>
      <c r="DU214">
        <v>2.0100000000000001E-3</v>
      </c>
      <c r="DV214" t="s">
        <v>271</v>
      </c>
      <c r="DW214">
        <v>500</v>
      </c>
      <c r="DX214">
        <v>0.05</v>
      </c>
      <c r="DY214" t="s">
        <v>271</v>
      </c>
      <c r="DZ214">
        <v>7.25</v>
      </c>
      <c r="EA214">
        <v>7.2499999999999995E-4</v>
      </c>
      <c r="EB214" t="s">
        <v>271</v>
      </c>
      <c r="EC214" s="2">
        <v>0.01</v>
      </c>
      <c r="ED214" s="2">
        <v>9.9999999999999995E-7</v>
      </c>
      <c r="EE214" t="s">
        <v>271</v>
      </c>
      <c r="EF214">
        <v>3.52</v>
      </c>
      <c r="EG214">
        <v>3.5199999999999999E-4</v>
      </c>
      <c r="EH214" t="s">
        <v>271</v>
      </c>
      <c r="EI214" s="2">
        <v>5.0000000000000001E-3</v>
      </c>
      <c r="EJ214" s="2">
        <v>4.9999999999999998E-7</v>
      </c>
      <c r="EK214" t="s">
        <v>271</v>
      </c>
      <c r="EL214">
        <v>26.8</v>
      </c>
      <c r="EM214">
        <v>2.6800000000000001E-3</v>
      </c>
      <c r="EN214" t="s">
        <v>271</v>
      </c>
      <c r="EO214">
        <v>3.0000000000000001E-3</v>
      </c>
      <c r="EP214">
        <v>2.9999999999999999E-7</v>
      </c>
      <c r="EQ214" t="s">
        <v>271</v>
      </c>
      <c r="EX214">
        <v>6410</v>
      </c>
      <c r="EY214">
        <v>0.64100000000000001</v>
      </c>
      <c r="EZ214" t="s">
        <v>271</v>
      </c>
      <c r="FA214">
        <v>30.4</v>
      </c>
      <c r="FB214">
        <v>3.0400000000000002E-3</v>
      </c>
      <c r="FC214" t="s">
        <v>271</v>
      </c>
      <c r="FD214">
        <v>2.6</v>
      </c>
      <c r="FE214">
        <v>2.5999999999999998E-4</v>
      </c>
      <c r="FF214" t="s">
        <v>271</v>
      </c>
      <c r="FG214">
        <v>0.7</v>
      </c>
      <c r="FH214">
        <v>6.9999999999999994E-5</v>
      </c>
      <c r="FI214" t="s">
        <v>271</v>
      </c>
      <c r="FM214">
        <v>2.57</v>
      </c>
      <c r="FN214">
        <v>2.5700000000000001E-4</v>
      </c>
      <c r="FO214" t="s">
        <v>271</v>
      </c>
      <c r="FP214">
        <v>0.93</v>
      </c>
      <c r="FQ214">
        <v>9.2999999999999997E-5</v>
      </c>
      <c r="FR214" t="s">
        <v>271</v>
      </c>
      <c r="FS214">
        <v>56</v>
      </c>
      <c r="FT214">
        <v>5.5999999999999999E-3</v>
      </c>
      <c r="FU214" t="s">
        <v>271</v>
      </c>
      <c r="FV214" s="2">
        <v>0.01</v>
      </c>
      <c r="FW214" s="2">
        <v>9.9999999999999995E-7</v>
      </c>
      <c r="FX214" t="s">
        <v>271</v>
      </c>
      <c r="FY214">
        <v>0.28999999999999998</v>
      </c>
      <c r="FZ214">
        <v>2.9E-5</v>
      </c>
      <c r="GA214" t="s">
        <v>271</v>
      </c>
      <c r="GB214">
        <v>0.13</v>
      </c>
      <c r="GC214">
        <v>1.2999999999999999E-5</v>
      </c>
      <c r="GD214" t="s">
        <v>271</v>
      </c>
      <c r="GE214">
        <v>5.16</v>
      </c>
      <c r="GF214">
        <v>5.1599999999999997E-4</v>
      </c>
      <c r="GG214" t="s">
        <v>271</v>
      </c>
      <c r="GH214">
        <v>350</v>
      </c>
      <c r="GI214">
        <v>3.5000000000000003E-2</v>
      </c>
      <c r="GJ214" t="s">
        <v>271</v>
      </c>
      <c r="GK214">
        <v>6.88</v>
      </c>
      <c r="GL214">
        <v>6.8800000000000003E-4</v>
      </c>
      <c r="GM214" t="s">
        <v>271</v>
      </c>
      <c r="GN214">
        <v>0.09</v>
      </c>
      <c r="GO214">
        <v>9.0000000000000002E-6</v>
      </c>
      <c r="GP214" t="s">
        <v>271</v>
      </c>
      <c r="GQ214">
        <v>1.52</v>
      </c>
      <c r="GR214">
        <v>1.5200000000000001E-4</v>
      </c>
      <c r="GS214" t="s">
        <v>271</v>
      </c>
      <c r="GT214">
        <v>31.5</v>
      </c>
      <c r="GU214">
        <v>3.15E-3</v>
      </c>
      <c r="GV214" t="s">
        <v>271</v>
      </c>
      <c r="GW214">
        <v>2.1</v>
      </c>
      <c r="GX214">
        <v>2.1000000000000001E-4</v>
      </c>
      <c r="GY214" t="s">
        <v>271</v>
      </c>
      <c r="GZ214">
        <v>6.86</v>
      </c>
      <c r="HA214">
        <v>6.8599999999999998E-4</v>
      </c>
      <c r="HB214" t="s">
        <v>271</v>
      </c>
      <c r="HC214">
        <v>0.56000000000000005</v>
      </c>
      <c r="HD214">
        <v>5.5999999999999999E-5</v>
      </c>
      <c r="HE214" t="s">
        <v>271</v>
      </c>
      <c r="HF214">
        <v>53</v>
      </c>
      <c r="HG214">
        <v>5.3E-3</v>
      </c>
      <c r="HH214" t="s">
        <v>271</v>
      </c>
    </row>
    <row r="215" spans="1:219" x14ac:dyDescent="0.25">
      <c r="A215" t="s">
        <v>517</v>
      </c>
      <c r="B215" t="s">
        <v>240</v>
      </c>
      <c r="C215" t="s">
        <v>221</v>
      </c>
      <c r="D215" t="s">
        <v>508</v>
      </c>
      <c r="E215" t="s">
        <v>502</v>
      </c>
      <c r="F215" t="s">
        <v>224</v>
      </c>
      <c r="G215" t="s">
        <v>235</v>
      </c>
      <c r="H215" t="s">
        <v>226</v>
      </c>
      <c r="I215" t="str">
        <f>HYPERLINK("https://www.oreas.com/crm/OREAS-278/")</f>
        <v>https://www.oreas.com/crm/OREAS-278/</v>
      </c>
      <c r="J215">
        <v>0.13600000000000001</v>
      </c>
      <c r="K215">
        <v>1.36E-5</v>
      </c>
      <c r="L215" t="s">
        <v>271</v>
      </c>
      <c r="M215">
        <v>8590</v>
      </c>
      <c r="N215">
        <v>0.85899999999999999</v>
      </c>
      <c r="O215" t="s">
        <v>271</v>
      </c>
      <c r="P215">
        <v>703</v>
      </c>
      <c r="Q215">
        <v>7.0300000000000001E-2</v>
      </c>
      <c r="R215" t="s">
        <v>271</v>
      </c>
      <c r="S215">
        <v>4.99</v>
      </c>
      <c r="T215">
        <v>4.9899999999999999E-4</v>
      </c>
      <c r="U215" t="s">
        <v>243</v>
      </c>
      <c r="V215" s="2">
        <v>20</v>
      </c>
      <c r="W215" s="2">
        <v>2E-3</v>
      </c>
      <c r="X215" t="s">
        <v>271</v>
      </c>
      <c r="AB215">
        <v>0.31</v>
      </c>
      <c r="AC215">
        <v>3.1000000000000001E-5</v>
      </c>
      <c r="AD215" t="s">
        <v>271</v>
      </c>
      <c r="AE215">
        <v>0.46</v>
      </c>
      <c r="AF215">
        <v>4.6E-5</v>
      </c>
      <c r="AG215" t="s">
        <v>271</v>
      </c>
      <c r="AH215">
        <v>31900</v>
      </c>
      <c r="AI215">
        <v>3.19</v>
      </c>
      <c r="AJ215" t="s">
        <v>271</v>
      </c>
      <c r="AK215">
        <v>0.54</v>
      </c>
      <c r="AL215">
        <v>5.3999999999999998E-5</v>
      </c>
      <c r="AM215" t="s">
        <v>271</v>
      </c>
      <c r="AN215">
        <v>28.7</v>
      </c>
      <c r="AO215">
        <v>2.8700000000000002E-3</v>
      </c>
      <c r="AP215" t="s">
        <v>271</v>
      </c>
      <c r="AW215">
        <v>29.3</v>
      </c>
      <c r="AX215">
        <v>2.9299999999999999E-3</v>
      </c>
      <c r="AY215" t="s">
        <v>271</v>
      </c>
      <c r="AZ215">
        <v>1.77</v>
      </c>
      <c r="BA215">
        <v>1.7699999999999999E-4</v>
      </c>
      <c r="BB215" t="s">
        <v>271</v>
      </c>
      <c r="BC215">
        <v>43.9</v>
      </c>
      <c r="BD215">
        <v>4.3899999999999998E-3</v>
      </c>
      <c r="BE215" t="s">
        <v>271</v>
      </c>
      <c r="BF215">
        <v>1.63</v>
      </c>
      <c r="BG215">
        <v>1.63E-4</v>
      </c>
      <c r="BH215" t="s">
        <v>271</v>
      </c>
      <c r="BI215">
        <v>0.71</v>
      </c>
      <c r="BJ215">
        <v>7.1000000000000005E-5</v>
      </c>
      <c r="BK215" t="s">
        <v>271</v>
      </c>
      <c r="BL215">
        <v>0.56000000000000005</v>
      </c>
      <c r="BM215">
        <v>5.5999999999999999E-5</v>
      </c>
      <c r="BN215" t="s">
        <v>271</v>
      </c>
      <c r="BO215">
        <v>17700</v>
      </c>
      <c r="BP215">
        <v>1.77</v>
      </c>
      <c r="BQ215" t="s">
        <v>271</v>
      </c>
      <c r="BR215">
        <v>2.76</v>
      </c>
      <c r="BS215">
        <v>2.7599999999999999E-4</v>
      </c>
      <c r="BT215" t="s">
        <v>271</v>
      </c>
      <c r="BU215">
        <v>2.41</v>
      </c>
      <c r="BV215">
        <v>2.41E-4</v>
      </c>
      <c r="BW215" t="s">
        <v>271</v>
      </c>
      <c r="BX215">
        <v>5.1999999999999998E-2</v>
      </c>
      <c r="BY215">
        <v>5.2000000000000002E-6</v>
      </c>
      <c r="BZ215" t="s">
        <v>271</v>
      </c>
      <c r="CA215">
        <v>0.39</v>
      </c>
      <c r="CB215">
        <v>3.8999999999999999E-5</v>
      </c>
      <c r="CC215" t="s">
        <v>271</v>
      </c>
      <c r="CD215">
        <v>6.87</v>
      </c>
      <c r="CE215">
        <v>6.87E-4</v>
      </c>
      <c r="CF215" t="s">
        <v>271</v>
      </c>
      <c r="CG215">
        <v>0.27</v>
      </c>
      <c r="CH215">
        <v>2.6999999999999999E-5</v>
      </c>
      <c r="CI215" t="s">
        <v>271</v>
      </c>
      <c r="CJ215">
        <v>0.03</v>
      </c>
      <c r="CK215">
        <v>3.0000000000000001E-6</v>
      </c>
      <c r="CL215" t="s">
        <v>271</v>
      </c>
      <c r="CP215">
        <v>3110</v>
      </c>
      <c r="CQ215">
        <v>0.311</v>
      </c>
      <c r="CR215" t="s">
        <v>271</v>
      </c>
      <c r="CS215">
        <v>15.5</v>
      </c>
      <c r="CT215">
        <v>1.5499999999999999E-3</v>
      </c>
      <c r="CU215" t="s">
        <v>271</v>
      </c>
      <c r="CV215">
        <v>10.9</v>
      </c>
      <c r="CW215">
        <v>1.09E-3</v>
      </c>
      <c r="CX215" t="s">
        <v>271</v>
      </c>
      <c r="CY215">
        <v>7.6999999999999999E-2</v>
      </c>
      <c r="CZ215">
        <v>7.7000000000000008E-6</v>
      </c>
      <c r="DA215" t="s">
        <v>271</v>
      </c>
      <c r="DB215">
        <v>10400</v>
      </c>
      <c r="DC215">
        <v>1.04</v>
      </c>
      <c r="DD215" t="s">
        <v>271</v>
      </c>
      <c r="DE215">
        <v>210</v>
      </c>
      <c r="DF215">
        <v>2.1000000000000001E-2</v>
      </c>
      <c r="DG215" t="s">
        <v>271</v>
      </c>
      <c r="DH215">
        <v>6.51</v>
      </c>
      <c r="DI215">
        <v>6.5099999999999999E-4</v>
      </c>
      <c r="DJ215" t="s">
        <v>271</v>
      </c>
      <c r="DK215">
        <v>140</v>
      </c>
      <c r="DL215">
        <v>1.4E-2</v>
      </c>
      <c r="DM215" t="s">
        <v>271</v>
      </c>
      <c r="DN215">
        <v>9.7000000000000003E-2</v>
      </c>
      <c r="DO215">
        <v>9.7000000000000003E-6</v>
      </c>
      <c r="DP215" t="s">
        <v>271</v>
      </c>
      <c r="DQ215">
        <v>14.2</v>
      </c>
      <c r="DR215">
        <v>1.42E-3</v>
      </c>
      <c r="DS215" t="s">
        <v>271</v>
      </c>
      <c r="DT215">
        <v>23.2</v>
      </c>
      <c r="DU215">
        <v>2.32E-3</v>
      </c>
      <c r="DV215" t="s">
        <v>271</v>
      </c>
      <c r="DW215">
        <v>520</v>
      </c>
      <c r="DX215">
        <v>5.1999999999999998E-2</v>
      </c>
      <c r="DY215" t="s">
        <v>271</v>
      </c>
      <c r="DZ215">
        <v>6.86</v>
      </c>
      <c r="EA215">
        <v>6.8599999999999998E-4</v>
      </c>
      <c r="EB215" t="s">
        <v>271</v>
      </c>
      <c r="EC215" s="2">
        <v>0.01</v>
      </c>
      <c r="ED215" s="2">
        <v>9.9999999999999995E-7</v>
      </c>
      <c r="EE215" t="s">
        <v>271</v>
      </c>
      <c r="EF215">
        <v>3.57</v>
      </c>
      <c r="EG215">
        <v>3.57E-4</v>
      </c>
      <c r="EH215" t="s">
        <v>271</v>
      </c>
      <c r="EI215" s="2">
        <v>5.0000000000000001E-3</v>
      </c>
      <c r="EJ215" s="2">
        <v>4.9999999999999998E-7</v>
      </c>
      <c r="EK215" t="s">
        <v>271</v>
      </c>
      <c r="EL215">
        <v>21.6</v>
      </c>
      <c r="EM215">
        <v>2.16E-3</v>
      </c>
      <c r="EN215" t="s">
        <v>271</v>
      </c>
      <c r="EO215">
        <v>4.0000000000000001E-3</v>
      </c>
      <c r="EP215">
        <v>3.9999999999999998E-7</v>
      </c>
      <c r="EQ215" t="s">
        <v>271</v>
      </c>
      <c r="EX215">
        <v>9480</v>
      </c>
      <c r="EY215">
        <v>0.94799999999999995</v>
      </c>
      <c r="EZ215" t="s">
        <v>271</v>
      </c>
      <c r="FA215">
        <v>47.1</v>
      </c>
      <c r="FB215">
        <v>4.7099999999999998E-3</v>
      </c>
      <c r="FC215" t="s">
        <v>271</v>
      </c>
      <c r="FD215">
        <v>2.89</v>
      </c>
      <c r="FE215">
        <v>2.8899999999999998E-4</v>
      </c>
      <c r="FF215" t="s">
        <v>271</v>
      </c>
      <c r="FG215">
        <v>0.96</v>
      </c>
      <c r="FH215">
        <v>9.6000000000000002E-5</v>
      </c>
      <c r="FI215" t="s">
        <v>271</v>
      </c>
      <c r="FM215">
        <v>2.61</v>
      </c>
      <c r="FN215">
        <v>2.61E-4</v>
      </c>
      <c r="FO215" t="s">
        <v>271</v>
      </c>
      <c r="FP215">
        <v>1.2</v>
      </c>
      <c r="FQ215">
        <v>1.2E-4</v>
      </c>
      <c r="FR215" t="s">
        <v>271</v>
      </c>
      <c r="FS215">
        <v>40.200000000000003</v>
      </c>
      <c r="FT215">
        <v>4.0200000000000001E-3</v>
      </c>
      <c r="FU215" t="s">
        <v>271</v>
      </c>
      <c r="FV215" s="2">
        <v>0.01</v>
      </c>
      <c r="FW215" s="2">
        <v>9.9999999999999995E-7</v>
      </c>
      <c r="FX215" t="s">
        <v>271</v>
      </c>
      <c r="FY215">
        <v>0.31</v>
      </c>
      <c r="FZ215">
        <v>3.1000000000000001E-5</v>
      </c>
      <c r="GA215" t="s">
        <v>271</v>
      </c>
      <c r="GB215">
        <v>0.19</v>
      </c>
      <c r="GC215">
        <v>1.9000000000000001E-5</v>
      </c>
      <c r="GD215" t="s">
        <v>271</v>
      </c>
      <c r="GE215">
        <v>4.8499999999999996</v>
      </c>
      <c r="GF215">
        <v>4.8500000000000003E-4</v>
      </c>
      <c r="GG215" t="s">
        <v>271</v>
      </c>
      <c r="GH215">
        <v>250</v>
      </c>
      <c r="GI215">
        <v>2.5000000000000001E-2</v>
      </c>
      <c r="GJ215" t="s">
        <v>271</v>
      </c>
      <c r="GK215">
        <v>10.3</v>
      </c>
      <c r="GL215">
        <v>1.0300000000000001E-3</v>
      </c>
      <c r="GM215" t="s">
        <v>271</v>
      </c>
      <c r="GN215">
        <v>0.09</v>
      </c>
      <c r="GO215">
        <v>9.0000000000000002E-6</v>
      </c>
      <c r="GP215" t="s">
        <v>271</v>
      </c>
      <c r="GQ215">
        <v>2</v>
      </c>
      <c r="GR215">
        <v>2.0000000000000001E-4</v>
      </c>
      <c r="GS215" t="s">
        <v>271</v>
      </c>
      <c r="GT215">
        <v>38.700000000000003</v>
      </c>
      <c r="GU215">
        <v>3.8700000000000002E-3</v>
      </c>
      <c r="GV215" t="s">
        <v>271</v>
      </c>
      <c r="GW215">
        <v>3.77</v>
      </c>
      <c r="GX215">
        <v>3.77E-4</v>
      </c>
      <c r="GY215" t="s">
        <v>271</v>
      </c>
      <c r="GZ215">
        <v>7.67</v>
      </c>
      <c r="HA215">
        <v>7.67E-4</v>
      </c>
      <c r="HB215" t="s">
        <v>271</v>
      </c>
      <c r="HC215">
        <v>0.55000000000000004</v>
      </c>
      <c r="HD215">
        <v>5.5000000000000002E-5</v>
      </c>
      <c r="HE215" t="s">
        <v>271</v>
      </c>
      <c r="HF215">
        <v>63</v>
      </c>
      <c r="HG215">
        <v>6.3E-3</v>
      </c>
      <c r="HH215" t="s">
        <v>271</v>
      </c>
    </row>
    <row r="216" spans="1:219" x14ac:dyDescent="0.25">
      <c r="A216" t="s">
        <v>518</v>
      </c>
      <c r="B216" t="s">
        <v>240</v>
      </c>
      <c r="C216" t="s">
        <v>221</v>
      </c>
      <c r="D216" t="s">
        <v>508</v>
      </c>
      <c r="E216" t="s">
        <v>502</v>
      </c>
      <c r="F216" t="s">
        <v>224</v>
      </c>
      <c r="G216" t="s">
        <v>225</v>
      </c>
      <c r="H216" t="s">
        <v>226</v>
      </c>
      <c r="I216" t="str">
        <f>HYPERLINK("https://www.oreas.com/crm/OREAS-279/")</f>
        <v>https://www.oreas.com/crm/OREAS-279/</v>
      </c>
      <c r="J216">
        <v>0.16500000000000001</v>
      </c>
      <c r="K216">
        <v>1.6500000000000001E-5</v>
      </c>
      <c r="L216" t="s">
        <v>271</v>
      </c>
      <c r="M216">
        <v>8070</v>
      </c>
      <c r="N216">
        <v>0.80700000000000005</v>
      </c>
      <c r="O216" t="s">
        <v>271</v>
      </c>
      <c r="P216">
        <v>948</v>
      </c>
      <c r="Q216">
        <v>9.4799999999999995E-2</v>
      </c>
      <c r="R216" t="s">
        <v>271</v>
      </c>
      <c r="S216">
        <v>6.55</v>
      </c>
      <c r="T216">
        <v>6.5499999999999998E-4</v>
      </c>
      <c r="U216" t="s">
        <v>243</v>
      </c>
      <c r="V216">
        <v>10.5</v>
      </c>
      <c r="W216">
        <v>1.0499999999999999E-3</v>
      </c>
      <c r="X216" t="s">
        <v>271</v>
      </c>
      <c r="AB216">
        <v>0.3</v>
      </c>
      <c r="AC216">
        <v>3.0000000000000001E-5</v>
      </c>
      <c r="AD216" t="s">
        <v>271</v>
      </c>
      <c r="AE216">
        <v>0.38</v>
      </c>
      <c r="AF216">
        <v>3.8000000000000002E-5</v>
      </c>
      <c r="AG216" t="s">
        <v>271</v>
      </c>
      <c r="AH216">
        <v>23700</v>
      </c>
      <c r="AI216">
        <v>2.37</v>
      </c>
      <c r="AJ216" t="s">
        <v>271</v>
      </c>
      <c r="AK216">
        <v>0.69</v>
      </c>
      <c r="AL216">
        <v>6.8999999999999997E-5</v>
      </c>
      <c r="AM216" t="s">
        <v>271</v>
      </c>
      <c r="AN216">
        <v>29.8</v>
      </c>
      <c r="AO216">
        <v>2.98E-3</v>
      </c>
      <c r="AP216" t="s">
        <v>271</v>
      </c>
      <c r="AW216">
        <v>27.8</v>
      </c>
      <c r="AX216">
        <v>2.7799999999999999E-3</v>
      </c>
      <c r="AY216" t="s">
        <v>271</v>
      </c>
      <c r="AZ216">
        <v>1.65</v>
      </c>
      <c r="BA216">
        <v>1.65E-4</v>
      </c>
      <c r="BB216" t="s">
        <v>271</v>
      </c>
      <c r="BC216">
        <v>42.1</v>
      </c>
      <c r="BD216">
        <v>4.2100000000000002E-3</v>
      </c>
      <c r="BE216" t="s">
        <v>271</v>
      </c>
      <c r="BF216">
        <v>1.81</v>
      </c>
      <c r="BG216">
        <v>1.8100000000000001E-4</v>
      </c>
      <c r="BH216" t="s">
        <v>271</v>
      </c>
      <c r="BI216">
        <v>0.76</v>
      </c>
      <c r="BJ216">
        <v>7.6000000000000004E-5</v>
      </c>
      <c r="BK216" t="s">
        <v>271</v>
      </c>
      <c r="BL216">
        <v>0.56999999999999995</v>
      </c>
      <c r="BM216">
        <v>5.7000000000000003E-5</v>
      </c>
      <c r="BN216" t="s">
        <v>271</v>
      </c>
      <c r="BO216">
        <v>18500</v>
      </c>
      <c r="BP216">
        <v>1.85</v>
      </c>
      <c r="BQ216" t="s">
        <v>271</v>
      </c>
      <c r="BR216">
        <v>2.66</v>
      </c>
      <c r="BS216">
        <v>2.6600000000000001E-4</v>
      </c>
      <c r="BT216" t="s">
        <v>271</v>
      </c>
      <c r="BU216">
        <v>2.58</v>
      </c>
      <c r="BV216">
        <v>2.5799999999999998E-4</v>
      </c>
      <c r="BW216" t="s">
        <v>271</v>
      </c>
      <c r="BX216">
        <v>5.5E-2</v>
      </c>
      <c r="BY216">
        <v>5.4999999999999999E-6</v>
      </c>
      <c r="BZ216" t="s">
        <v>271</v>
      </c>
      <c r="CA216">
        <v>0.34</v>
      </c>
      <c r="CB216">
        <v>3.4E-5</v>
      </c>
      <c r="CC216" t="s">
        <v>271</v>
      </c>
      <c r="CD216">
        <v>9.43</v>
      </c>
      <c r="CE216">
        <v>9.4300000000000004E-4</v>
      </c>
      <c r="CF216" t="s">
        <v>271</v>
      </c>
      <c r="CG216">
        <v>0.3</v>
      </c>
      <c r="CH216">
        <v>3.0000000000000001E-5</v>
      </c>
      <c r="CI216" t="s">
        <v>271</v>
      </c>
      <c r="CJ216">
        <v>3.6999999999999998E-2</v>
      </c>
      <c r="CK216">
        <v>3.7000000000000002E-6</v>
      </c>
      <c r="CL216" t="s">
        <v>271</v>
      </c>
      <c r="CP216">
        <v>2630</v>
      </c>
      <c r="CQ216">
        <v>0.26300000000000001</v>
      </c>
      <c r="CR216" t="s">
        <v>271</v>
      </c>
      <c r="CS216">
        <v>16.2</v>
      </c>
      <c r="CT216">
        <v>1.6199999999999999E-3</v>
      </c>
      <c r="CU216" t="s">
        <v>271</v>
      </c>
      <c r="CV216">
        <v>8.59</v>
      </c>
      <c r="CW216">
        <v>8.5899999999999995E-4</v>
      </c>
      <c r="CX216" t="s">
        <v>271</v>
      </c>
      <c r="CY216">
        <v>7.9000000000000001E-2</v>
      </c>
      <c r="CZ216">
        <v>7.9000000000000006E-6</v>
      </c>
      <c r="DA216" t="s">
        <v>271</v>
      </c>
      <c r="DB216">
        <v>8870</v>
      </c>
      <c r="DC216">
        <v>0.88700000000000001</v>
      </c>
      <c r="DD216" t="s">
        <v>271</v>
      </c>
      <c r="DE216">
        <v>160</v>
      </c>
      <c r="DF216">
        <v>1.6E-2</v>
      </c>
      <c r="DG216" t="s">
        <v>271</v>
      </c>
      <c r="DH216">
        <v>8.18</v>
      </c>
      <c r="DI216">
        <v>8.1800000000000004E-4</v>
      </c>
      <c r="DJ216" t="s">
        <v>271</v>
      </c>
      <c r="DK216">
        <v>100</v>
      </c>
      <c r="DL216">
        <v>0.01</v>
      </c>
      <c r="DM216" t="s">
        <v>271</v>
      </c>
      <c r="DN216">
        <v>0.12</v>
      </c>
      <c r="DO216">
        <v>1.2E-5</v>
      </c>
      <c r="DP216" t="s">
        <v>271</v>
      </c>
      <c r="DQ216">
        <v>14.9</v>
      </c>
      <c r="DR216">
        <v>1.49E-3</v>
      </c>
      <c r="DS216" t="s">
        <v>271</v>
      </c>
      <c r="DT216">
        <v>27</v>
      </c>
      <c r="DU216">
        <v>2.7000000000000001E-3</v>
      </c>
      <c r="DV216" t="s">
        <v>271</v>
      </c>
      <c r="DW216">
        <v>570</v>
      </c>
      <c r="DX216">
        <v>5.7000000000000002E-2</v>
      </c>
      <c r="DY216" t="s">
        <v>271</v>
      </c>
      <c r="DZ216">
        <v>6.77</v>
      </c>
      <c r="EA216">
        <v>6.7699999999999998E-4</v>
      </c>
      <c r="EB216" t="s">
        <v>271</v>
      </c>
      <c r="EC216" s="2">
        <v>0.01</v>
      </c>
      <c r="ED216" s="2">
        <v>9.9999999999999995E-7</v>
      </c>
      <c r="EE216" t="s">
        <v>271</v>
      </c>
      <c r="EF216">
        <v>3.82</v>
      </c>
      <c r="EG216">
        <v>3.8200000000000002E-4</v>
      </c>
      <c r="EH216" t="s">
        <v>271</v>
      </c>
      <c r="EI216" s="2">
        <v>5.0000000000000001E-3</v>
      </c>
      <c r="EJ216" s="2">
        <v>4.9999999999999998E-7</v>
      </c>
      <c r="EK216" t="s">
        <v>271</v>
      </c>
      <c r="EL216">
        <v>17.2</v>
      </c>
      <c r="EM216">
        <v>1.72E-3</v>
      </c>
      <c r="EN216" t="s">
        <v>271</v>
      </c>
      <c r="EO216">
        <v>5.0000000000000001E-3</v>
      </c>
      <c r="EP216">
        <v>4.9999999999999998E-7</v>
      </c>
      <c r="EQ216" t="s">
        <v>271</v>
      </c>
      <c r="EX216">
        <v>12700</v>
      </c>
      <c r="EY216">
        <v>1.27</v>
      </c>
      <c r="EZ216" t="s">
        <v>271</v>
      </c>
      <c r="FA216">
        <v>61</v>
      </c>
      <c r="FB216">
        <v>6.1000000000000004E-3</v>
      </c>
      <c r="FC216" t="s">
        <v>271</v>
      </c>
      <c r="FD216">
        <v>3.17</v>
      </c>
      <c r="FE216">
        <v>3.1700000000000001E-4</v>
      </c>
      <c r="FF216" t="s">
        <v>271</v>
      </c>
      <c r="FG216">
        <v>1.21</v>
      </c>
      <c r="FH216">
        <v>1.21E-4</v>
      </c>
      <c r="FI216" t="s">
        <v>271</v>
      </c>
      <c r="FM216">
        <v>2.81</v>
      </c>
      <c r="FN216">
        <v>2.81E-4</v>
      </c>
      <c r="FO216" t="s">
        <v>271</v>
      </c>
      <c r="FP216">
        <v>1.4</v>
      </c>
      <c r="FQ216">
        <v>1.3999999999999999E-4</v>
      </c>
      <c r="FR216" t="s">
        <v>271</v>
      </c>
      <c r="FS216">
        <v>29.6</v>
      </c>
      <c r="FT216">
        <v>2.96E-3</v>
      </c>
      <c r="FU216" t="s">
        <v>271</v>
      </c>
      <c r="FV216" s="2">
        <v>0.01</v>
      </c>
      <c r="FW216" s="2">
        <v>9.9999999999999995E-7</v>
      </c>
      <c r="FX216" t="s">
        <v>271</v>
      </c>
      <c r="FY216">
        <v>0.35</v>
      </c>
      <c r="FZ216">
        <v>3.4999999999999997E-5</v>
      </c>
      <c r="GA216" t="s">
        <v>271</v>
      </c>
      <c r="GB216">
        <v>0.25</v>
      </c>
      <c r="GC216">
        <v>2.5000000000000001E-5</v>
      </c>
      <c r="GD216" t="s">
        <v>271</v>
      </c>
      <c r="GE216">
        <v>4.67</v>
      </c>
      <c r="GF216">
        <v>4.6700000000000002E-4</v>
      </c>
      <c r="GG216" t="s">
        <v>271</v>
      </c>
      <c r="GH216">
        <v>190</v>
      </c>
      <c r="GI216">
        <v>1.9E-2</v>
      </c>
      <c r="GJ216" t="s">
        <v>271</v>
      </c>
      <c r="GK216">
        <v>13.7</v>
      </c>
      <c r="GL216">
        <v>1.3699999999999999E-3</v>
      </c>
      <c r="GM216" t="s">
        <v>271</v>
      </c>
      <c r="GN216">
        <v>9.7000000000000003E-2</v>
      </c>
      <c r="GO216">
        <v>9.7000000000000003E-6</v>
      </c>
      <c r="GP216" t="s">
        <v>271</v>
      </c>
      <c r="GQ216">
        <v>2.42</v>
      </c>
      <c r="GR216">
        <v>2.42E-4</v>
      </c>
      <c r="GS216" t="s">
        <v>271</v>
      </c>
      <c r="GT216">
        <v>46.7</v>
      </c>
      <c r="GU216">
        <v>4.6699999999999997E-3</v>
      </c>
      <c r="GV216" t="s">
        <v>271</v>
      </c>
      <c r="GW216">
        <v>4.3600000000000003</v>
      </c>
      <c r="GX216">
        <v>4.3600000000000003E-4</v>
      </c>
      <c r="GY216" t="s">
        <v>271</v>
      </c>
      <c r="GZ216">
        <v>8.5299999999999994</v>
      </c>
      <c r="HA216">
        <v>8.5300000000000003E-4</v>
      </c>
      <c r="HB216" t="s">
        <v>271</v>
      </c>
      <c r="HC216">
        <v>0.57999999999999996</v>
      </c>
      <c r="HD216">
        <v>5.8E-5</v>
      </c>
      <c r="HE216" t="s">
        <v>271</v>
      </c>
      <c r="HF216">
        <v>75</v>
      </c>
      <c r="HG216">
        <v>7.4999999999999997E-3</v>
      </c>
      <c r="HH216" t="s">
        <v>271</v>
      </c>
    </row>
    <row r="217" spans="1:219" x14ac:dyDescent="0.25">
      <c r="A217" t="s">
        <v>519</v>
      </c>
      <c r="B217" t="s">
        <v>511</v>
      </c>
      <c r="C217" t="s">
        <v>221</v>
      </c>
      <c r="D217" t="s">
        <v>416</v>
      </c>
      <c r="E217" t="s">
        <v>336</v>
      </c>
      <c r="F217" t="s">
        <v>224</v>
      </c>
      <c r="G217" t="s">
        <v>235</v>
      </c>
      <c r="H217" t="s">
        <v>226</v>
      </c>
      <c r="I217" t="str">
        <f>HYPERLINK("https://www.oreas.com/crm/OREAS-27b/")</f>
        <v>https://www.oreas.com/crm/OREAS-27b/</v>
      </c>
      <c r="M217">
        <v>74400</v>
      </c>
      <c r="N217">
        <v>7.44</v>
      </c>
      <c r="O217" t="s">
        <v>227</v>
      </c>
      <c r="P217">
        <v>5.53</v>
      </c>
      <c r="Q217">
        <v>5.53E-4</v>
      </c>
      <c r="R217" t="s">
        <v>227</v>
      </c>
      <c r="S217" s="2">
        <v>1E-3</v>
      </c>
      <c r="T217" s="2">
        <v>9.9999999999999995E-8</v>
      </c>
      <c r="U217" t="s">
        <v>243</v>
      </c>
      <c r="Y217">
        <v>3089</v>
      </c>
      <c r="Z217">
        <v>0.30890000000000001</v>
      </c>
      <c r="AA217" t="s">
        <v>227</v>
      </c>
      <c r="AB217">
        <v>3.28</v>
      </c>
      <c r="AC217">
        <v>3.28E-4</v>
      </c>
      <c r="AD217" t="s">
        <v>227</v>
      </c>
      <c r="AH217">
        <v>13400</v>
      </c>
      <c r="AI217">
        <v>1.34</v>
      </c>
      <c r="AJ217" t="s">
        <v>227</v>
      </c>
      <c r="AK217">
        <v>0.28999999999999998</v>
      </c>
      <c r="AL217">
        <v>2.9E-5</v>
      </c>
      <c r="AM217" t="s">
        <v>227</v>
      </c>
      <c r="AN217">
        <v>90</v>
      </c>
      <c r="AO217">
        <v>8.9999999999999993E-3</v>
      </c>
      <c r="AP217" t="s">
        <v>227</v>
      </c>
      <c r="AT217">
        <v>2.25</v>
      </c>
      <c r="AU217">
        <v>2.2499999999999999E-4</v>
      </c>
      <c r="AV217" t="s">
        <v>227</v>
      </c>
      <c r="AZ217">
        <v>7.32</v>
      </c>
      <c r="BA217">
        <v>7.3200000000000001E-4</v>
      </c>
      <c r="BB217" t="s">
        <v>227</v>
      </c>
      <c r="BC217">
        <v>5.61</v>
      </c>
      <c r="BD217">
        <v>5.6099999999999998E-4</v>
      </c>
      <c r="BE217" t="s">
        <v>227</v>
      </c>
      <c r="BO217">
        <v>27400</v>
      </c>
      <c r="BP217">
        <v>2.74</v>
      </c>
      <c r="BQ217" t="s">
        <v>227</v>
      </c>
      <c r="BR217">
        <v>23.2</v>
      </c>
      <c r="BS217">
        <v>2.32E-3</v>
      </c>
      <c r="BT217" t="s">
        <v>227</v>
      </c>
      <c r="CA217">
        <v>7.23</v>
      </c>
      <c r="CB217">
        <v>7.2300000000000001E-4</v>
      </c>
      <c r="CC217" t="s">
        <v>227</v>
      </c>
      <c r="CJ217">
        <v>6.5000000000000002E-2</v>
      </c>
      <c r="CK217">
        <v>6.4999999999999996E-6</v>
      </c>
      <c r="CL217" t="s">
        <v>227</v>
      </c>
      <c r="CP217">
        <v>30700</v>
      </c>
      <c r="CQ217">
        <v>3.07</v>
      </c>
      <c r="CR217" t="s">
        <v>227</v>
      </c>
      <c r="CS217">
        <v>45</v>
      </c>
      <c r="CT217">
        <v>4.4999999999999997E-3</v>
      </c>
      <c r="CU217" t="s">
        <v>227</v>
      </c>
      <c r="CV217">
        <v>28.6</v>
      </c>
      <c r="CW217">
        <v>2.8600000000000001E-3</v>
      </c>
      <c r="CX217" t="s">
        <v>227</v>
      </c>
      <c r="DB217">
        <v>1160</v>
      </c>
      <c r="DC217">
        <v>0.11600000000000001</v>
      </c>
      <c r="DD217" t="s">
        <v>227</v>
      </c>
      <c r="DE217">
        <v>336</v>
      </c>
      <c r="DF217">
        <v>3.3599999999999998E-2</v>
      </c>
      <c r="DG217" t="s">
        <v>227</v>
      </c>
      <c r="DH217">
        <v>3.22</v>
      </c>
      <c r="DI217">
        <v>3.2200000000000002E-4</v>
      </c>
      <c r="DJ217" t="s">
        <v>227</v>
      </c>
      <c r="DK217">
        <v>29100</v>
      </c>
      <c r="DL217">
        <v>2.91</v>
      </c>
      <c r="DM217" t="s">
        <v>227</v>
      </c>
      <c r="DN217">
        <v>19.8</v>
      </c>
      <c r="DO217">
        <v>1.98E-3</v>
      </c>
      <c r="DP217" t="s">
        <v>227</v>
      </c>
      <c r="DW217">
        <v>280</v>
      </c>
      <c r="DX217">
        <v>2.8000000000000001E-2</v>
      </c>
      <c r="DY217" t="s">
        <v>227</v>
      </c>
      <c r="DZ217">
        <v>26.3</v>
      </c>
      <c r="EA217">
        <v>2.63E-3</v>
      </c>
      <c r="EB217" t="s">
        <v>227</v>
      </c>
      <c r="FA217">
        <v>1.17</v>
      </c>
      <c r="FB217">
        <v>1.17E-4</v>
      </c>
      <c r="FC217" t="s">
        <v>227</v>
      </c>
      <c r="FD217">
        <v>4.05</v>
      </c>
      <c r="FE217">
        <v>4.0499999999999998E-4</v>
      </c>
      <c r="FF217" t="s">
        <v>227</v>
      </c>
      <c r="FP217">
        <v>4.0199999999999996</v>
      </c>
      <c r="FQ217">
        <v>4.0200000000000001E-4</v>
      </c>
      <c r="FR217" t="s">
        <v>227</v>
      </c>
      <c r="FS217">
        <v>189</v>
      </c>
      <c r="FT217">
        <v>1.89E-2</v>
      </c>
      <c r="FU217" t="s">
        <v>227</v>
      </c>
      <c r="FV217">
        <v>1.4</v>
      </c>
      <c r="FW217">
        <v>1.3999999999999999E-4</v>
      </c>
      <c r="FX217" t="s">
        <v>227</v>
      </c>
      <c r="GE217">
        <v>15.2</v>
      </c>
      <c r="GF217">
        <v>1.5200000000000001E-3</v>
      </c>
      <c r="GG217" t="s">
        <v>227</v>
      </c>
      <c r="GH217">
        <v>1090</v>
      </c>
      <c r="GI217">
        <v>0.109</v>
      </c>
      <c r="GJ217" t="s">
        <v>227</v>
      </c>
      <c r="GK217">
        <v>0.71</v>
      </c>
      <c r="GL217">
        <v>7.1000000000000005E-5</v>
      </c>
      <c r="GM217" t="s">
        <v>227</v>
      </c>
      <c r="GQ217">
        <v>6.18</v>
      </c>
      <c r="GR217">
        <v>6.1799999999999995E-4</v>
      </c>
      <c r="GS217" t="s">
        <v>227</v>
      </c>
      <c r="GW217">
        <v>1.62</v>
      </c>
      <c r="GX217">
        <v>1.6200000000000001E-4</v>
      </c>
      <c r="GY217" t="s">
        <v>227</v>
      </c>
      <c r="GZ217">
        <v>15.1</v>
      </c>
      <c r="HA217">
        <v>1.5100000000000001E-3</v>
      </c>
      <c r="HB217" t="s">
        <v>227</v>
      </c>
      <c r="HF217">
        <v>118</v>
      </c>
      <c r="HG217">
        <v>1.18E-2</v>
      </c>
      <c r="HH217" t="s">
        <v>227</v>
      </c>
      <c r="HI217">
        <v>266</v>
      </c>
      <c r="HJ217">
        <v>2.6599999999999999E-2</v>
      </c>
      <c r="HK217" t="s">
        <v>227</v>
      </c>
    </row>
    <row r="218" spans="1:219" x14ac:dyDescent="0.25">
      <c r="A218" t="s">
        <v>520</v>
      </c>
      <c r="B218" t="s">
        <v>240</v>
      </c>
      <c r="C218" t="s">
        <v>221</v>
      </c>
      <c r="D218" t="s">
        <v>515</v>
      </c>
      <c r="E218" t="s">
        <v>502</v>
      </c>
      <c r="F218" t="s">
        <v>260</v>
      </c>
      <c r="G218" t="s">
        <v>225</v>
      </c>
      <c r="H218" t="s">
        <v>226</v>
      </c>
      <c r="I218" t="str">
        <f>HYPERLINK("https://www.oreas.com/crm/OREAS-282/")</f>
        <v>https://www.oreas.com/crm/OREAS-282/</v>
      </c>
      <c r="J218">
        <v>0.57699999999999996</v>
      </c>
      <c r="K218">
        <v>5.77E-5</v>
      </c>
      <c r="L218" t="s">
        <v>271</v>
      </c>
      <c r="M218">
        <v>29500</v>
      </c>
      <c r="N218">
        <v>2.95</v>
      </c>
      <c r="O218" t="s">
        <v>227</v>
      </c>
      <c r="P218">
        <v>2328</v>
      </c>
      <c r="Q218">
        <v>0.23280000000000001</v>
      </c>
      <c r="R218" t="s">
        <v>227</v>
      </c>
      <c r="S218">
        <v>13.71</v>
      </c>
      <c r="T218">
        <v>1.371E-3</v>
      </c>
      <c r="U218" t="s">
        <v>243</v>
      </c>
      <c r="Y218">
        <v>100</v>
      </c>
      <c r="Z218">
        <v>0.01</v>
      </c>
      <c r="AA218" t="s">
        <v>227</v>
      </c>
      <c r="AB218">
        <v>0.93</v>
      </c>
      <c r="AC218">
        <v>9.2999999999999997E-5</v>
      </c>
      <c r="AD218" t="s">
        <v>227</v>
      </c>
      <c r="AE218">
        <v>0.93</v>
      </c>
      <c r="AF218">
        <v>9.2999999999999997E-5</v>
      </c>
      <c r="AG218" t="s">
        <v>227</v>
      </c>
      <c r="AH218">
        <v>174700</v>
      </c>
      <c r="AI218">
        <v>17.47</v>
      </c>
      <c r="AJ218" t="s">
        <v>227</v>
      </c>
      <c r="AK218">
        <v>1.08</v>
      </c>
      <c r="AL218">
        <v>1.08E-4</v>
      </c>
      <c r="AM218" t="s">
        <v>227</v>
      </c>
      <c r="AN218">
        <v>36.9</v>
      </c>
      <c r="AO218">
        <v>3.6900000000000001E-3</v>
      </c>
      <c r="AP218" t="s">
        <v>227</v>
      </c>
      <c r="AT218">
        <v>3.8</v>
      </c>
      <c r="AU218">
        <v>3.8000000000000002E-4</v>
      </c>
      <c r="AV218" t="s">
        <v>227</v>
      </c>
      <c r="AW218">
        <v>32.5</v>
      </c>
      <c r="AX218">
        <v>3.2499999999999999E-3</v>
      </c>
      <c r="AY218" t="s">
        <v>227</v>
      </c>
      <c r="AZ218">
        <v>8.24</v>
      </c>
      <c r="BA218">
        <v>8.2399999999999997E-4</v>
      </c>
      <c r="BB218" t="s">
        <v>227</v>
      </c>
      <c r="BC218">
        <v>19.2</v>
      </c>
      <c r="BD218">
        <v>1.92E-3</v>
      </c>
      <c r="BE218" t="s">
        <v>227</v>
      </c>
      <c r="BF218">
        <v>2.61</v>
      </c>
      <c r="BG218">
        <v>2.61E-4</v>
      </c>
      <c r="BH218" t="s">
        <v>227</v>
      </c>
      <c r="BI218">
        <v>1.46</v>
      </c>
      <c r="BJ218">
        <v>1.46E-4</v>
      </c>
      <c r="BK218" t="s">
        <v>227</v>
      </c>
      <c r="BL218">
        <v>0.65</v>
      </c>
      <c r="BM218">
        <v>6.4999999999999994E-5</v>
      </c>
      <c r="BN218" t="s">
        <v>227</v>
      </c>
      <c r="BO218">
        <v>10600</v>
      </c>
      <c r="BP218">
        <v>1.06</v>
      </c>
      <c r="BQ218" t="s">
        <v>227</v>
      </c>
      <c r="BR218">
        <v>7.15</v>
      </c>
      <c r="BS218">
        <v>7.1500000000000003E-4</v>
      </c>
      <c r="BT218" t="s">
        <v>227</v>
      </c>
      <c r="BU218">
        <v>3.05</v>
      </c>
      <c r="BV218">
        <v>3.0499999999999999E-4</v>
      </c>
      <c r="BW218" t="s">
        <v>227</v>
      </c>
      <c r="BX218" s="2">
        <v>0.1</v>
      </c>
      <c r="BY218" s="2">
        <v>1.0000000000000001E-5</v>
      </c>
      <c r="BZ218" t="s">
        <v>271</v>
      </c>
      <c r="CA218">
        <v>1.63</v>
      </c>
      <c r="CB218">
        <v>1.63E-4</v>
      </c>
      <c r="CC218" t="s">
        <v>227</v>
      </c>
      <c r="CD218">
        <v>40.299999999999997</v>
      </c>
      <c r="CE218">
        <v>4.0299999999999997E-3</v>
      </c>
      <c r="CF218" t="s">
        <v>271</v>
      </c>
      <c r="CG218">
        <v>0.51</v>
      </c>
      <c r="CH218">
        <v>5.1E-5</v>
      </c>
      <c r="CI218" t="s">
        <v>227</v>
      </c>
      <c r="CJ218">
        <v>5.8999999999999997E-2</v>
      </c>
      <c r="CK218">
        <v>5.9000000000000003E-6</v>
      </c>
      <c r="CL218" t="s">
        <v>227</v>
      </c>
      <c r="CP218">
        <v>18500</v>
      </c>
      <c r="CQ218">
        <v>1.85</v>
      </c>
      <c r="CR218" t="s">
        <v>227</v>
      </c>
      <c r="CS218">
        <v>20.5</v>
      </c>
      <c r="CT218">
        <v>2.0500000000000002E-3</v>
      </c>
      <c r="CU218" t="s">
        <v>227</v>
      </c>
      <c r="CV218">
        <v>21.6</v>
      </c>
      <c r="CW218">
        <v>2.16E-3</v>
      </c>
      <c r="CX218" t="s">
        <v>227</v>
      </c>
      <c r="CY218">
        <v>0.19</v>
      </c>
      <c r="CZ218">
        <v>1.9000000000000001E-5</v>
      </c>
      <c r="DA218" t="s">
        <v>227</v>
      </c>
      <c r="DB218">
        <v>33900</v>
      </c>
      <c r="DC218">
        <v>3.39</v>
      </c>
      <c r="DD218" t="s">
        <v>227</v>
      </c>
      <c r="DE218">
        <v>250</v>
      </c>
      <c r="DF218">
        <v>2.5000000000000001E-2</v>
      </c>
      <c r="DG218" t="s">
        <v>227</v>
      </c>
      <c r="DH218">
        <v>13.5</v>
      </c>
      <c r="DI218">
        <v>1.3500000000000001E-3</v>
      </c>
      <c r="DJ218" t="s">
        <v>227</v>
      </c>
      <c r="DK218">
        <v>650</v>
      </c>
      <c r="DL218">
        <v>6.5000000000000002E-2</v>
      </c>
      <c r="DM218" t="s">
        <v>227</v>
      </c>
      <c r="DN218">
        <v>5.73</v>
      </c>
      <c r="DO218">
        <v>5.7300000000000005E-4</v>
      </c>
      <c r="DP218" t="s">
        <v>227</v>
      </c>
      <c r="DQ218">
        <v>17.5</v>
      </c>
      <c r="DR218">
        <v>1.75E-3</v>
      </c>
      <c r="DS218" t="s">
        <v>227</v>
      </c>
      <c r="DT218">
        <v>21</v>
      </c>
      <c r="DU218">
        <v>2.0999999999999999E-3</v>
      </c>
      <c r="DV218" t="s">
        <v>271</v>
      </c>
      <c r="DW218">
        <v>320</v>
      </c>
      <c r="DX218">
        <v>3.2000000000000001E-2</v>
      </c>
      <c r="DY218" t="s">
        <v>227</v>
      </c>
      <c r="DZ218">
        <v>18.8</v>
      </c>
      <c r="EA218">
        <v>1.8799999999999999E-3</v>
      </c>
      <c r="EB218" t="s">
        <v>227</v>
      </c>
      <c r="EF218">
        <v>4.5999999999999996</v>
      </c>
      <c r="EG218">
        <v>4.6000000000000001E-4</v>
      </c>
      <c r="EH218" t="s">
        <v>227</v>
      </c>
      <c r="EL218">
        <v>39</v>
      </c>
      <c r="EM218">
        <v>3.8999999999999998E-3</v>
      </c>
      <c r="EN218" t="s">
        <v>271</v>
      </c>
      <c r="EO218">
        <v>2.1999999999999999E-2</v>
      </c>
      <c r="EP218">
        <v>2.2000000000000001E-6</v>
      </c>
      <c r="EQ218" t="s">
        <v>227</v>
      </c>
      <c r="EX218">
        <v>7170</v>
      </c>
      <c r="EY218">
        <v>0.71699999999999997</v>
      </c>
      <c r="EZ218" t="s">
        <v>227</v>
      </c>
      <c r="FA218">
        <v>15.2</v>
      </c>
      <c r="FB218">
        <v>1.5200000000000001E-3</v>
      </c>
      <c r="FC218" t="s">
        <v>227</v>
      </c>
      <c r="FD218">
        <v>3.94</v>
      </c>
      <c r="FE218">
        <v>3.9399999999999998E-4</v>
      </c>
      <c r="FF218" t="s">
        <v>227</v>
      </c>
      <c r="FG218">
        <v>2.35</v>
      </c>
      <c r="FH218">
        <v>2.3499999999999999E-4</v>
      </c>
      <c r="FI218" t="s">
        <v>227</v>
      </c>
      <c r="FM218">
        <v>3.13</v>
      </c>
      <c r="FN218">
        <v>3.1300000000000002E-4</v>
      </c>
      <c r="FO218" t="s">
        <v>271</v>
      </c>
      <c r="FP218">
        <v>1.46</v>
      </c>
      <c r="FQ218">
        <v>1.46E-4</v>
      </c>
      <c r="FR218" t="s">
        <v>227</v>
      </c>
      <c r="FS218">
        <v>277</v>
      </c>
      <c r="FT218">
        <v>2.7699999999999999E-2</v>
      </c>
      <c r="FU218" t="s">
        <v>227</v>
      </c>
      <c r="FV218">
        <v>0.4</v>
      </c>
      <c r="FW218">
        <v>4.0000000000000003E-5</v>
      </c>
      <c r="FX218" t="s">
        <v>227</v>
      </c>
      <c r="FY218">
        <v>0.44</v>
      </c>
      <c r="FZ218">
        <v>4.3999999999999999E-5</v>
      </c>
      <c r="GA218" t="s">
        <v>227</v>
      </c>
      <c r="GB218">
        <v>0.24</v>
      </c>
      <c r="GC218">
        <v>2.4000000000000001E-5</v>
      </c>
      <c r="GD218" t="s">
        <v>271</v>
      </c>
      <c r="GE218">
        <v>5.36</v>
      </c>
      <c r="GF218">
        <v>5.3600000000000002E-4</v>
      </c>
      <c r="GG218" t="s">
        <v>227</v>
      </c>
      <c r="GH218">
        <v>1610</v>
      </c>
      <c r="GI218">
        <v>0.161</v>
      </c>
      <c r="GJ218" t="s">
        <v>227</v>
      </c>
      <c r="GK218">
        <v>28.8</v>
      </c>
      <c r="GL218">
        <v>2.8800000000000002E-3</v>
      </c>
      <c r="GM218" t="s">
        <v>227</v>
      </c>
      <c r="GN218">
        <v>0.2</v>
      </c>
      <c r="GO218">
        <v>2.0000000000000002E-5</v>
      </c>
      <c r="GP218" t="s">
        <v>227</v>
      </c>
      <c r="GQ218">
        <v>7.31</v>
      </c>
      <c r="GR218">
        <v>7.3099999999999999E-4</v>
      </c>
      <c r="GS218" t="s">
        <v>227</v>
      </c>
      <c r="GT218">
        <v>60</v>
      </c>
      <c r="GU218">
        <v>6.0000000000000001E-3</v>
      </c>
      <c r="GV218" t="s">
        <v>271</v>
      </c>
      <c r="GW218">
        <v>25.9</v>
      </c>
      <c r="GX218">
        <v>2.5899999999999999E-3</v>
      </c>
      <c r="GY218" t="s">
        <v>227</v>
      </c>
      <c r="GZ218">
        <v>16.600000000000001</v>
      </c>
      <c r="HA218">
        <v>1.66E-3</v>
      </c>
      <c r="HB218" t="s">
        <v>227</v>
      </c>
      <c r="HC218">
        <v>1.31</v>
      </c>
      <c r="HD218">
        <v>1.3100000000000001E-4</v>
      </c>
      <c r="HE218" t="s">
        <v>227</v>
      </c>
      <c r="HF218">
        <v>121</v>
      </c>
      <c r="HG218">
        <v>1.21E-2</v>
      </c>
      <c r="HH218" t="s">
        <v>227</v>
      </c>
      <c r="HI218">
        <v>58</v>
      </c>
      <c r="HJ218">
        <v>5.7999999999999996E-3</v>
      </c>
      <c r="HK218" t="s">
        <v>227</v>
      </c>
    </row>
    <row r="219" spans="1:219" x14ac:dyDescent="0.25">
      <c r="A219" t="s">
        <v>521</v>
      </c>
      <c r="B219" t="s">
        <v>522</v>
      </c>
      <c r="C219" t="s">
        <v>221</v>
      </c>
      <c r="D219" t="s">
        <v>443</v>
      </c>
      <c r="E219" t="s">
        <v>242</v>
      </c>
      <c r="F219" t="s">
        <v>260</v>
      </c>
      <c r="G219" t="s">
        <v>225</v>
      </c>
      <c r="H219" t="s">
        <v>226</v>
      </c>
      <c r="I219" t="str">
        <f>HYPERLINK("https://www.oreas.com/crm/OREAS-290/")</f>
        <v>https://www.oreas.com/crm/OREAS-290/</v>
      </c>
      <c r="J219">
        <v>0.192</v>
      </c>
      <c r="K219">
        <v>1.9199999999999999E-5</v>
      </c>
      <c r="L219" t="s">
        <v>271</v>
      </c>
      <c r="M219">
        <v>72100</v>
      </c>
      <c r="N219">
        <v>7.21</v>
      </c>
      <c r="O219" t="s">
        <v>227</v>
      </c>
      <c r="P219">
        <v>313</v>
      </c>
      <c r="Q219">
        <v>3.1300000000000001E-2</v>
      </c>
      <c r="R219" t="s">
        <v>227</v>
      </c>
      <c r="S219">
        <v>2.12</v>
      </c>
      <c r="T219">
        <v>2.12E-4</v>
      </c>
      <c r="U219" t="s">
        <v>243</v>
      </c>
      <c r="Y219">
        <v>739</v>
      </c>
      <c r="Z219">
        <v>7.3899999999999993E-2</v>
      </c>
      <c r="AA219" t="s">
        <v>227</v>
      </c>
      <c r="AB219">
        <v>2.5099999999999998</v>
      </c>
      <c r="AC219">
        <v>2.5099999999999998E-4</v>
      </c>
      <c r="AD219" t="s">
        <v>227</v>
      </c>
      <c r="AE219">
        <v>0.37</v>
      </c>
      <c r="AF219">
        <v>3.6999999999999998E-5</v>
      </c>
      <c r="AG219" t="s">
        <v>227</v>
      </c>
      <c r="AH219">
        <v>5250</v>
      </c>
      <c r="AI219">
        <v>0.52500000000000002</v>
      </c>
      <c r="AJ219" t="s">
        <v>227</v>
      </c>
      <c r="AK219">
        <v>5.3999999999999999E-2</v>
      </c>
      <c r="AL219">
        <v>5.4E-6</v>
      </c>
      <c r="AM219" t="s">
        <v>227</v>
      </c>
      <c r="AN219">
        <v>79</v>
      </c>
      <c r="AO219">
        <v>7.9000000000000008E-3</v>
      </c>
      <c r="AP219" t="s">
        <v>227</v>
      </c>
      <c r="AT219">
        <v>14.2</v>
      </c>
      <c r="AU219">
        <v>1.42E-3</v>
      </c>
      <c r="AV219" t="s">
        <v>227</v>
      </c>
      <c r="AW219">
        <v>123</v>
      </c>
      <c r="AX219">
        <v>1.23E-2</v>
      </c>
      <c r="AY219" t="s">
        <v>227</v>
      </c>
      <c r="AZ219">
        <v>10.3</v>
      </c>
      <c r="BA219">
        <v>1.0300000000000001E-3</v>
      </c>
      <c r="BB219" t="s">
        <v>227</v>
      </c>
      <c r="BC219">
        <v>32.6</v>
      </c>
      <c r="BD219">
        <v>3.2599999999999999E-3</v>
      </c>
      <c r="BE219" t="s">
        <v>227</v>
      </c>
      <c r="BF219">
        <v>3.01</v>
      </c>
      <c r="BG219">
        <v>3.01E-4</v>
      </c>
      <c r="BH219" t="s">
        <v>227</v>
      </c>
      <c r="BI219">
        <v>1.6</v>
      </c>
      <c r="BJ219">
        <v>1.6000000000000001E-4</v>
      </c>
      <c r="BK219" t="s">
        <v>227</v>
      </c>
      <c r="BL219">
        <v>1.1399999999999999</v>
      </c>
      <c r="BM219">
        <v>1.1400000000000001E-4</v>
      </c>
      <c r="BN219" t="s">
        <v>227</v>
      </c>
      <c r="BO219">
        <v>37900</v>
      </c>
      <c r="BP219">
        <v>3.79</v>
      </c>
      <c r="BQ219" t="s">
        <v>227</v>
      </c>
      <c r="BR219">
        <v>18.600000000000001</v>
      </c>
      <c r="BS219">
        <v>1.8600000000000001E-3</v>
      </c>
      <c r="BT219" t="s">
        <v>227</v>
      </c>
      <c r="BU219">
        <v>4.47</v>
      </c>
      <c r="BV219">
        <v>4.4700000000000002E-4</v>
      </c>
      <c r="BW219" t="s">
        <v>227</v>
      </c>
      <c r="BX219">
        <v>0.22</v>
      </c>
      <c r="BY219">
        <v>2.1999999999999999E-5</v>
      </c>
      <c r="BZ219" t="s">
        <v>227</v>
      </c>
      <c r="CA219">
        <v>3.98</v>
      </c>
      <c r="CB219">
        <v>3.9800000000000002E-4</v>
      </c>
      <c r="CC219" t="s">
        <v>227</v>
      </c>
      <c r="CD219">
        <v>3.1E-2</v>
      </c>
      <c r="CE219">
        <v>3.1E-6</v>
      </c>
      <c r="CF219" t="s">
        <v>271</v>
      </c>
      <c r="CG219">
        <v>0.56000000000000005</v>
      </c>
      <c r="CH219">
        <v>5.5999999999999999E-5</v>
      </c>
      <c r="CI219" t="s">
        <v>227</v>
      </c>
      <c r="CJ219">
        <v>6.4000000000000001E-2</v>
      </c>
      <c r="CK219">
        <v>6.3999999999999997E-6</v>
      </c>
      <c r="CL219" t="s">
        <v>227</v>
      </c>
      <c r="CP219">
        <v>28000</v>
      </c>
      <c r="CQ219">
        <v>2.8</v>
      </c>
      <c r="CR219" t="s">
        <v>227</v>
      </c>
      <c r="CS219">
        <v>39.6</v>
      </c>
      <c r="CT219">
        <v>3.96E-3</v>
      </c>
      <c r="CU219" t="s">
        <v>227</v>
      </c>
      <c r="CV219">
        <v>51</v>
      </c>
      <c r="CW219">
        <v>5.1000000000000004E-3</v>
      </c>
      <c r="CX219" t="s">
        <v>227</v>
      </c>
      <c r="CY219">
        <v>0.24</v>
      </c>
      <c r="CZ219">
        <v>2.4000000000000001E-5</v>
      </c>
      <c r="DA219" t="s">
        <v>227</v>
      </c>
      <c r="DB219">
        <v>13900</v>
      </c>
      <c r="DC219">
        <v>1.39</v>
      </c>
      <c r="DD219" t="s">
        <v>227</v>
      </c>
      <c r="DE219">
        <v>560</v>
      </c>
      <c r="DF219">
        <v>5.6000000000000001E-2</v>
      </c>
      <c r="DG219" t="s">
        <v>227</v>
      </c>
      <c r="DH219">
        <v>1.1399999999999999</v>
      </c>
      <c r="DI219">
        <v>1.1400000000000001E-4</v>
      </c>
      <c r="DJ219" t="s">
        <v>227</v>
      </c>
      <c r="DK219">
        <v>6130</v>
      </c>
      <c r="DL219">
        <v>0.61299999999999999</v>
      </c>
      <c r="DM219" t="s">
        <v>227</v>
      </c>
      <c r="DN219">
        <v>10.199999999999999</v>
      </c>
      <c r="DO219">
        <v>1.0200000000000001E-3</v>
      </c>
      <c r="DP219" t="s">
        <v>227</v>
      </c>
      <c r="DQ219">
        <v>34.200000000000003</v>
      </c>
      <c r="DR219">
        <v>3.4199999999999999E-3</v>
      </c>
      <c r="DS219" t="s">
        <v>227</v>
      </c>
      <c r="DT219">
        <v>68</v>
      </c>
      <c r="DU219">
        <v>6.7999999999999996E-3</v>
      </c>
      <c r="DV219" t="s">
        <v>271</v>
      </c>
      <c r="DW219">
        <v>590</v>
      </c>
      <c r="DX219">
        <v>5.8999999999999997E-2</v>
      </c>
      <c r="DY219" t="s">
        <v>227</v>
      </c>
      <c r="DZ219">
        <v>22.9</v>
      </c>
      <c r="EA219">
        <v>2.2899999999999999E-3</v>
      </c>
      <c r="EB219" t="s">
        <v>227</v>
      </c>
      <c r="EF219">
        <v>9.1300000000000008</v>
      </c>
      <c r="EG219">
        <v>9.1299999999999997E-4</v>
      </c>
      <c r="EH219" t="s">
        <v>227</v>
      </c>
      <c r="EL219">
        <v>81</v>
      </c>
      <c r="EM219">
        <v>8.0999999999999996E-3</v>
      </c>
      <c r="EN219" t="s">
        <v>271</v>
      </c>
      <c r="EO219" s="2">
        <v>2E-3</v>
      </c>
      <c r="EP219" s="2">
        <v>1.9999999999999999E-7</v>
      </c>
      <c r="EQ219" t="s">
        <v>227</v>
      </c>
      <c r="EX219">
        <v>5280</v>
      </c>
      <c r="EY219">
        <v>0.52800000000000002</v>
      </c>
      <c r="EZ219" t="s">
        <v>227</v>
      </c>
      <c r="FA219">
        <v>8400</v>
      </c>
      <c r="FB219">
        <v>0.84</v>
      </c>
      <c r="FC219" t="s">
        <v>227</v>
      </c>
      <c r="FD219">
        <v>13.2</v>
      </c>
      <c r="FE219">
        <v>1.32E-3</v>
      </c>
      <c r="FF219" t="s">
        <v>227</v>
      </c>
      <c r="FG219">
        <v>2.64</v>
      </c>
      <c r="FH219">
        <v>2.6400000000000002E-4</v>
      </c>
      <c r="FI219" t="s">
        <v>227</v>
      </c>
      <c r="FP219">
        <v>3.56</v>
      </c>
      <c r="FQ219">
        <v>3.5599999999999998E-4</v>
      </c>
      <c r="FR219" t="s">
        <v>227</v>
      </c>
      <c r="FS219">
        <v>99</v>
      </c>
      <c r="FT219">
        <v>9.9000000000000008E-3</v>
      </c>
      <c r="FU219" t="s">
        <v>227</v>
      </c>
      <c r="FV219">
        <v>0.96</v>
      </c>
      <c r="FW219">
        <v>9.6000000000000002E-5</v>
      </c>
      <c r="FX219" t="s">
        <v>227</v>
      </c>
      <c r="FY219">
        <v>0.55000000000000004</v>
      </c>
      <c r="FZ219">
        <v>5.5000000000000002E-5</v>
      </c>
      <c r="GA219" t="s">
        <v>227</v>
      </c>
      <c r="GB219">
        <v>5.2999999999999999E-2</v>
      </c>
      <c r="GC219">
        <v>5.3000000000000001E-6</v>
      </c>
      <c r="GD219" t="s">
        <v>271</v>
      </c>
      <c r="GE219">
        <v>15.1</v>
      </c>
      <c r="GF219">
        <v>1.5100000000000001E-3</v>
      </c>
      <c r="GG219" t="s">
        <v>227</v>
      </c>
      <c r="GH219">
        <v>3590</v>
      </c>
      <c r="GI219">
        <v>0.35899999999999999</v>
      </c>
      <c r="GJ219" t="s">
        <v>227</v>
      </c>
      <c r="GK219">
        <v>0.86</v>
      </c>
      <c r="GL219">
        <v>8.6000000000000003E-5</v>
      </c>
      <c r="GM219" t="s">
        <v>227</v>
      </c>
      <c r="GN219">
        <v>0.22</v>
      </c>
      <c r="GO219">
        <v>2.1999999999999999E-5</v>
      </c>
      <c r="GP219" t="s">
        <v>227</v>
      </c>
      <c r="GQ219">
        <v>2.79</v>
      </c>
      <c r="GR219">
        <v>2.7900000000000001E-4</v>
      </c>
      <c r="GS219" t="s">
        <v>227</v>
      </c>
      <c r="GT219">
        <v>61</v>
      </c>
      <c r="GU219">
        <v>6.1000000000000004E-3</v>
      </c>
      <c r="GV219" t="s">
        <v>271</v>
      </c>
      <c r="GW219">
        <v>2.83</v>
      </c>
      <c r="GX219">
        <v>2.8299999999999999E-4</v>
      </c>
      <c r="GY219" t="s">
        <v>227</v>
      </c>
      <c r="GZ219">
        <v>15.2</v>
      </c>
      <c r="HA219">
        <v>1.5200000000000001E-3</v>
      </c>
      <c r="HB219" t="s">
        <v>227</v>
      </c>
      <c r="HC219">
        <v>1.58</v>
      </c>
      <c r="HD219">
        <v>1.5799999999999999E-4</v>
      </c>
      <c r="HE219" t="s">
        <v>227</v>
      </c>
      <c r="HF219">
        <v>98</v>
      </c>
      <c r="HG219">
        <v>9.7999999999999997E-3</v>
      </c>
      <c r="HH219" t="s">
        <v>227</v>
      </c>
      <c r="HI219">
        <v>133</v>
      </c>
      <c r="HJ219">
        <v>1.3299999999999999E-2</v>
      </c>
      <c r="HK219" t="s">
        <v>227</v>
      </c>
    </row>
    <row r="220" spans="1:219" x14ac:dyDescent="0.25">
      <c r="A220" t="s">
        <v>523</v>
      </c>
      <c r="B220" t="s">
        <v>522</v>
      </c>
      <c r="C220" t="s">
        <v>221</v>
      </c>
      <c r="D220" t="s">
        <v>443</v>
      </c>
      <c r="E220" t="s">
        <v>242</v>
      </c>
      <c r="F220" t="s">
        <v>260</v>
      </c>
      <c r="G220" t="s">
        <v>225</v>
      </c>
      <c r="H220" t="s">
        <v>226</v>
      </c>
      <c r="I220" t="str">
        <f>HYPERLINK("https://www.oreas.com/crm/OREAS-291/")</f>
        <v>https://www.oreas.com/crm/OREAS-291/</v>
      </c>
      <c r="J220">
        <v>0.309</v>
      </c>
      <c r="K220">
        <v>3.0899999999999999E-5</v>
      </c>
      <c r="L220" t="s">
        <v>271</v>
      </c>
      <c r="M220">
        <v>69800</v>
      </c>
      <c r="N220">
        <v>6.98</v>
      </c>
      <c r="O220" t="s">
        <v>227</v>
      </c>
      <c r="P220">
        <v>477</v>
      </c>
      <c r="Q220">
        <v>4.7699999999999999E-2</v>
      </c>
      <c r="R220" t="s">
        <v>227</v>
      </c>
      <c r="S220">
        <v>4.2</v>
      </c>
      <c r="T220">
        <v>4.2000000000000002E-4</v>
      </c>
      <c r="U220" t="s">
        <v>243</v>
      </c>
      <c r="Y220">
        <v>698</v>
      </c>
      <c r="Z220">
        <v>6.9800000000000001E-2</v>
      </c>
      <c r="AA220" t="s">
        <v>227</v>
      </c>
      <c r="AB220">
        <v>2.54</v>
      </c>
      <c r="AC220">
        <v>2.5399999999999999E-4</v>
      </c>
      <c r="AD220" t="s">
        <v>227</v>
      </c>
      <c r="AE220">
        <v>0.41</v>
      </c>
      <c r="AF220">
        <v>4.1E-5</v>
      </c>
      <c r="AG220" t="s">
        <v>227</v>
      </c>
      <c r="AH220">
        <v>5780</v>
      </c>
      <c r="AI220">
        <v>0.57799999999999996</v>
      </c>
      <c r="AJ220" t="s">
        <v>227</v>
      </c>
      <c r="AK220">
        <v>5.0999999999999997E-2</v>
      </c>
      <c r="AL220">
        <v>5.1000000000000003E-6</v>
      </c>
      <c r="AM220" t="s">
        <v>227</v>
      </c>
      <c r="AN220">
        <v>77</v>
      </c>
      <c r="AO220">
        <v>7.7000000000000002E-3</v>
      </c>
      <c r="AP220" t="s">
        <v>227</v>
      </c>
      <c r="AT220">
        <v>14</v>
      </c>
      <c r="AU220">
        <v>1.4E-3</v>
      </c>
      <c r="AV220" t="s">
        <v>227</v>
      </c>
      <c r="AW220">
        <v>118</v>
      </c>
      <c r="AX220">
        <v>1.18E-2</v>
      </c>
      <c r="AY220" t="s">
        <v>227</v>
      </c>
      <c r="AZ220">
        <v>10.9</v>
      </c>
      <c r="BA220">
        <v>1.09E-3</v>
      </c>
      <c r="BB220" t="s">
        <v>227</v>
      </c>
      <c r="BC220">
        <v>36</v>
      </c>
      <c r="BD220">
        <v>3.5999999999999999E-3</v>
      </c>
      <c r="BE220" t="s">
        <v>227</v>
      </c>
      <c r="BF220">
        <v>3</v>
      </c>
      <c r="BG220">
        <v>2.9999999999999997E-4</v>
      </c>
      <c r="BH220" t="s">
        <v>227</v>
      </c>
      <c r="BI220">
        <v>1.6</v>
      </c>
      <c r="BJ220">
        <v>1.6000000000000001E-4</v>
      </c>
      <c r="BK220" t="s">
        <v>227</v>
      </c>
      <c r="BL220">
        <v>1.1200000000000001</v>
      </c>
      <c r="BM220">
        <v>1.12E-4</v>
      </c>
      <c r="BN220" t="s">
        <v>227</v>
      </c>
      <c r="BO220">
        <v>35300</v>
      </c>
      <c r="BP220">
        <v>3.53</v>
      </c>
      <c r="BQ220" t="s">
        <v>227</v>
      </c>
      <c r="BR220">
        <v>18</v>
      </c>
      <c r="BS220">
        <v>1.8E-3</v>
      </c>
      <c r="BT220" t="s">
        <v>227</v>
      </c>
      <c r="BU220">
        <v>4.3600000000000003</v>
      </c>
      <c r="BV220">
        <v>4.3600000000000003E-4</v>
      </c>
      <c r="BW220" t="s">
        <v>227</v>
      </c>
      <c r="BX220">
        <v>9.5000000000000001E-2</v>
      </c>
      <c r="BY220">
        <v>9.5000000000000005E-6</v>
      </c>
      <c r="BZ220" t="s">
        <v>271</v>
      </c>
      <c r="CA220">
        <v>3.87</v>
      </c>
      <c r="CB220">
        <v>3.8699999999999997E-4</v>
      </c>
      <c r="CC220" t="s">
        <v>227</v>
      </c>
      <c r="CD220">
        <v>5.6000000000000001E-2</v>
      </c>
      <c r="CE220">
        <v>5.5999999999999997E-6</v>
      </c>
      <c r="CF220" t="s">
        <v>271</v>
      </c>
      <c r="CG220">
        <v>0.55000000000000004</v>
      </c>
      <c r="CH220">
        <v>5.5000000000000002E-5</v>
      </c>
      <c r="CI220" t="s">
        <v>227</v>
      </c>
      <c r="CJ220">
        <v>6.3E-2</v>
      </c>
      <c r="CK220">
        <v>6.2999999999999998E-6</v>
      </c>
      <c r="CL220" t="s">
        <v>227</v>
      </c>
      <c r="CP220">
        <v>27800</v>
      </c>
      <c r="CQ220">
        <v>2.78</v>
      </c>
      <c r="CR220" t="s">
        <v>227</v>
      </c>
      <c r="CS220">
        <v>38.6</v>
      </c>
      <c r="CT220">
        <v>3.8600000000000001E-3</v>
      </c>
      <c r="CU220" t="s">
        <v>227</v>
      </c>
      <c r="CV220">
        <v>48.9</v>
      </c>
      <c r="CW220">
        <v>4.8900000000000002E-3</v>
      </c>
      <c r="CX220" t="s">
        <v>227</v>
      </c>
      <c r="CY220">
        <v>0.26</v>
      </c>
      <c r="CZ220">
        <v>2.5999999999999998E-5</v>
      </c>
      <c r="DA220" t="s">
        <v>227</v>
      </c>
      <c r="DB220">
        <v>13700</v>
      </c>
      <c r="DC220">
        <v>1.37</v>
      </c>
      <c r="DD220" t="s">
        <v>227</v>
      </c>
      <c r="DE220">
        <v>590</v>
      </c>
      <c r="DF220">
        <v>5.8999999999999997E-2</v>
      </c>
      <c r="DG220" t="s">
        <v>227</v>
      </c>
      <c r="DH220">
        <v>1.1599999999999999</v>
      </c>
      <c r="DI220">
        <v>1.16E-4</v>
      </c>
      <c r="DJ220" t="s">
        <v>227</v>
      </c>
      <c r="DK220">
        <v>5900</v>
      </c>
      <c r="DL220">
        <v>0.59</v>
      </c>
      <c r="DM220" t="s">
        <v>227</v>
      </c>
      <c r="DN220">
        <v>0.84</v>
      </c>
      <c r="DO220">
        <v>8.3999999999999995E-5</v>
      </c>
      <c r="DP220" t="s">
        <v>271</v>
      </c>
      <c r="DQ220">
        <v>33.700000000000003</v>
      </c>
      <c r="DR220">
        <v>3.3700000000000002E-3</v>
      </c>
      <c r="DS220" t="s">
        <v>227</v>
      </c>
      <c r="DT220">
        <v>47.8</v>
      </c>
      <c r="DU220">
        <v>4.7800000000000004E-3</v>
      </c>
      <c r="DV220" t="s">
        <v>271</v>
      </c>
      <c r="DW220">
        <v>530</v>
      </c>
      <c r="DX220">
        <v>5.2999999999999999E-2</v>
      </c>
      <c r="DY220" t="s">
        <v>227</v>
      </c>
      <c r="DZ220">
        <v>26.5</v>
      </c>
      <c r="EA220">
        <v>2.65E-3</v>
      </c>
      <c r="EB220" t="s">
        <v>227</v>
      </c>
      <c r="EF220">
        <v>9.01</v>
      </c>
      <c r="EG220">
        <v>9.01E-4</v>
      </c>
      <c r="EH220" t="s">
        <v>227</v>
      </c>
      <c r="EL220">
        <v>69</v>
      </c>
      <c r="EM220">
        <v>6.8999999999999999E-3</v>
      </c>
      <c r="EN220" t="s">
        <v>271</v>
      </c>
      <c r="EO220" s="2">
        <v>2E-3</v>
      </c>
      <c r="EP220" s="2">
        <v>1.9999999999999999E-7</v>
      </c>
      <c r="EQ220" t="s">
        <v>227</v>
      </c>
      <c r="EX220">
        <v>8220</v>
      </c>
      <c r="EY220">
        <v>0.82199999999999995</v>
      </c>
      <c r="EZ220" t="s">
        <v>227</v>
      </c>
      <c r="FA220">
        <v>15000</v>
      </c>
      <c r="FB220">
        <v>1.5</v>
      </c>
      <c r="FC220" t="s">
        <v>227</v>
      </c>
      <c r="FD220">
        <v>12.7</v>
      </c>
      <c r="FE220">
        <v>1.2700000000000001E-3</v>
      </c>
      <c r="FF220" t="s">
        <v>227</v>
      </c>
      <c r="FG220">
        <v>3.98</v>
      </c>
      <c r="FH220">
        <v>3.9800000000000002E-4</v>
      </c>
      <c r="FI220" t="s">
        <v>227</v>
      </c>
      <c r="FP220">
        <v>3.25</v>
      </c>
      <c r="FQ220">
        <v>3.2499999999999999E-4</v>
      </c>
      <c r="FR220" t="s">
        <v>227</v>
      </c>
      <c r="FS220">
        <v>117</v>
      </c>
      <c r="FT220">
        <v>1.17E-2</v>
      </c>
      <c r="FU220" t="s">
        <v>227</v>
      </c>
      <c r="FV220">
        <v>0.9</v>
      </c>
      <c r="FW220">
        <v>9.0000000000000006E-5</v>
      </c>
      <c r="FX220" t="s">
        <v>227</v>
      </c>
      <c r="FY220">
        <v>0.53</v>
      </c>
      <c r="FZ220">
        <v>5.3000000000000001E-5</v>
      </c>
      <c r="GA220" t="s">
        <v>227</v>
      </c>
      <c r="GB220">
        <v>6.8000000000000005E-2</v>
      </c>
      <c r="GC220">
        <v>6.8000000000000001E-6</v>
      </c>
      <c r="GD220" t="s">
        <v>271</v>
      </c>
      <c r="GE220">
        <v>14.8</v>
      </c>
      <c r="GF220">
        <v>1.48E-3</v>
      </c>
      <c r="GG220" t="s">
        <v>227</v>
      </c>
      <c r="GH220">
        <v>3050</v>
      </c>
      <c r="GI220">
        <v>0.30499999999999999</v>
      </c>
      <c r="GJ220" t="s">
        <v>227</v>
      </c>
      <c r="GK220">
        <v>0.87</v>
      </c>
      <c r="GL220">
        <v>8.7000000000000001E-5</v>
      </c>
      <c r="GM220" t="s">
        <v>227</v>
      </c>
      <c r="GN220">
        <v>0.23</v>
      </c>
      <c r="GO220">
        <v>2.3E-5</v>
      </c>
      <c r="GP220" t="s">
        <v>227</v>
      </c>
      <c r="GQ220">
        <v>2.66</v>
      </c>
      <c r="GR220">
        <v>2.6600000000000001E-4</v>
      </c>
      <c r="GS220" t="s">
        <v>227</v>
      </c>
      <c r="GT220">
        <v>48.3</v>
      </c>
      <c r="GU220">
        <v>4.8300000000000001E-3</v>
      </c>
      <c r="GV220" t="s">
        <v>271</v>
      </c>
      <c r="GW220">
        <v>0.59</v>
      </c>
      <c r="GX220">
        <v>5.8999999999999998E-5</v>
      </c>
      <c r="GY220" t="s">
        <v>271</v>
      </c>
      <c r="GZ220">
        <v>14.8</v>
      </c>
      <c r="HA220">
        <v>1.48E-3</v>
      </c>
      <c r="HB220" t="s">
        <v>227</v>
      </c>
      <c r="HC220">
        <v>1.6</v>
      </c>
      <c r="HD220">
        <v>1.6000000000000001E-4</v>
      </c>
      <c r="HE220" t="s">
        <v>227</v>
      </c>
      <c r="HF220">
        <v>97</v>
      </c>
      <c r="HG220">
        <v>9.7000000000000003E-3</v>
      </c>
      <c r="HH220" t="s">
        <v>227</v>
      </c>
      <c r="HI220">
        <v>130</v>
      </c>
      <c r="HJ220">
        <v>1.2999999999999999E-2</v>
      </c>
      <c r="HK220" t="s">
        <v>227</v>
      </c>
    </row>
    <row r="221" spans="1:219" x14ac:dyDescent="0.25">
      <c r="A221" t="s">
        <v>524</v>
      </c>
      <c r="B221" t="s">
        <v>522</v>
      </c>
      <c r="C221" t="s">
        <v>221</v>
      </c>
      <c r="D221" t="s">
        <v>443</v>
      </c>
      <c r="E221" t="s">
        <v>242</v>
      </c>
      <c r="F221" t="s">
        <v>260</v>
      </c>
      <c r="G221" t="s">
        <v>225</v>
      </c>
      <c r="H221" t="s">
        <v>226</v>
      </c>
      <c r="I221" t="str">
        <f>HYPERLINK("https://www.oreas.com/crm/OREAS-292/")</f>
        <v>https://www.oreas.com/crm/OREAS-292/</v>
      </c>
      <c r="J221">
        <v>0.73899999999999999</v>
      </c>
      <c r="K221">
        <v>7.3899999999999994E-5</v>
      </c>
      <c r="L221" t="s">
        <v>271</v>
      </c>
      <c r="M221">
        <v>67600</v>
      </c>
      <c r="N221">
        <v>6.76</v>
      </c>
      <c r="O221" t="s">
        <v>227</v>
      </c>
      <c r="P221">
        <v>495</v>
      </c>
      <c r="Q221">
        <v>4.9500000000000002E-2</v>
      </c>
      <c r="R221" t="s">
        <v>227</v>
      </c>
      <c r="S221">
        <v>11.06</v>
      </c>
      <c r="T221">
        <v>1.106E-3</v>
      </c>
      <c r="U221" t="s">
        <v>243</v>
      </c>
      <c r="Y221">
        <v>549</v>
      </c>
      <c r="Z221">
        <v>5.4899999999999997E-2</v>
      </c>
      <c r="AA221" t="s">
        <v>227</v>
      </c>
      <c r="AB221">
        <v>2.5299999999999998</v>
      </c>
      <c r="AC221">
        <v>2.5300000000000002E-4</v>
      </c>
      <c r="AD221" t="s">
        <v>227</v>
      </c>
      <c r="AE221">
        <v>0.55000000000000004</v>
      </c>
      <c r="AF221">
        <v>5.5000000000000002E-5</v>
      </c>
      <c r="AG221" t="s">
        <v>227</v>
      </c>
      <c r="AH221">
        <v>5940</v>
      </c>
      <c r="AI221">
        <v>0.59399999999999997</v>
      </c>
      <c r="AJ221" t="s">
        <v>227</v>
      </c>
      <c r="AK221">
        <v>6.7000000000000004E-2</v>
      </c>
      <c r="AL221">
        <v>6.7000000000000002E-6</v>
      </c>
      <c r="AM221" t="s">
        <v>227</v>
      </c>
      <c r="AN221">
        <v>68</v>
      </c>
      <c r="AO221">
        <v>6.7999999999999996E-3</v>
      </c>
      <c r="AP221" t="s">
        <v>227</v>
      </c>
      <c r="AT221">
        <v>11.5</v>
      </c>
      <c r="AU221">
        <v>1.15E-3</v>
      </c>
      <c r="AV221" t="s">
        <v>227</v>
      </c>
      <c r="AW221">
        <v>105</v>
      </c>
      <c r="AX221">
        <v>1.0500000000000001E-2</v>
      </c>
      <c r="AY221" t="s">
        <v>227</v>
      </c>
      <c r="AZ221">
        <v>13.6</v>
      </c>
      <c r="BA221">
        <v>1.3600000000000001E-3</v>
      </c>
      <c r="BB221" t="s">
        <v>227</v>
      </c>
      <c r="BC221">
        <v>58</v>
      </c>
      <c r="BD221">
        <v>5.7999999999999996E-3</v>
      </c>
      <c r="BE221" t="s">
        <v>227</v>
      </c>
      <c r="BF221">
        <v>2.75</v>
      </c>
      <c r="BG221">
        <v>2.7500000000000002E-4</v>
      </c>
      <c r="BH221" t="s">
        <v>227</v>
      </c>
      <c r="BI221">
        <v>1.62</v>
      </c>
      <c r="BJ221">
        <v>1.6200000000000001E-4</v>
      </c>
      <c r="BK221" t="s">
        <v>227</v>
      </c>
      <c r="BL221">
        <v>0.95</v>
      </c>
      <c r="BM221">
        <v>9.5000000000000005E-5</v>
      </c>
      <c r="BN221" t="s">
        <v>227</v>
      </c>
      <c r="BO221">
        <v>34000</v>
      </c>
      <c r="BP221">
        <v>3.4</v>
      </c>
      <c r="BQ221" t="s">
        <v>227</v>
      </c>
      <c r="BR221">
        <v>17</v>
      </c>
      <c r="BS221">
        <v>1.6999999999999999E-3</v>
      </c>
      <c r="BT221" t="s">
        <v>227</v>
      </c>
      <c r="BU221">
        <v>3.69</v>
      </c>
      <c r="BV221">
        <v>3.6900000000000002E-4</v>
      </c>
      <c r="BW221" t="s">
        <v>227</v>
      </c>
      <c r="BX221">
        <v>0.33</v>
      </c>
      <c r="BY221">
        <v>3.3000000000000003E-5</v>
      </c>
      <c r="BZ221" t="s">
        <v>227</v>
      </c>
      <c r="CA221">
        <v>3.27</v>
      </c>
      <c r="CB221">
        <v>3.2699999999999998E-4</v>
      </c>
      <c r="CC221" t="s">
        <v>227</v>
      </c>
      <c r="CD221">
        <v>0.15</v>
      </c>
      <c r="CE221">
        <v>1.5E-5</v>
      </c>
      <c r="CF221" t="s">
        <v>271</v>
      </c>
      <c r="CG221">
        <v>0.54</v>
      </c>
      <c r="CH221">
        <v>5.3999999999999998E-5</v>
      </c>
      <c r="CI221" t="s">
        <v>227</v>
      </c>
      <c r="CJ221">
        <v>6.2E-2</v>
      </c>
      <c r="CK221">
        <v>6.1999999999999999E-6</v>
      </c>
      <c r="CL221" t="s">
        <v>227</v>
      </c>
      <c r="CP221">
        <v>28700</v>
      </c>
      <c r="CQ221">
        <v>2.87</v>
      </c>
      <c r="CR221" t="s">
        <v>227</v>
      </c>
      <c r="CS221">
        <v>35.299999999999997</v>
      </c>
      <c r="CT221">
        <v>3.5300000000000002E-3</v>
      </c>
      <c r="CU221" t="s">
        <v>227</v>
      </c>
      <c r="CV221">
        <v>24.1</v>
      </c>
      <c r="CW221">
        <v>2.4099999999999998E-3</v>
      </c>
      <c r="CX221" t="s">
        <v>227</v>
      </c>
      <c r="CY221">
        <v>0.25</v>
      </c>
      <c r="CZ221">
        <v>2.5000000000000001E-5</v>
      </c>
      <c r="DA221" t="s">
        <v>227</v>
      </c>
      <c r="DB221">
        <v>13200</v>
      </c>
      <c r="DC221">
        <v>1.32</v>
      </c>
      <c r="DD221" t="s">
        <v>227</v>
      </c>
      <c r="DE221">
        <v>980</v>
      </c>
      <c r="DF221">
        <v>9.8000000000000004E-2</v>
      </c>
      <c r="DG221" t="s">
        <v>227</v>
      </c>
      <c r="DH221">
        <v>1.32</v>
      </c>
      <c r="DI221">
        <v>1.3200000000000001E-4</v>
      </c>
      <c r="DJ221" t="s">
        <v>271</v>
      </c>
      <c r="DK221">
        <v>3690</v>
      </c>
      <c r="DL221">
        <v>0.36899999999999999</v>
      </c>
      <c r="DM221" t="s">
        <v>227</v>
      </c>
      <c r="DQ221">
        <v>30</v>
      </c>
      <c r="DR221">
        <v>3.0000000000000001E-3</v>
      </c>
      <c r="DS221" t="s">
        <v>227</v>
      </c>
      <c r="DT221">
        <v>39</v>
      </c>
      <c r="DU221">
        <v>3.8999999999999998E-3</v>
      </c>
      <c r="DV221" t="s">
        <v>271</v>
      </c>
      <c r="DW221">
        <v>490</v>
      </c>
      <c r="DX221">
        <v>4.9000000000000002E-2</v>
      </c>
      <c r="DY221" t="s">
        <v>227</v>
      </c>
      <c r="DZ221">
        <v>46.9</v>
      </c>
      <c r="EA221">
        <v>4.6899999999999997E-3</v>
      </c>
      <c r="EB221" t="s">
        <v>227</v>
      </c>
      <c r="EF221">
        <v>7.94</v>
      </c>
      <c r="EG221">
        <v>7.94E-4</v>
      </c>
      <c r="EH221" t="s">
        <v>227</v>
      </c>
      <c r="EL221">
        <v>32.200000000000003</v>
      </c>
      <c r="EM221">
        <v>3.2200000000000002E-3</v>
      </c>
      <c r="EN221" t="s">
        <v>271</v>
      </c>
      <c r="EO221" s="2">
        <v>2E-3</v>
      </c>
      <c r="EP221" s="2">
        <v>1.9999999999999999E-7</v>
      </c>
      <c r="EQ221" t="s">
        <v>227</v>
      </c>
      <c r="EX221">
        <v>20900</v>
      </c>
      <c r="EY221">
        <v>2.09</v>
      </c>
      <c r="EZ221" t="s">
        <v>227</v>
      </c>
      <c r="FA221">
        <v>35200</v>
      </c>
      <c r="FB221">
        <v>3.52</v>
      </c>
      <c r="FC221" t="s">
        <v>227</v>
      </c>
      <c r="FD221">
        <v>12.5</v>
      </c>
      <c r="FE221">
        <v>1.25E-3</v>
      </c>
      <c r="FF221" t="s">
        <v>227</v>
      </c>
      <c r="FG221">
        <v>10.1</v>
      </c>
      <c r="FH221">
        <v>1.01E-3</v>
      </c>
      <c r="FI221" t="s">
        <v>227</v>
      </c>
      <c r="FP221">
        <v>3.12</v>
      </c>
      <c r="FQ221">
        <v>3.1199999999999999E-4</v>
      </c>
      <c r="FR221" t="s">
        <v>227</v>
      </c>
      <c r="FS221">
        <v>153</v>
      </c>
      <c r="FT221">
        <v>1.5299999999999999E-2</v>
      </c>
      <c r="FU221" t="s">
        <v>227</v>
      </c>
      <c r="FV221">
        <v>0.57999999999999996</v>
      </c>
      <c r="FW221">
        <v>5.8E-5</v>
      </c>
      <c r="FX221" t="s">
        <v>227</v>
      </c>
      <c r="FY221">
        <v>0.45</v>
      </c>
      <c r="FZ221">
        <v>4.5000000000000003E-5</v>
      </c>
      <c r="GA221" t="s">
        <v>227</v>
      </c>
      <c r="GE221">
        <v>14.5</v>
      </c>
      <c r="GF221">
        <v>1.4499999999999999E-3</v>
      </c>
      <c r="GG221" t="s">
        <v>227</v>
      </c>
      <c r="GK221">
        <v>0.87</v>
      </c>
      <c r="GL221">
        <v>8.7000000000000001E-5</v>
      </c>
      <c r="GM221" t="s">
        <v>227</v>
      </c>
      <c r="GN221">
        <v>0.23</v>
      </c>
      <c r="GO221">
        <v>2.3E-5</v>
      </c>
      <c r="GP221" t="s">
        <v>227</v>
      </c>
      <c r="GQ221">
        <v>2.5299999999999998</v>
      </c>
      <c r="GR221">
        <v>2.5300000000000002E-4</v>
      </c>
      <c r="GS221" t="s">
        <v>227</v>
      </c>
      <c r="GT221">
        <v>16</v>
      </c>
      <c r="GU221">
        <v>1.6000000000000001E-3</v>
      </c>
      <c r="GV221" t="s">
        <v>271</v>
      </c>
      <c r="GZ221">
        <v>14.8</v>
      </c>
      <c r="HA221">
        <v>1.48E-3</v>
      </c>
      <c r="HB221" t="s">
        <v>227</v>
      </c>
      <c r="HC221">
        <v>1.59</v>
      </c>
      <c r="HD221">
        <v>1.5899999999999999E-4</v>
      </c>
      <c r="HE221" t="s">
        <v>227</v>
      </c>
      <c r="HF221">
        <v>105</v>
      </c>
      <c r="HG221">
        <v>1.0500000000000001E-2</v>
      </c>
      <c r="HH221" t="s">
        <v>227</v>
      </c>
      <c r="HI221">
        <v>108</v>
      </c>
      <c r="HJ221">
        <v>1.0800000000000001E-2</v>
      </c>
      <c r="HK221" t="s">
        <v>227</v>
      </c>
    </row>
    <row r="222" spans="1:219" x14ac:dyDescent="0.25">
      <c r="A222" t="s">
        <v>525</v>
      </c>
      <c r="B222" t="s">
        <v>526</v>
      </c>
      <c r="C222" t="s">
        <v>221</v>
      </c>
      <c r="D222" t="s">
        <v>527</v>
      </c>
      <c r="E222" t="s">
        <v>528</v>
      </c>
      <c r="F222" t="s">
        <v>260</v>
      </c>
      <c r="G222" t="s">
        <v>225</v>
      </c>
      <c r="H222" t="s">
        <v>226</v>
      </c>
      <c r="I222" t="str">
        <f>HYPERLINK("https://www.oreas.com/crm/OREAS-293/")</f>
        <v>https://www.oreas.com/crm/OREAS-293/</v>
      </c>
      <c r="J222">
        <v>5.6000000000000001E-2</v>
      </c>
      <c r="K222">
        <v>5.5999999999999997E-6</v>
      </c>
      <c r="L222" t="s">
        <v>227</v>
      </c>
      <c r="M222">
        <v>20700</v>
      </c>
      <c r="N222">
        <v>2.0699999999999998</v>
      </c>
      <c r="O222" t="s">
        <v>227</v>
      </c>
      <c r="P222">
        <v>2.2999999999999998</v>
      </c>
      <c r="Q222">
        <v>2.3000000000000001E-4</v>
      </c>
      <c r="R222" t="s">
        <v>227</v>
      </c>
      <c r="S222">
        <v>7.2999999999999995E-2</v>
      </c>
      <c r="T222">
        <v>7.3000000000000004E-6</v>
      </c>
      <c r="U222" t="s">
        <v>243</v>
      </c>
      <c r="Y222">
        <v>273</v>
      </c>
      <c r="Z222">
        <v>2.7300000000000001E-2</v>
      </c>
      <c r="AA222" t="s">
        <v>227</v>
      </c>
      <c r="AB222">
        <v>0.73</v>
      </c>
      <c r="AC222">
        <v>7.2999999999999999E-5</v>
      </c>
      <c r="AD222" t="s">
        <v>227</v>
      </c>
      <c r="AE222">
        <v>0.19</v>
      </c>
      <c r="AF222">
        <v>1.9000000000000001E-5</v>
      </c>
      <c r="AG222" t="s">
        <v>227</v>
      </c>
      <c r="AH222">
        <v>5060</v>
      </c>
      <c r="AI222">
        <v>0.50600000000000001</v>
      </c>
      <c r="AJ222" t="s">
        <v>227</v>
      </c>
      <c r="AK222">
        <v>0.06</v>
      </c>
      <c r="AL222">
        <v>6.0000000000000002E-6</v>
      </c>
      <c r="AM222" t="s">
        <v>227</v>
      </c>
      <c r="AN222">
        <v>22.2</v>
      </c>
      <c r="AO222">
        <v>2.2200000000000002E-3</v>
      </c>
      <c r="AP222" t="s">
        <v>227</v>
      </c>
      <c r="AT222">
        <v>3.08</v>
      </c>
      <c r="AU222">
        <v>3.0800000000000001E-4</v>
      </c>
      <c r="AV222" t="s">
        <v>227</v>
      </c>
      <c r="AW222">
        <v>35.9</v>
      </c>
      <c r="AX222">
        <v>3.5899999999999999E-3</v>
      </c>
      <c r="AY222" t="s">
        <v>227</v>
      </c>
      <c r="AZ222">
        <v>3</v>
      </c>
      <c r="BA222">
        <v>2.9999999999999997E-4</v>
      </c>
      <c r="BB222" t="s">
        <v>227</v>
      </c>
      <c r="BC222">
        <v>10.7</v>
      </c>
      <c r="BD222">
        <v>1.07E-3</v>
      </c>
      <c r="BE222" t="s">
        <v>227</v>
      </c>
      <c r="BF222">
        <v>1.2</v>
      </c>
      <c r="BG222">
        <v>1.2E-4</v>
      </c>
      <c r="BH222" t="s">
        <v>227</v>
      </c>
      <c r="BI222">
        <v>0.5</v>
      </c>
      <c r="BJ222">
        <v>5.0000000000000002E-5</v>
      </c>
      <c r="BK222" t="s">
        <v>227</v>
      </c>
      <c r="BL222">
        <v>0.4</v>
      </c>
      <c r="BM222">
        <v>4.0000000000000003E-5</v>
      </c>
      <c r="BN222" t="s">
        <v>227</v>
      </c>
      <c r="BO222">
        <v>9730</v>
      </c>
      <c r="BP222">
        <v>0.97299999999999998</v>
      </c>
      <c r="BQ222" t="s">
        <v>227</v>
      </c>
      <c r="BR222">
        <v>5.45</v>
      </c>
      <c r="BS222">
        <v>5.4500000000000002E-4</v>
      </c>
      <c r="BT222" t="s">
        <v>227</v>
      </c>
      <c r="BU222">
        <v>1.81</v>
      </c>
      <c r="BV222">
        <v>1.8100000000000001E-4</v>
      </c>
      <c r="BW222" t="s">
        <v>227</v>
      </c>
      <c r="CA222">
        <v>0.69</v>
      </c>
      <c r="CB222">
        <v>6.8999999999999997E-5</v>
      </c>
      <c r="CC222" t="s">
        <v>227</v>
      </c>
      <c r="CG222">
        <v>0.2</v>
      </c>
      <c r="CH222">
        <v>2.0000000000000002E-5</v>
      </c>
      <c r="CI222" t="s">
        <v>227</v>
      </c>
      <c r="CJ222">
        <v>1.9E-2</v>
      </c>
      <c r="CK222">
        <v>1.9E-6</v>
      </c>
      <c r="CL222" t="s">
        <v>227</v>
      </c>
      <c r="CP222">
        <v>7420</v>
      </c>
      <c r="CQ222">
        <v>0.74199999999999999</v>
      </c>
      <c r="CR222" t="s">
        <v>227</v>
      </c>
      <c r="CS222">
        <v>10.8</v>
      </c>
      <c r="CT222">
        <v>1.08E-3</v>
      </c>
      <c r="CU222" t="s">
        <v>227</v>
      </c>
      <c r="CV222">
        <v>27.1</v>
      </c>
      <c r="CW222">
        <v>2.7100000000000002E-3</v>
      </c>
      <c r="CX222" t="s">
        <v>227</v>
      </c>
      <c r="CY222">
        <v>6.2E-2</v>
      </c>
      <c r="CZ222">
        <v>6.1999999999999999E-6</v>
      </c>
      <c r="DA222" t="s">
        <v>227</v>
      </c>
      <c r="DB222">
        <v>2010</v>
      </c>
      <c r="DC222">
        <v>0.20100000000000001</v>
      </c>
      <c r="DD222" t="s">
        <v>227</v>
      </c>
      <c r="DE222">
        <v>100</v>
      </c>
      <c r="DF222">
        <v>0.01</v>
      </c>
      <c r="DG222" t="s">
        <v>227</v>
      </c>
      <c r="DH222">
        <v>1.94</v>
      </c>
      <c r="DI222">
        <v>1.94E-4</v>
      </c>
      <c r="DJ222" t="s">
        <v>227</v>
      </c>
      <c r="DK222">
        <v>5260</v>
      </c>
      <c r="DL222">
        <v>0.52600000000000002</v>
      </c>
      <c r="DM222" t="s">
        <v>227</v>
      </c>
      <c r="DN222">
        <v>3.62</v>
      </c>
      <c r="DO222">
        <v>3.6200000000000002E-4</v>
      </c>
      <c r="DP222" t="s">
        <v>227</v>
      </c>
      <c r="DQ222">
        <v>10.1</v>
      </c>
      <c r="DR222">
        <v>1.01E-3</v>
      </c>
      <c r="DS222" t="s">
        <v>227</v>
      </c>
      <c r="DW222">
        <v>220</v>
      </c>
      <c r="DX222">
        <v>2.1999999999999999E-2</v>
      </c>
      <c r="DY222" t="s">
        <v>227</v>
      </c>
      <c r="DZ222">
        <v>8.67</v>
      </c>
      <c r="EA222">
        <v>8.6700000000000004E-4</v>
      </c>
      <c r="EB222" t="s">
        <v>227</v>
      </c>
      <c r="EF222">
        <v>2.63</v>
      </c>
      <c r="EG222">
        <v>2.63E-4</v>
      </c>
      <c r="EH222" t="s">
        <v>227</v>
      </c>
      <c r="EX222">
        <v>400</v>
      </c>
      <c r="EY222">
        <v>0.04</v>
      </c>
      <c r="EZ222" t="s">
        <v>227</v>
      </c>
      <c r="FA222">
        <v>0.24</v>
      </c>
      <c r="FB222">
        <v>2.4000000000000001E-5</v>
      </c>
      <c r="FC222" t="s">
        <v>227</v>
      </c>
      <c r="FD222">
        <v>2.36</v>
      </c>
      <c r="FE222">
        <v>2.3599999999999999E-4</v>
      </c>
      <c r="FF222" t="s">
        <v>227</v>
      </c>
      <c r="FJ222">
        <v>426066.93</v>
      </c>
      <c r="FK222">
        <v>42.606693</v>
      </c>
      <c r="FL222" t="s">
        <v>261</v>
      </c>
      <c r="FP222">
        <v>1.51</v>
      </c>
      <c r="FQ222">
        <v>1.5100000000000001E-4</v>
      </c>
      <c r="FR222" t="s">
        <v>227</v>
      </c>
      <c r="FS222">
        <v>40.9</v>
      </c>
      <c r="FT222">
        <v>4.0899999999999999E-3</v>
      </c>
      <c r="FU222" t="s">
        <v>227</v>
      </c>
      <c r="FV222">
        <v>0.32</v>
      </c>
      <c r="FW222">
        <v>3.1999999999999999E-5</v>
      </c>
      <c r="FX222" t="s">
        <v>227</v>
      </c>
      <c r="FY222">
        <v>0.25</v>
      </c>
      <c r="FZ222">
        <v>2.5000000000000001E-5</v>
      </c>
      <c r="GA222" t="s">
        <v>227</v>
      </c>
      <c r="GE222">
        <v>4.58</v>
      </c>
      <c r="GF222">
        <v>4.5800000000000002E-4</v>
      </c>
      <c r="GG222" t="s">
        <v>227</v>
      </c>
      <c r="GH222">
        <v>1090</v>
      </c>
      <c r="GI222">
        <v>0.109</v>
      </c>
      <c r="GJ222" t="s">
        <v>227</v>
      </c>
      <c r="GK222">
        <v>0.26</v>
      </c>
      <c r="GL222">
        <v>2.5999999999999998E-5</v>
      </c>
      <c r="GM222" t="s">
        <v>227</v>
      </c>
      <c r="GN222">
        <v>6.6000000000000003E-2</v>
      </c>
      <c r="GO222">
        <v>6.6000000000000003E-6</v>
      </c>
      <c r="GP222" t="s">
        <v>227</v>
      </c>
      <c r="GQ222">
        <v>2.2599999999999998</v>
      </c>
      <c r="GR222">
        <v>2.2599999999999999E-4</v>
      </c>
      <c r="GS222" t="s">
        <v>227</v>
      </c>
      <c r="GW222">
        <v>2.27</v>
      </c>
      <c r="GX222">
        <v>2.2699999999999999E-4</v>
      </c>
      <c r="GY222" t="s">
        <v>227</v>
      </c>
      <c r="GZ222">
        <v>4.78</v>
      </c>
      <c r="HA222">
        <v>4.7800000000000002E-4</v>
      </c>
      <c r="HB222" t="s">
        <v>227</v>
      </c>
      <c r="HC222">
        <v>0.44</v>
      </c>
      <c r="HD222">
        <v>4.3999999999999999E-5</v>
      </c>
      <c r="HE222" t="s">
        <v>227</v>
      </c>
      <c r="HF222">
        <v>22.3</v>
      </c>
      <c r="HG222">
        <v>2.2300000000000002E-3</v>
      </c>
      <c r="HH222" t="s">
        <v>227</v>
      </c>
      <c r="HI222">
        <v>21.5</v>
      </c>
      <c r="HJ222">
        <v>2.15E-3</v>
      </c>
      <c r="HK222" t="s">
        <v>227</v>
      </c>
    </row>
    <row r="223" spans="1:219" x14ac:dyDescent="0.25">
      <c r="A223" t="s">
        <v>529</v>
      </c>
      <c r="B223" t="s">
        <v>526</v>
      </c>
      <c r="C223" t="s">
        <v>221</v>
      </c>
      <c r="D223" t="s">
        <v>527</v>
      </c>
      <c r="E223" t="s">
        <v>528</v>
      </c>
      <c r="F223" t="s">
        <v>260</v>
      </c>
      <c r="G223" t="s">
        <v>225</v>
      </c>
      <c r="H223" t="s">
        <v>226</v>
      </c>
      <c r="I223" t="str">
        <f>HYPERLINK("https://www.oreas.com/crm/OREAS-294/")</f>
        <v>https://www.oreas.com/crm/OREAS-294/</v>
      </c>
      <c r="J223">
        <v>7.3999999999999996E-2</v>
      </c>
      <c r="K223">
        <v>7.4000000000000003E-6</v>
      </c>
      <c r="L223" t="s">
        <v>227</v>
      </c>
      <c r="M223">
        <v>20400</v>
      </c>
      <c r="N223">
        <v>2.04</v>
      </c>
      <c r="O223" t="s">
        <v>227</v>
      </c>
      <c r="P223">
        <v>4.55</v>
      </c>
      <c r="Q223">
        <v>4.55E-4</v>
      </c>
      <c r="R223" t="s">
        <v>227</v>
      </c>
      <c r="S223">
        <v>0.20699999999999999</v>
      </c>
      <c r="T223">
        <v>2.0699999999999998E-5</v>
      </c>
      <c r="U223" t="s">
        <v>243</v>
      </c>
      <c r="Y223">
        <v>272</v>
      </c>
      <c r="Z223">
        <v>2.7199999999999998E-2</v>
      </c>
      <c r="AA223" t="s">
        <v>227</v>
      </c>
      <c r="AB223">
        <v>0.74</v>
      </c>
      <c r="AC223">
        <v>7.3999999999999996E-5</v>
      </c>
      <c r="AD223" t="s">
        <v>227</v>
      </c>
      <c r="AE223">
        <v>0.23</v>
      </c>
      <c r="AF223">
        <v>2.3E-5</v>
      </c>
      <c r="AG223" t="s">
        <v>227</v>
      </c>
      <c r="AH223">
        <v>4770</v>
      </c>
      <c r="AI223">
        <v>0.47699999999999998</v>
      </c>
      <c r="AJ223" t="s">
        <v>227</v>
      </c>
      <c r="AK223">
        <v>6.5000000000000002E-2</v>
      </c>
      <c r="AL223">
        <v>6.4999999999999996E-6</v>
      </c>
      <c r="AM223" t="s">
        <v>227</v>
      </c>
      <c r="AN223">
        <v>22.5</v>
      </c>
      <c r="AO223">
        <v>2.2499999999999998E-3</v>
      </c>
      <c r="AP223" t="s">
        <v>227</v>
      </c>
      <c r="AT223">
        <v>4.46</v>
      </c>
      <c r="AU223">
        <v>4.46E-4</v>
      </c>
      <c r="AV223" t="s">
        <v>227</v>
      </c>
      <c r="AW223">
        <v>41.7</v>
      </c>
      <c r="AX223">
        <v>4.1700000000000001E-3</v>
      </c>
      <c r="AY223" t="s">
        <v>227</v>
      </c>
      <c r="AZ223">
        <v>2.94</v>
      </c>
      <c r="BA223">
        <v>2.9399999999999999E-4</v>
      </c>
      <c r="BB223" t="s">
        <v>227</v>
      </c>
      <c r="BC223">
        <v>12.7</v>
      </c>
      <c r="BD223">
        <v>1.2700000000000001E-3</v>
      </c>
      <c r="BE223" t="s">
        <v>227</v>
      </c>
      <c r="BF223">
        <v>1.22</v>
      </c>
      <c r="BG223">
        <v>1.22E-4</v>
      </c>
      <c r="BH223" t="s">
        <v>227</v>
      </c>
      <c r="BI223">
        <v>0.52</v>
      </c>
      <c r="BJ223">
        <v>5.1999999999999997E-5</v>
      </c>
      <c r="BK223" t="s">
        <v>227</v>
      </c>
      <c r="BL223">
        <v>0.4</v>
      </c>
      <c r="BM223">
        <v>4.0000000000000003E-5</v>
      </c>
      <c r="BN223" t="s">
        <v>227</v>
      </c>
      <c r="BO223">
        <v>10100</v>
      </c>
      <c r="BP223">
        <v>1.01</v>
      </c>
      <c r="BQ223" t="s">
        <v>227</v>
      </c>
      <c r="BR223">
        <v>5.41</v>
      </c>
      <c r="BS223">
        <v>5.4100000000000003E-4</v>
      </c>
      <c r="BT223" t="s">
        <v>227</v>
      </c>
      <c r="BU223">
        <v>1.79</v>
      </c>
      <c r="BV223">
        <v>1.7899999999999999E-4</v>
      </c>
      <c r="BW223" t="s">
        <v>227</v>
      </c>
      <c r="CA223">
        <v>0.71</v>
      </c>
      <c r="CB223">
        <v>7.1000000000000005E-5</v>
      </c>
      <c r="CC223" t="s">
        <v>227</v>
      </c>
      <c r="CG223">
        <v>0.2</v>
      </c>
      <c r="CH223">
        <v>2.0000000000000002E-5</v>
      </c>
      <c r="CI223" t="s">
        <v>227</v>
      </c>
      <c r="CJ223">
        <v>1.7999999999999999E-2</v>
      </c>
      <c r="CK223">
        <v>1.7999999999999999E-6</v>
      </c>
      <c r="CL223" t="s">
        <v>227</v>
      </c>
      <c r="CP223">
        <v>7410</v>
      </c>
      <c r="CQ223">
        <v>0.74099999999999999</v>
      </c>
      <c r="CR223" t="s">
        <v>227</v>
      </c>
      <c r="CS223">
        <v>11</v>
      </c>
      <c r="CT223">
        <v>1.1000000000000001E-3</v>
      </c>
      <c r="CU223" t="s">
        <v>227</v>
      </c>
      <c r="CV223">
        <v>26.3</v>
      </c>
      <c r="CW223">
        <v>2.63E-3</v>
      </c>
      <c r="CX223" t="s">
        <v>227</v>
      </c>
      <c r="CY223">
        <v>0.06</v>
      </c>
      <c r="CZ223">
        <v>6.0000000000000002E-6</v>
      </c>
      <c r="DA223" t="s">
        <v>227</v>
      </c>
      <c r="DB223">
        <v>2080</v>
      </c>
      <c r="DC223">
        <v>0.20799999999999999</v>
      </c>
      <c r="DD223" t="s">
        <v>227</v>
      </c>
      <c r="DE223">
        <v>110</v>
      </c>
      <c r="DF223">
        <v>1.0999999999999999E-2</v>
      </c>
      <c r="DG223" t="s">
        <v>227</v>
      </c>
      <c r="DH223">
        <v>1.98</v>
      </c>
      <c r="DI223">
        <v>1.9799999999999999E-4</v>
      </c>
      <c r="DJ223" t="s">
        <v>227</v>
      </c>
      <c r="DK223">
        <v>5050</v>
      </c>
      <c r="DL223">
        <v>0.505</v>
      </c>
      <c r="DM223" t="s">
        <v>227</v>
      </c>
      <c r="DN223">
        <v>3.52</v>
      </c>
      <c r="DO223">
        <v>3.5199999999999999E-4</v>
      </c>
      <c r="DP223" t="s">
        <v>227</v>
      </c>
      <c r="DQ223">
        <v>10.3</v>
      </c>
      <c r="DR223">
        <v>1.0300000000000001E-3</v>
      </c>
      <c r="DS223" t="s">
        <v>227</v>
      </c>
      <c r="DW223">
        <v>220</v>
      </c>
      <c r="DX223">
        <v>2.1999999999999999E-2</v>
      </c>
      <c r="DY223" t="s">
        <v>227</v>
      </c>
      <c r="DZ223">
        <v>11.6</v>
      </c>
      <c r="EA223">
        <v>1.16E-3</v>
      </c>
      <c r="EB223" t="s">
        <v>227</v>
      </c>
      <c r="EF223">
        <v>2.62</v>
      </c>
      <c r="EG223">
        <v>2.6200000000000003E-4</v>
      </c>
      <c r="EH223" t="s">
        <v>227</v>
      </c>
      <c r="EX223">
        <v>690</v>
      </c>
      <c r="EY223">
        <v>6.9000000000000006E-2</v>
      </c>
      <c r="EZ223" t="s">
        <v>227</v>
      </c>
      <c r="FA223">
        <v>0.27</v>
      </c>
      <c r="FB223">
        <v>2.6999999999999999E-5</v>
      </c>
      <c r="FC223" t="s">
        <v>227</v>
      </c>
      <c r="FD223">
        <v>2.4</v>
      </c>
      <c r="FE223">
        <v>2.4000000000000001E-4</v>
      </c>
      <c r="FF223" t="s">
        <v>227</v>
      </c>
      <c r="FJ223">
        <v>426534.36499999999</v>
      </c>
      <c r="FK223">
        <v>42.653436499999998</v>
      </c>
      <c r="FL223" t="s">
        <v>261</v>
      </c>
      <c r="FP223">
        <v>1.45</v>
      </c>
      <c r="FQ223">
        <v>1.45E-4</v>
      </c>
      <c r="FR223" t="s">
        <v>227</v>
      </c>
      <c r="FS223">
        <v>39.799999999999997</v>
      </c>
      <c r="FT223">
        <v>3.98E-3</v>
      </c>
      <c r="FU223" t="s">
        <v>227</v>
      </c>
      <c r="FV223">
        <v>0.33</v>
      </c>
      <c r="FW223">
        <v>3.3000000000000003E-5</v>
      </c>
      <c r="FX223" t="s">
        <v>227</v>
      </c>
      <c r="FY223">
        <v>0.25</v>
      </c>
      <c r="FZ223">
        <v>2.5000000000000001E-5</v>
      </c>
      <c r="GA223" t="s">
        <v>227</v>
      </c>
      <c r="GE223">
        <v>4.66</v>
      </c>
      <c r="GF223">
        <v>4.66E-4</v>
      </c>
      <c r="GG223" t="s">
        <v>227</v>
      </c>
      <c r="GH223">
        <v>1090</v>
      </c>
      <c r="GI223">
        <v>0.109</v>
      </c>
      <c r="GJ223" t="s">
        <v>227</v>
      </c>
      <c r="GK223">
        <v>0.26</v>
      </c>
      <c r="GL223">
        <v>2.5999999999999998E-5</v>
      </c>
      <c r="GM223" t="s">
        <v>227</v>
      </c>
      <c r="GN223">
        <v>6.7000000000000004E-2</v>
      </c>
      <c r="GO223">
        <v>6.7000000000000002E-6</v>
      </c>
      <c r="GP223" t="s">
        <v>227</v>
      </c>
      <c r="GQ223">
        <v>4.2300000000000004</v>
      </c>
      <c r="GR223">
        <v>4.2299999999999998E-4</v>
      </c>
      <c r="GS223" t="s">
        <v>227</v>
      </c>
      <c r="GW223">
        <v>2.2999999999999998</v>
      </c>
      <c r="GX223">
        <v>2.3000000000000001E-4</v>
      </c>
      <c r="GY223" t="s">
        <v>227</v>
      </c>
      <c r="GZ223">
        <v>4.79</v>
      </c>
      <c r="HA223">
        <v>4.7899999999999999E-4</v>
      </c>
      <c r="HB223" t="s">
        <v>227</v>
      </c>
      <c r="HC223">
        <v>0.42</v>
      </c>
      <c r="HD223">
        <v>4.1999999999999998E-5</v>
      </c>
      <c r="HE223" t="s">
        <v>227</v>
      </c>
      <c r="HF223">
        <v>23</v>
      </c>
      <c r="HG223">
        <v>2.3E-3</v>
      </c>
      <c r="HH223" t="s">
        <v>227</v>
      </c>
      <c r="HI223">
        <v>22.7</v>
      </c>
      <c r="HJ223">
        <v>2.2699999999999999E-3</v>
      </c>
      <c r="HK223" t="s">
        <v>227</v>
      </c>
    </row>
    <row r="224" spans="1:219" x14ac:dyDescent="0.25">
      <c r="A224" t="s">
        <v>530</v>
      </c>
      <c r="B224" t="s">
        <v>526</v>
      </c>
      <c r="C224" t="s">
        <v>221</v>
      </c>
      <c r="D224" t="s">
        <v>527</v>
      </c>
      <c r="E224" t="s">
        <v>528</v>
      </c>
      <c r="F224" t="s">
        <v>260</v>
      </c>
      <c r="G224" t="s">
        <v>225</v>
      </c>
      <c r="H224" t="s">
        <v>226</v>
      </c>
      <c r="I224" t="str">
        <f>HYPERLINK("https://www.oreas.com/crm/OREAS-295/")</f>
        <v>https://www.oreas.com/crm/OREAS-295/</v>
      </c>
      <c r="J224">
        <v>8.4000000000000005E-2</v>
      </c>
      <c r="K224">
        <v>8.3999999999999992E-6</v>
      </c>
      <c r="L224" t="s">
        <v>227</v>
      </c>
      <c r="M224">
        <v>20500</v>
      </c>
      <c r="N224">
        <v>2.0499999999999998</v>
      </c>
      <c r="O224" t="s">
        <v>227</v>
      </c>
      <c r="P224">
        <v>6.55</v>
      </c>
      <c r="Q224">
        <v>6.5499999999999998E-4</v>
      </c>
      <c r="R224" t="s">
        <v>227</v>
      </c>
      <c r="S224">
        <v>0.313</v>
      </c>
      <c r="T224">
        <v>3.1300000000000002E-5</v>
      </c>
      <c r="U224" t="s">
        <v>243</v>
      </c>
      <c r="Y224">
        <v>274</v>
      </c>
      <c r="Z224">
        <v>2.7400000000000001E-2</v>
      </c>
      <c r="AA224" t="s">
        <v>227</v>
      </c>
      <c r="AB224">
        <v>0.72</v>
      </c>
      <c r="AC224">
        <v>7.2000000000000002E-5</v>
      </c>
      <c r="AD224" t="s">
        <v>227</v>
      </c>
      <c r="AE224">
        <v>0.27</v>
      </c>
      <c r="AF224">
        <v>2.6999999999999999E-5</v>
      </c>
      <c r="AG224" t="s">
        <v>227</v>
      </c>
      <c r="AH224">
        <v>5140</v>
      </c>
      <c r="AI224">
        <v>0.51400000000000001</v>
      </c>
      <c r="AJ224" t="s">
        <v>227</v>
      </c>
      <c r="AK224">
        <v>7.1999999999999995E-2</v>
      </c>
      <c r="AL224">
        <v>7.1999999999999997E-6</v>
      </c>
      <c r="AM224" t="s">
        <v>227</v>
      </c>
      <c r="AN224">
        <v>23.2</v>
      </c>
      <c r="AO224">
        <v>2.32E-3</v>
      </c>
      <c r="AP224" t="s">
        <v>227</v>
      </c>
      <c r="AT224">
        <v>5.68</v>
      </c>
      <c r="AU224">
        <v>5.6800000000000004E-4</v>
      </c>
      <c r="AV224" t="s">
        <v>227</v>
      </c>
      <c r="AW224">
        <v>51</v>
      </c>
      <c r="AX224">
        <v>5.1000000000000004E-3</v>
      </c>
      <c r="AY224" t="s">
        <v>227</v>
      </c>
      <c r="AZ224">
        <v>2.86</v>
      </c>
      <c r="BA224">
        <v>2.8600000000000001E-4</v>
      </c>
      <c r="BB224" t="s">
        <v>227</v>
      </c>
      <c r="BC224">
        <v>15.1</v>
      </c>
      <c r="BD224">
        <v>1.5100000000000001E-3</v>
      </c>
      <c r="BE224" t="s">
        <v>227</v>
      </c>
      <c r="BF224">
        <v>1.2</v>
      </c>
      <c r="BG224">
        <v>1.2E-4</v>
      </c>
      <c r="BH224" t="s">
        <v>227</v>
      </c>
      <c r="BI224">
        <v>0.51</v>
      </c>
      <c r="BJ224">
        <v>5.1E-5</v>
      </c>
      <c r="BK224" t="s">
        <v>227</v>
      </c>
      <c r="BL224">
        <v>0.41</v>
      </c>
      <c r="BM224">
        <v>4.1E-5</v>
      </c>
      <c r="BN224" t="s">
        <v>227</v>
      </c>
      <c r="BO224">
        <v>10800</v>
      </c>
      <c r="BP224">
        <v>1.08</v>
      </c>
      <c r="BQ224" t="s">
        <v>227</v>
      </c>
      <c r="BR224">
        <v>5.4</v>
      </c>
      <c r="BS224">
        <v>5.4000000000000001E-4</v>
      </c>
      <c r="BT224" t="s">
        <v>227</v>
      </c>
      <c r="BU224">
        <v>1.78</v>
      </c>
      <c r="BV224">
        <v>1.7799999999999999E-4</v>
      </c>
      <c r="BW224" t="s">
        <v>227</v>
      </c>
      <c r="CA224">
        <v>0.76</v>
      </c>
      <c r="CB224">
        <v>7.6000000000000004E-5</v>
      </c>
      <c r="CC224" t="s">
        <v>227</v>
      </c>
      <c r="CG224">
        <v>0.2</v>
      </c>
      <c r="CH224">
        <v>2.0000000000000002E-5</v>
      </c>
      <c r="CI224" t="s">
        <v>227</v>
      </c>
      <c r="CJ224">
        <v>1.9E-2</v>
      </c>
      <c r="CK224">
        <v>1.9E-6</v>
      </c>
      <c r="CL224" t="s">
        <v>227</v>
      </c>
      <c r="CP224">
        <v>7390</v>
      </c>
      <c r="CQ224">
        <v>0.73899999999999999</v>
      </c>
      <c r="CR224" t="s">
        <v>227</v>
      </c>
      <c r="CS224">
        <v>11.2</v>
      </c>
      <c r="CT224">
        <v>1.1199999999999999E-3</v>
      </c>
      <c r="CU224" t="s">
        <v>227</v>
      </c>
      <c r="CV224">
        <v>25.7</v>
      </c>
      <c r="CW224">
        <v>2.5699999999999998E-3</v>
      </c>
      <c r="CX224" t="s">
        <v>227</v>
      </c>
      <c r="CY224">
        <v>6.0999999999999999E-2</v>
      </c>
      <c r="CZ224">
        <v>6.1E-6</v>
      </c>
      <c r="DA224" t="s">
        <v>227</v>
      </c>
      <c r="DB224">
        <v>2200</v>
      </c>
      <c r="DC224">
        <v>0.22</v>
      </c>
      <c r="DD224" t="s">
        <v>227</v>
      </c>
      <c r="DE224">
        <v>110</v>
      </c>
      <c r="DF224">
        <v>1.0999999999999999E-2</v>
      </c>
      <c r="DG224" t="s">
        <v>227</v>
      </c>
      <c r="DH224">
        <v>2.15</v>
      </c>
      <c r="DI224">
        <v>2.1499999999999999E-4</v>
      </c>
      <c r="DJ224" t="s">
        <v>227</v>
      </c>
      <c r="DK224">
        <v>4940</v>
      </c>
      <c r="DL224">
        <v>0.49399999999999999</v>
      </c>
      <c r="DM224" t="s">
        <v>227</v>
      </c>
      <c r="DN224">
        <v>3.55</v>
      </c>
      <c r="DO224">
        <v>3.5500000000000001E-4</v>
      </c>
      <c r="DP224" t="s">
        <v>227</v>
      </c>
      <c r="DQ224">
        <v>10.5</v>
      </c>
      <c r="DR224">
        <v>1.0499999999999999E-3</v>
      </c>
      <c r="DS224" t="s">
        <v>227</v>
      </c>
      <c r="DW224">
        <v>210</v>
      </c>
      <c r="DX224">
        <v>2.1000000000000001E-2</v>
      </c>
      <c r="DY224" t="s">
        <v>227</v>
      </c>
      <c r="DZ224">
        <v>14.2</v>
      </c>
      <c r="EA224">
        <v>1.42E-3</v>
      </c>
      <c r="EB224" t="s">
        <v>227</v>
      </c>
      <c r="EF224">
        <v>2.69</v>
      </c>
      <c r="EG224">
        <v>2.6899999999999998E-4</v>
      </c>
      <c r="EH224" t="s">
        <v>227</v>
      </c>
      <c r="EX224">
        <v>990</v>
      </c>
      <c r="EY224">
        <v>9.9000000000000005E-2</v>
      </c>
      <c r="EZ224" t="s">
        <v>227</v>
      </c>
      <c r="FA224">
        <v>0.28999999999999998</v>
      </c>
      <c r="FB224">
        <v>2.9E-5</v>
      </c>
      <c r="FC224" t="s">
        <v>227</v>
      </c>
      <c r="FD224">
        <v>2.59</v>
      </c>
      <c r="FE224">
        <v>2.5900000000000001E-4</v>
      </c>
      <c r="FF224" t="s">
        <v>227</v>
      </c>
      <c r="FJ224">
        <v>425692.98200000002</v>
      </c>
      <c r="FK224">
        <v>42.569298199999999</v>
      </c>
      <c r="FL224" t="s">
        <v>261</v>
      </c>
      <c r="FP224">
        <v>1.43</v>
      </c>
      <c r="FQ224">
        <v>1.4300000000000001E-4</v>
      </c>
      <c r="FR224" t="s">
        <v>227</v>
      </c>
      <c r="FS224">
        <v>40.299999999999997</v>
      </c>
      <c r="FT224">
        <v>4.0299999999999997E-3</v>
      </c>
      <c r="FU224" t="s">
        <v>227</v>
      </c>
      <c r="FV224">
        <v>0.36</v>
      </c>
      <c r="FW224">
        <v>3.6000000000000001E-5</v>
      </c>
      <c r="FX224" t="s">
        <v>227</v>
      </c>
      <c r="FY224">
        <v>0.25</v>
      </c>
      <c r="FZ224">
        <v>2.5000000000000001E-5</v>
      </c>
      <c r="GA224" t="s">
        <v>227</v>
      </c>
      <c r="GE224">
        <v>4.8099999999999996</v>
      </c>
      <c r="GF224">
        <v>4.8099999999999998E-4</v>
      </c>
      <c r="GG224" t="s">
        <v>227</v>
      </c>
      <c r="GH224">
        <v>1090</v>
      </c>
      <c r="GI224">
        <v>0.109</v>
      </c>
      <c r="GJ224" t="s">
        <v>227</v>
      </c>
      <c r="GK224">
        <v>0.25</v>
      </c>
      <c r="GL224">
        <v>2.5000000000000001E-5</v>
      </c>
      <c r="GM224" t="s">
        <v>227</v>
      </c>
      <c r="GQ224">
        <v>5.98</v>
      </c>
      <c r="GR224">
        <v>5.9800000000000001E-4</v>
      </c>
      <c r="GS224" t="s">
        <v>227</v>
      </c>
      <c r="GW224">
        <v>2.17</v>
      </c>
      <c r="GX224">
        <v>2.1699999999999999E-4</v>
      </c>
      <c r="GY224" t="s">
        <v>227</v>
      </c>
      <c r="GZ224">
        <v>4.88</v>
      </c>
      <c r="HA224">
        <v>4.8799999999999999E-4</v>
      </c>
      <c r="HB224" t="s">
        <v>227</v>
      </c>
      <c r="HC224">
        <v>0.45</v>
      </c>
      <c r="HD224">
        <v>4.5000000000000003E-5</v>
      </c>
      <c r="HE224" t="s">
        <v>227</v>
      </c>
      <c r="HF224">
        <v>23.6</v>
      </c>
      <c r="HG224">
        <v>2.3600000000000001E-3</v>
      </c>
      <c r="HH224" t="s">
        <v>227</v>
      </c>
      <c r="HI224">
        <v>24.2</v>
      </c>
      <c r="HJ224">
        <v>2.4199999999999998E-3</v>
      </c>
      <c r="HK224" t="s">
        <v>227</v>
      </c>
    </row>
    <row r="225" spans="1:219" x14ac:dyDescent="0.25">
      <c r="A225" t="s">
        <v>531</v>
      </c>
      <c r="B225" t="s">
        <v>245</v>
      </c>
      <c r="C225" t="s">
        <v>221</v>
      </c>
      <c r="D225" t="s">
        <v>527</v>
      </c>
      <c r="E225" t="s">
        <v>528</v>
      </c>
      <c r="F225" t="s">
        <v>260</v>
      </c>
      <c r="G225" t="s">
        <v>225</v>
      </c>
      <c r="H225" t="s">
        <v>226</v>
      </c>
      <c r="I225" t="str">
        <f>HYPERLINK("https://www.oreas.com/crm/OREAS-296/")</f>
        <v>https://www.oreas.com/crm/OREAS-296/</v>
      </c>
      <c r="J225">
        <v>0.32300000000000001</v>
      </c>
      <c r="K225">
        <v>3.2299999999999999E-5</v>
      </c>
      <c r="L225" t="s">
        <v>227</v>
      </c>
      <c r="M225">
        <v>19200</v>
      </c>
      <c r="N225">
        <v>1.92</v>
      </c>
      <c r="O225" t="s">
        <v>227</v>
      </c>
      <c r="P225">
        <v>18.8</v>
      </c>
      <c r="Q225">
        <v>1.8799999999999999E-3</v>
      </c>
      <c r="R225" t="s">
        <v>227</v>
      </c>
      <c r="S225">
        <v>2.19</v>
      </c>
      <c r="T225">
        <v>2.1900000000000001E-4</v>
      </c>
      <c r="U225" t="s">
        <v>243</v>
      </c>
      <c r="Y225">
        <v>259</v>
      </c>
      <c r="Z225">
        <v>2.5899999999999999E-2</v>
      </c>
      <c r="AA225" t="s">
        <v>227</v>
      </c>
      <c r="AB225">
        <v>0.65</v>
      </c>
      <c r="AC225">
        <v>6.4999999999999994E-5</v>
      </c>
      <c r="AD225" t="s">
        <v>227</v>
      </c>
      <c r="AE225">
        <v>0.5</v>
      </c>
      <c r="AF225">
        <v>5.0000000000000002E-5</v>
      </c>
      <c r="AG225" t="s">
        <v>227</v>
      </c>
      <c r="AH225">
        <v>4820</v>
      </c>
      <c r="AI225">
        <v>0.48199999999999998</v>
      </c>
      <c r="AJ225" t="s">
        <v>227</v>
      </c>
      <c r="AK225">
        <v>9.8000000000000004E-2</v>
      </c>
      <c r="AL225">
        <v>9.7999999999999993E-6</v>
      </c>
      <c r="AM225" t="s">
        <v>227</v>
      </c>
      <c r="AN225">
        <v>26.3</v>
      </c>
      <c r="AO225">
        <v>2.63E-3</v>
      </c>
      <c r="AP225" t="s">
        <v>227</v>
      </c>
      <c r="AT225">
        <v>11.2</v>
      </c>
      <c r="AU225">
        <v>1.1199999999999999E-3</v>
      </c>
      <c r="AV225" t="s">
        <v>227</v>
      </c>
      <c r="AW225">
        <v>80</v>
      </c>
      <c r="AX225">
        <v>8.0000000000000002E-3</v>
      </c>
      <c r="AY225" t="s">
        <v>227</v>
      </c>
      <c r="AZ225">
        <v>2.57</v>
      </c>
      <c r="BA225">
        <v>2.5700000000000001E-4</v>
      </c>
      <c r="BB225" t="s">
        <v>227</v>
      </c>
      <c r="BC225">
        <v>25.8</v>
      </c>
      <c r="BD225">
        <v>2.5799999999999998E-3</v>
      </c>
      <c r="BE225" t="s">
        <v>227</v>
      </c>
      <c r="BF225">
        <v>1.46</v>
      </c>
      <c r="BG225">
        <v>1.46E-4</v>
      </c>
      <c r="BH225" t="s">
        <v>227</v>
      </c>
      <c r="BI225">
        <v>0.62</v>
      </c>
      <c r="BJ225">
        <v>6.2000000000000003E-5</v>
      </c>
      <c r="BK225" t="s">
        <v>227</v>
      </c>
      <c r="BL225">
        <v>0.47</v>
      </c>
      <c r="BM225">
        <v>4.6999999999999997E-5</v>
      </c>
      <c r="BN225" t="s">
        <v>227</v>
      </c>
      <c r="BO225">
        <v>13300</v>
      </c>
      <c r="BP225">
        <v>1.33</v>
      </c>
      <c r="BQ225" t="s">
        <v>227</v>
      </c>
      <c r="BR225">
        <v>5.14</v>
      </c>
      <c r="BS225">
        <v>5.1400000000000003E-4</v>
      </c>
      <c r="BT225" t="s">
        <v>227</v>
      </c>
      <c r="BU225">
        <v>1.98</v>
      </c>
      <c r="BV225">
        <v>1.9799999999999999E-4</v>
      </c>
      <c r="BW225" t="s">
        <v>227</v>
      </c>
      <c r="CA225">
        <v>0.96</v>
      </c>
      <c r="CB225">
        <v>9.6000000000000002E-5</v>
      </c>
      <c r="CC225" t="s">
        <v>227</v>
      </c>
      <c r="CG225">
        <v>0.25</v>
      </c>
      <c r="CH225">
        <v>2.5000000000000001E-5</v>
      </c>
      <c r="CI225" t="s">
        <v>227</v>
      </c>
      <c r="CJ225">
        <v>1.7999999999999999E-2</v>
      </c>
      <c r="CK225">
        <v>1.7999999999999999E-6</v>
      </c>
      <c r="CL225" t="s">
        <v>227</v>
      </c>
      <c r="CP225">
        <v>6850</v>
      </c>
      <c r="CQ225">
        <v>0.68500000000000005</v>
      </c>
      <c r="CR225" t="s">
        <v>227</v>
      </c>
      <c r="CS225">
        <v>13.1</v>
      </c>
      <c r="CT225">
        <v>1.31E-3</v>
      </c>
      <c r="CU225" t="s">
        <v>227</v>
      </c>
      <c r="CV225">
        <v>22.8</v>
      </c>
      <c r="CW225">
        <v>2.2799999999999999E-3</v>
      </c>
      <c r="CX225" t="s">
        <v>227</v>
      </c>
      <c r="CY225">
        <v>7.5999999999999998E-2</v>
      </c>
      <c r="CZ225">
        <v>7.6000000000000001E-6</v>
      </c>
      <c r="DA225" t="s">
        <v>227</v>
      </c>
      <c r="DB225">
        <v>2390</v>
      </c>
      <c r="DC225">
        <v>0.23899999999999999</v>
      </c>
      <c r="DD225" t="s">
        <v>227</v>
      </c>
      <c r="DE225">
        <v>130</v>
      </c>
      <c r="DF225">
        <v>1.2999999999999999E-2</v>
      </c>
      <c r="DG225" t="s">
        <v>227</v>
      </c>
      <c r="DH225">
        <v>2.87</v>
      </c>
      <c r="DI225">
        <v>2.8699999999999998E-4</v>
      </c>
      <c r="DJ225" t="s">
        <v>227</v>
      </c>
      <c r="DK225">
        <v>4190</v>
      </c>
      <c r="DL225">
        <v>0.41899999999999998</v>
      </c>
      <c r="DM225" t="s">
        <v>227</v>
      </c>
      <c r="DN225">
        <v>3.49</v>
      </c>
      <c r="DO225">
        <v>3.4900000000000003E-4</v>
      </c>
      <c r="DP225" t="s">
        <v>227</v>
      </c>
      <c r="DQ225">
        <v>11.6</v>
      </c>
      <c r="DR225">
        <v>1.16E-3</v>
      </c>
      <c r="DS225" t="s">
        <v>227</v>
      </c>
      <c r="DW225">
        <v>190</v>
      </c>
      <c r="DX225">
        <v>1.9E-2</v>
      </c>
      <c r="DY225" t="s">
        <v>227</v>
      </c>
      <c r="DZ225">
        <v>31.6</v>
      </c>
      <c r="EA225">
        <v>3.16E-3</v>
      </c>
      <c r="EB225" t="s">
        <v>227</v>
      </c>
      <c r="EF225">
        <v>3</v>
      </c>
      <c r="EG225">
        <v>2.9999999999999997E-4</v>
      </c>
      <c r="EH225" t="s">
        <v>227</v>
      </c>
      <c r="EX225">
        <v>2490</v>
      </c>
      <c r="EY225">
        <v>0.249</v>
      </c>
      <c r="EZ225" t="s">
        <v>227</v>
      </c>
      <c r="FA225">
        <v>0.45</v>
      </c>
      <c r="FB225">
        <v>4.5000000000000003E-5</v>
      </c>
      <c r="FC225" t="s">
        <v>227</v>
      </c>
      <c r="FD225">
        <v>2.64</v>
      </c>
      <c r="FE225">
        <v>2.6400000000000002E-4</v>
      </c>
      <c r="FF225" t="s">
        <v>227</v>
      </c>
      <c r="FJ225">
        <v>424337.42099999997</v>
      </c>
      <c r="FK225">
        <v>42.433742100000003</v>
      </c>
      <c r="FL225" t="s">
        <v>261</v>
      </c>
      <c r="FP225">
        <v>1.3</v>
      </c>
      <c r="FQ225">
        <v>1.2999999999999999E-4</v>
      </c>
      <c r="FR225" t="s">
        <v>227</v>
      </c>
      <c r="FS225">
        <v>37</v>
      </c>
      <c r="FT225">
        <v>3.7000000000000002E-3</v>
      </c>
      <c r="FU225" t="s">
        <v>227</v>
      </c>
      <c r="FV225">
        <v>0.45</v>
      </c>
      <c r="FW225">
        <v>4.5000000000000003E-5</v>
      </c>
      <c r="FX225" t="s">
        <v>227</v>
      </c>
      <c r="FY225">
        <v>0.28999999999999998</v>
      </c>
      <c r="FZ225">
        <v>2.9E-5</v>
      </c>
      <c r="GA225" t="s">
        <v>227</v>
      </c>
      <c r="GE225">
        <v>6.65</v>
      </c>
      <c r="GF225">
        <v>6.6500000000000001E-4</v>
      </c>
      <c r="GG225" t="s">
        <v>227</v>
      </c>
      <c r="GH225">
        <v>1050</v>
      </c>
      <c r="GI225">
        <v>0.105</v>
      </c>
      <c r="GJ225" t="s">
        <v>227</v>
      </c>
      <c r="GK225">
        <v>0.24</v>
      </c>
      <c r="GL225">
        <v>2.4000000000000001E-5</v>
      </c>
      <c r="GM225" t="s">
        <v>227</v>
      </c>
      <c r="GN225">
        <v>8.6999999999999994E-2</v>
      </c>
      <c r="GO225">
        <v>8.6999999999999997E-6</v>
      </c>
      <c r="GP225" t="s">
        <v>227</v>
      </c>
      <c r="GQ225">
        <v>24.7</v>
      </c>
      <c r="GR225">
        <v>2.47E-3</v>
      </c>
      <c r="GS225" t="s">
        <v>227</v>
      </c>
      <c r="GW225">
        <v>2.41</v>
      </c>
      <c r="GX225">
        <v>2.41E-4</v>
      </c>
      <c r="GY225" t="s">
        <v>227</v>
      </c>
      <c r="GZ225">
        <v>5.79</v>
      </c>
      <c r="HA225">
        <v>5.7899999999999998E-4</v>
      </c>
      <c r="HB225" t="s">
        <v>227</v>
      </c>
      <c r="HC225">
        <v>0.55000000000000004</v>
      </c>
      <c r="HD225">
        <v>5.5000000000000002E-5</v>
      </c>
      <c r="HE225" t="s">
        <v>227</v>
      </c>
      <c r="HF225">
        <v>28.8</v>
      </c>
      <c r="HG225">
        <v>2.8800000000000002E-3</v>
      </c>
      <c r="HH225" t="s">
        <v>227</v>
      </c>
      <c r="HI225">
        <v>30.7</v>
      </c>
      <c r="HJ225">
        <v>3.0699999999999998E-3</v>
      </c>
      <c r="HK225" t="s">
        <v>227</v>
      </c>
    </row>
    <row r="226" spans="1:219" x14ac:dyDescent="0.25">
      <c r="A226" t="s">
        <v>532</v>
      </c>
      <c r="B226" t="s">
        <v>245</v>
      </c>
      <c r="C226" t="s">
        <v>221</v>
      </c>
      <c r="D226" t="s">
        <v>527</v>
      </c>
      <c r="E226" t="s">
        <v>528</v>
      </c>
      <c r="F226" t="s">
        <v>260</v>
      </c>
      <c r="G226" t="s">
        <v>225</v>
      </c>
      <c r="H226" t="s">
        <v>226</v>
      </c>
      <c r="I226" t="str">
        <f>HYPERLINK("https://www.oreas.com/crm/OREAS-297/")</f>
        <v>https://www.oreas.com/crm/OREAS-297/</v>
      </c>
      <c r="J226">
        <v>2.0499999999999998</v>
      </c>
      <c r="K226">
        <v>2.05E-4</v>
      </c>
      <c r="L226" t="s">
        <v>227</v>
      </c>
      <c r="M226">
        <v>16400</v>
      </c>
      <c r="N226">
        <v>1.64</v>
      </c>
      <c r="O226" t="s">
        <v>227</v>
      </c>
      <c r="P226">
        <v>48.2</v>
      </c>
      <c r="Q226">
        <v>4.8199999999999996E-3</v>
      </c>
      <c r="R226" t="s">
        <v>227</v>
      </c>
      <c r="S226">
        <v>17.829999999999998</v>
      </c>
      <c r="T226">
        <v>1.7830000000000001E-3</v>
      </c>
      <c r="U226" t="s">
        <v>243</v>
      </c>
      <c r="Y226">
        <v>216</v>
      </c>
      <c r="Z226">
        <v>2.1600000000000001E-2</v>
      </c>
      <c r="AA226" t="s">
        <v>227</v>
      </c>
      <c r="AB226">
        <v>0.55000000000000004</v>
      </c>
      <c r="AC226">
        <v>5.5000000000000002E-5</v>
      </c>
      <c r="AD226" t="s">
        <v>227</v>
      </c>
      <c r="AE226">
        <v>1.1399999999999999</v>
      </c>
      <c r="AF226">
        <v>1.1400000000000001E-4</v>
      </c>
      <c r="AG226" t="s">
        <v>227</v>
      </c>
      <c r="AH226">
        <v>4520</v>
      </c>
      <c r="AI226">
        <v>0.45200000000000001</v>
      </c>
      <c r="AJ226" t="s">
        <v>227</v>
      </c>
      <c r="AK226">
        <v>0.18</v>
      </c>
      <c r="AL226">
        <v>1.8E-5</v>
      </c>
      <c r="AM226" t="s">
        <v>227</v>
      </c>
      <c r="AN226">
        <v>33.299999999999997</v>
      </c>
      <c r="AO226">
        <v>3.3300000000000001E-3</v>
      </c>
      <c r="AP226" t="s">
        <v>227</v>
      </c>
      <c r="AT226">
        <v>23.5</v>
      </c>
      <c r="AU226">
        <v>2.3500000000000001E-3</v>
      </c>
      <c r="AV226" t="s">
        <v>227</v>
      </c>
      <c r="AW226">
        <v>110</v>
      </c>
      <c r="AX226">
        <v>1.0999999999999999E-2</v>
      </c>
      <c r="AY226" t="s">
        <v>227</v>
      </c>
      <c r="AZ226">
        <v>2</v>
      </c>
      <c r="BA226">
        <v>2.0000000000000001E-4</v>
      </c>
      <c r="BB226" t="s">
        <v>227</v>
      </c>
      <c r="BC226">
        <v>52</v>
      </c>
      <c r="BD226">
        <v>5.1999999999999998E-3</v>
      </c>
      <c r="BE226" t="s">
        <v>227</v>
      </c>
      <c r="BF226">
        <v>2.0699999999999998</v>
      </c>
      <c r="BG226">
        <v>2.0699999999999999E-4</v>
      </c>
      <c r="BH226" t="s">
        <v>227</v>
      </c>
      <c r="BI226">
        <v>0.97</v>
      </c>
      <c r="BJ226">
        <v>9.7E-5</v>
      </c>
      <c r="BK226" t="s">
        <v>227</v>
      </c>
      <c r="BL226">
        <v>0.57999999999999996</v>
      </c>
      <c r="BM226">
        <v>5.8E-5</v>
      </c>
      <c r="BN226" t="s">
        <v>227</v>
      </c>
      <c r="BO226">
        <v>19300</v>
      </c>
      <c r="BP226">
        <v>1.93</v>
      </c>
      <c r="BQ226" t="s">
        <v>227</v>
      </c>
      <c r="BR226">
        <v>4.4800000000000004</v>
      </c>
      <c r="BS226">
        <v>4.4799999999999999E-4</v>
      </c>
      <c r="BT226" t="s">
        <v>227</v>
      </c>
      <c r="BU226">
        <v>2.46</v>
      </c>
      <c r="BV226">
        <v>2.4600000000000002E-4</v>
      </c>
      <c r="BW226" t="s">
        <v>227</v>
      </c>
      <c r="CA226">
        <v>1.26</v>
      </c>
      <c r="CB226">
        <v>1.26E-4</v>
      </c>
      <c r="CC226" t="s">
        <v>227</v>
      </c>
      <c r="CG226">
        <v>0.37</v>
      </c>
      <c r="CH226">
        <v>3.6999999999999998E-5</v>
      </c>
      <c r="CI226" t="s">
        <v>227</v>
      </c>
      <c r="CJ226">
        <v>1.6E-2</v>
      </c>
      <c r="CK226">
        <v>1.5999999999999999E-6</v>
      </c>
      <c r="CL226" t="s">
        <v>227</v>
      </c>
      <c r="CP226">
        <v>5570</v>
      </c>
      <c r="CQ226">
        <v>0.55700000000000005</v>
      </c>
      <c r="CR226" t="s">
        <v>227</v>
      </c>
      <c r="CS226">
        <v>16.7</v>
      </c>
      <c r="CT226">
        <v>1.67E-3</v>
      </c>
      <c r="CU226" t="s">
        <v>227</v>
      </c>
      <c r="CV226">
        <v>17.899999999999999</v>
      </c>
      <c r="CW226">
        <v>1.7899999999999999E-3</v>
      </c>
      <c r="CX226" t="s">
        <v>227</v>
      </c>
      <c r="CY226">
        <v>0.11</v>
      </c>
      <c r="CZ226">
        <v>1.1E-5</v>
      </c>
      <c r="DA226" t="s">
        <v>227</v>
      </c>
      <c r="DB226">
        <v>2770</v>
      </c>
      <c r="DC226">
        <v>0.27700000000000002</v>
      </c>
      <c r="DD226" t="s">
        <v>227</v>
      </c>
      <c r="DE226">
        <v>160</v>
      </c>
      <c r="DF226">
        <v>1.6E-2</v>
      </c>
      <c r="DG226" t="s">
        <v>227</v>
      </c>
      <c r="DH226">
        <v>4.34</v>
      </c>
      <c r="DI226">
        <v>4.3399999999999998E-4</v>
      </c>
      <c r="DJ226" t="s">
        <v>227</v>
      </c>
      <c r="DK226">
        <v>2990</v>
      </c>
      <c r="DL226">
        <v>0.29899999999999999</v>
      </c>
      <c r="DM226" t="s">
        <v>227</v>
      </c>
      <c r="DN226">
        <v>3.49</v>
      </c>
      <c r="DO226">
        <v>3.4900000000000003E-4</v>
      </c>
      <c r="DP226" t="s">
        <v>227</v>
      </c>
      <c r="DQ226">
        <v>13.9</v>
      </c>
      <c r="DR226">
        <v>1.39E-3</v>
      </c>
      <c r="DS226" t="s">
        <v>227</v>
      </c>
      <c r="DW226">
        <v>160</v>
      </c>
      <c r="DX226">
        <v>1.6E-2</v>
      </c>
      <c r="DY226" t="s">
        <v>227</v>
      </c>
      <c r="DZ226">
        <v>79</v>
      </c>
      <c r="EA226">
        <v>7.9000000000000008E-3</v>
      </c>
      <c r="EB226" t="s">
        <v>227</v>
      </c>
      <c r="EF226">
        <v>3.69</v>
      </c>
      <c r="EG226">
        <v>3.6900000000000002E-4</v>
      </c>
      <c r="EH226" t="s">
        <v>227</v>
      </c>
      <c r="EX226">
        <v>6430</v>
      </c>
      <c r="EY226">
        <v>0.64300000000000002</v>
      </c>
      <c r="EZ226" t="s">
        <v>227</v>
      </c>
      <c r="FA226">
        <v>0.85</v>
      </c>
      <c r="FB226">
        <v>8.5000000000000006E-5</v>
      </c>
      <c r="FC226" t="s">
        <v>227</v>
      </c>
      <c r="FD226">
        <v>2.62</v>
      </c>
      <c r="FE226">
        <v>2.6200000000000003E-4</v>
      </c>
      <c r="FF226" t="s">
        <v>227</v>
      </c>
      <c r="FJ226">
        <v>422935.11599999998</v>
      </c>
      <c r="FK226">
        <v>42.293511600000002</v>
      </c>
      <c r="FL226" t="s">
        <v>261</v>
      </c>
      <c r="FP226">
        <v>1.1100000000000001</v>
      </c>
      <c r="FQ226">
        <v>1.11E-4</v>
      </c>
      <c r="FR226" t="s">
        <v>227</v>
      </c>
      <c r="FS226">
        <v>32.4</v>
      </c>
      <c r="FT226">
        <v>3.2399999999999998E-3</v>
      </c>
      <c r="FU226" t="s">
        <v>227</v>
      </c>
      <c r="FV226">
        <v>0.73</v>
      </c>
      <c r="FW226">
        <v>7.2999999999999999E-5</v>
      </c>
      <c r="FX226" t="s">
        <v>227</v>
      </c>
      <c r="FY226">
        <v>0.39</v>
      </c>
      <c r="FZ226">
        <v>3.8999999999999999E-5</v>
      </c>
      <c r="GA226" t="s">
        <v>227</v>
      </c>
      <c r="GE226">
        <v>12.3</v>
      </c>
      <c r="GF226">
        <v>1.23E-3</v>
      </c>
      <c r="GG226" t="s">
        <v>227</v>
      </c>
      <c r="GH226">
        <v>860</v>
      </c>
      <c r="GI226">
        <v>8.5999999999999993E-2</v>
      </c>
      <c r="GJ226" t="s">
        <v>227</v>
      </c>
      <c r="GK226">
        <v>0.21</v>
      </c>
      <c r="GL226">
        <v>2.0999999999999999E-5</v>
      </c>
      <c r="GM226" t="s">
        <v>227</v>
      </c>
      <c r="GQ226">
        <v>82</v>
      </c>
      <c r="GR226">
        <v>8.2000000000000007E-3</v>
      </c>
      <c r="GS226" t="s">
        <v>227</v>
      </c>
      <c r="GW226">
        <v>2.59</v>
      </c>
      <c r="GX226">
        <v>2.5900000000000001E-4</v>
      </c>
      <c r="GY226" t="s">
        <v>227</v>
      </c>
      <c r="GZ226">
        <v>8.11</v>
      </c>
      <c r="HA226">
        <v>8.1099999999999998E-4</v>
      </c>
      <c r="HB226" t="s">
        <v>227</v>
      </c>
      <c r="HC226">
        <v>0.84</v>
      </c>
      <c r="HD226">
        <v>8.3999999999999995E-5</v>
      </c>
      <c r="HE226" t="s">
        <v>227</v>
      </c>
      <c r="HF226">
        <v>40.799999999999997</v>
      </c>
      <c r="HG226">
        <v>4.0800000000000003E-3</v>
      </c>
      <c r="HH226" t="s">
        <v>227</v>
      </c>
      <c r="HI226">
        <v>43.2</v>
      </c>
      <c r="HJ226">
        <v>4.3200000000000001E-3</v>
      </c>
      <c r="HK226" t="s">
        <v>227</v>
      </c>
    </row>
    <row r="227" spans="1:219" x14ac:dyDescent="0.25">
      <c r="A227" t="s">
        <v>533</v>
      </c>
      <c r="B227" t="s">
        <v>245</v>
      </c>
      <c r="C227" t="s">
        <v>221</v>
      </c>
      <c r="D227" t="s">
        <v>527</v>
      </c>
      <c r="E227" t="s">
        <v>528</v>
      </c>
      <c r="F227" t="s">
        <v>260</v>
      </c>
      <c r="G227" t="s">
        <v>225</v>
      </c>
      <c r="H227" t="s">
        <v>226</v>
      </c>
      <c r="I227" t="str">
        <f>HYPERLINK("https://www.oreas.com/crm/OREAS-298/")</f>
        <v>https://www.oreas.com/crm/OREAS-298/</v>
      </c>
      <c r="J227">
        <v>3.66</v>
      </c>
      <c r="K227">
        <v>3.6600000000000001E-4</v>
      </c>
      <c r="L227" t="s">
        <v>227</v>
      </c>
      <c r="M227">
        <v>16100</v>
      </c>
      <c r="N227">
        <v>1.61</v>
      </c>
      <c r="O227" t="s">
        <v>227</v>
      </c>
      <c r="P227">
        <v>46.8</v>
      </c>
      <c r="Q227">
        <v>4.6800000000000001E-3</v>
      </c>
      <c r="R227" t="s">
        <v>227</v>
      </c>
      <c r="S227">
        <v>34.99</v>
      </c>
      <c r="T227">
        <v>3.4989999999999999E-3</v>
      </c>
      <c r="U227" t="s">
        <v>243</v>
      </c>
      <c r="Y227">
        <v>214</v>
      </c>
      <c r="Z227">
        <v>2.1399999999999999E-2</v>
      </c>
      <c r="AA227" t="s">
        <v>227</v>
      </c>
      <c r="AB227">
        <v>0.54</v>
      </c>
      <c r="AC227">
        <v>5.3999999999999998E-5</v>
      </c>
      <c r="AD227" t="s">
        <v>227</v>
      </c>
      <c r="AE227">
        <v>1.34</v>
      </c>
      <c r="AF227">
        <v>1.34E-4</v>
      </c>
      <c r="AG227" t="s">
        <v>227</v>
      </c>
      <c r="AH227">
        <v>4470</v>
      </c>
      <c r="AI227">
        <v>0.44700000000000001</v>
      </c>
      <c r="AJ227" t="s">
        <v>227</v>
      </c>
      <c r="AK227">
        <v>0.19</v>
      </c>
      <c r="AL227">
        <v>1.9000000000000001E-5</v>
      </c>
      <c r="AM227" t="s">
        <v>227</v>
      </c>
      <c r="AN227">
        <v>33.1</v>
      </c>
      <c r="AO227">
        <v>3.31E-3</v>
      </c>
      <c r="AP227" t="s">
        <v>227</v>
      </c>
      <c r="AT227">
        <v>24.4</v>
      </c>
      <c r="AU227">
        <v>2.4399999999999999E-3</v>
      </c>
      <c r="AV227" t="s">
        <v>227</v>
      </c>
      <c r="AW227">
        <v>111</v>
      </c>
      <c r="AX227">
        <v>1.11E-2</v>
      </c>
      <c r="AY227" t="s">
        <v>227</v>
      </c>
      <c r="AZ227">
        <v>1.98</v>
      </c>
      <c r="BA227">
        <v>1.9799999999999999E-4</v>
      </c>
      <c r="BB227" t="s">
        <v>227</v>
      </c>
      <c r="BC227">
        <v>137</v>
      </c>
      <c r="BD227">
        <v>1.37E-2</v>
      </c>
      <c r="BE227" t="s">
        <v>227</v>
      </c>
      <c r="BF227">
        <v>2.06</v>
      </c>
      <c r="BG227">
        <v>2.0599999999999999E-4</v>
      </c>
      <c r="BH227" t="s">
        <v>227</v>
      </c>
      <c r="BI227">
        <v>0.96</v>
      </c>
      <c r="BJ227">
        <v>9.6000000000000002E-5</v>
      </c>
      <c r="BK227" t="s">
        <v>227</v>
      </c>
      <c r="BL227">
        <v>0.56999999999999995</v>
      </c>
      <c r="BM227">
        <v>5.7000000000000003E-5</v>
      </c>
      <c r="BN227" t="s">
        <v>227</v>
      </c>
      <c r="BO227">
        <v>20400</v>
      </c>
      <c r="BP227">
        <v>2.04</v>
      </c>
      <c r="BQ227" t="s">
        <v>227</v>
      </c>
      <c r="BR227">
        <v>4.4800000000000004</v>
      </c>
      <c r="BS227">
        <v>4.4799999999999999E-4</v>
      </c>
      <c r="BT227" t="s">
        <v>227</v>
      </c>
      <c r="BU227">
        <v>2.48</v>
      </c>
      <c r="BV227">
        <v>2.4800000000000001E-4</v>
      </c>
      <c r="BW227" t="s">
        <v>227</v>
      </c>
      <c r="CA227">
        <v>1.29</v>
      </c>
      <c r="CB227">
        <v>1.2899999999999999E-4</v>
      </c>
      <c r="CC227" t="s">
        <v>227</v>
      </c>
      <c r="CG227">
        <v>0.36</v>
      </c>
      <c r="CH227">
        <v>3.6000000000000001E-5</v>
      </c>
      <c r="CI227" t="s">
        <v>227</v>
      </c>
      <c r="CJ227">
        <v>2.7E-2</v>
      </c>
      <c r="CK227">
        <v>2.7E-6</v>
      </c>
      <c r="CL227" t="s">
        <v>227</v>
      </c>
      <c r="CP227">
        <v>5540</v>
      </c>
      <c r="CQ227">
        <v>0.55400000000000005</v>
      </c>
      <c r="CR227" t="s">
        <v>227</v>
      </c>
      <c r="CS227">
        <v>16.5</v>
      </c>
      <c r="CT227">
        <v>1.65E-3</v>
      </c>
      <c r="CU227" t="s">
        <v>227</v>
      </c>
      <c r="CV227">
        <v>18.2</v>
      </c>
      <c r="CW227">
        <v>1.82E-3</v>
      </c>
      <c r="CX227" t="s">
        <v>227</v>
      </c>
      <c r="CY227">
        <v>0.11</v>
      </c>
      <c r="CZ227">
        <v>1.1E-5</v>
      </c>
      <c r="DA227" t="s">
        <v>227</v>
      </c>
      <c r="DB227">
        <v>2800</v>
      </c>
      <c r="DC227">
        <v>0.28000000000000003</v>
      </c>
      <c r="DD227" t="s">
        <v>227</v>
      </c>
      <c r="DE227">
        <v>160</v>
      </c>
      <c r="DF227">
        <v>1.6E-2</v>
      </c>
      <c r="DG227" t="s">
        <v>227</v>
      </c>
      <c r="DH227">
        <v>5.25</v>
      </c>
      <c r="DI227">
        <v>5.2499999999999997E-4</v>
      </c>
      <c r="DJ227" t="s">
        <v>227</v>
      </c>
      <c r="DK227">
        <v>2990</v>
      </c>
      <c r="DL227">
        <v>0.29899999999999999</v>
      </c>
      <c r="DM227" t="s">
        <v>227</v>
      </c>
      <c r="DN227">
        <v>3.66</v>
      </c>
      <c r="DO227">
        <v>3.6600000000000001E-4</v>
      </c>
      <c r="DP227" t="s">
        <v>227</v>
      </c>
      <c r="DQ227">
        <v>13.9</v>
      </c>
      <c r="DR227">
        <v>1.39E-3</v>
      </c>
      <c r="DS227" t="s">
        <v>227</v>
      </c>
      <c r="DT227">
        <v>55</v>
      </c>
      <c r="DU227">
        <v>5.4999999999999997E-3</v>
      </c>
      <c r="DV227" t="s">
        <v>261</v>
      </c>
      <c r="DW227">
        <v>160</v>
      </c>
      <c r="DX227">
        <v>1.6E-2</v>
      </c>
      <c r="DY227" t="s">
        <v>227</v>
      </c>
      <c r="DZ227">
        <v>87</v>
      </c>
      <c r="EA227">
        <v>8.6999999999999994E-3</v>
      </c>
      <c r="EB227" t="s">
        <v>227</v>
      </c>
      <c r="EF227">
        <v>3.68</v>
      </c>
      <c r="EG227">
        <v>3.68E-4</v>
      </c>
      <c r="EH227" t="s">
        <v>227</v>
      </c>
      <c r="EX227">
        <v>7210</v>
      </c>
      <c r="EY227">
        <v>0.72099999999999997</v>
      </c>
      <c r="EZ227" t="s">
        <v>227</v>
      </c>
      <c r="FA227">
        <v>0.86</v>
      </c>
      <c r="FB227">
        <v>8.6000000000000003E-5</v>
      </c>
      <c r="FC227" t="s">
        <v>227</v>
      </c>
      <c r="FD227">
        <v>2.59</v>
      </c>
      <c r="FE227">
        <v>2.5900000000000001E-4</v>
      </c>
      <c r="FF227" t="s">
        <v>227</v>
      </c>
      <c r="FJ227">
        <v>421906.75900000002</v>
      </c>
      <c r="FK227">
        <v>42.190675900000002</v>
      </c>
      <c r="FL227" t="s">
        <v>261</v>
      </c>
      <c r="FP227">
        <v>1.1499999999999999</v>
      </c>
      <c r="FQ227">
        <v>1.15E-4</v>
      </c>
      <c r="FR227" t="s">
        <v>227</v>
      </c>
      <c r="FS227">
        <v>31.6</v>
      </c>
      <c r="FT227">
        <v>3.16E-3</v>
      </c>
      <c r="FU227" t="s">
        <v>227</v>
      </c>
      <c r="FV227">
        <v>0.77</v>
      </c>
      <c r="FW227">
        <v>7.7000000000000001E-5</v>
      </c>
      <c r="FX227" t="s">
        <v>227</v>
      </c>
      <c r="FY227">
        <v>0.37</v>
      </c>
      <c r="FZ227">
        <v>3.6999999999999998E-5</v>
      </c>
      <c r="GA227" t="s">
        <v>227</v>
      </c>
      <c r="GE227">
        <v>11.5</v>
      </c>
      <c r="GF227">
        <v>1.15E-3</v>
      </c>
      <c r="GG227" t="s">
        <v>227</v>
      </c>
      <c r="GH227">
        <v>940</v>
      </c>
      <c r="GI227">
        <v>9.4E-2</v>
      </c>
      <c r="GJ227" t="s">
        <v>227</v>
      </c>
      <c r="GK227">
        <v>0.21</v>
      </c>
      <c r="GL227">
        <v>2.0999999999999999E-5</v>
      </c>
      <c r="GM227" t="s">
        <v>227</v>
      </c>
      <c r="GN227">
        <v>0.13</v>
      </c>
      <c r="GO227">
        <v>1.2999999999999999E-5</v>
      </c>
      <c r="GP227" t="s">
        <v>227</v>
      </c>
      <c r="GQ227">
        <v>75</v>
      </c>
      <c r="GR227">
        <v>7.4999999999999997E-3</v>
      </c>
      <c r="GS227" t="s">
        <v>227</v>
      </c>
      <c r="GW227">
        <v>2.93</v>
      </c>
      <c r="GX227">
        <v>2.9300000000000002E-4</v>
      </c>
      <c r="GY227" t="s">
        <v>227</v>
      </c>
      <c r="GZ227">
        <v>8.0500000000000007</v>
      </c>
      <c r="HA227">
        <v>8.0500000000000005E-4</v>
      </c>
      <c r="HB227" t="s">
        <v>227</v>
      </c>
      <c r="HC227">
        <v>0.83</v>
      </c>
      <c r="HD227">
        <v>8.2999999999999998E-5</v>
      </c>
      <c r="HE227" t="s">
        <v>227</v>
      </c>
      <c r="HF227">
        <v>45.2</v>
      </c>
      <c r="HG227">
        <v>4.5199999999999997E-3</v>
      </c>
      <c r="HH227" t="s">
        <v>227</v>
      </c>
      <c r="HI227">
        <v>44.7</v>
      </c>
      <c r="HJ227">
        <v>4.47E-3</v>
      </c>
      <c r="HK227" t="s">
        <v>227</v>
      </c>
    </row>
    <row r="228" spans="1:219" x14ac:dyDescent="0.25">
      <c r="A228" t="s">
        <v>534</v>
      </c>
      <c r="B228" t="s">
        <v>245</v>
      </c>
      <c r="C228" t="s">
        <v>221</v>
      </c>
      <c r="D228" t="s">
        <v>527</v>
      </c>
      <c r="E228" t="s">
        <v>528</v>
      </c>
      <c r="F228" t="s">
        <v>260</v>
      </c>
      <c r="G228" t="s">
        <v>225</v>
      </c>
      <c r="H228" t="s">
        <v>226</v>
      </c>
      <c r="I228" t="str">
        <f>HYPERLINK("https://www.oreas.com/crm/OREAS-299/")</f>
        <v>https://www.oreas.com/crm/OREAS-299/</v>
      </c>
      <c r="J228">
        <v>6.35</v>
      </c>
      <c r="K228">
        <v>6.3500000000000004E-4</v>
      </c>
      <c r="L228" t="s">
        <v>227</v>
      </c>
      <c r="M228">
        <v>29000</v>
      </c>
      <c r="N228">
        <v>2.9</v>
      </c>
      <c r="O228" t="s">
        <v>227</v>
      </c>
      <c r="P228">
        <v>55</v>
      </c>
      <c r="Q228">
        <v>5.4999999999999997E-3</v>
      </c>
      <c r="R228" t="s">
        <v>227</v>
      </c>
      <c r="S228">
        <v>89.97</v>
      </c>
      <c r="T228">
        <v>8.9969999999999998E-3</v>
      </c>
      <c r="U228" t="s">
        <v>243</v>
      </c>
      <c r="Y228">
        <v>327</v>
      </c>
      <c r="Z228">
        <v>3.27E-2</v>
      </c>
      <c r="AA228" t="s">
        <v>227</v>
      </c>
      <c r="AB228">
        <v>0.97</v>
      </c>
      <c r="AC228">
        <v>9.7E-5</v>
      </c>
      <c r="AD228" t="s">
        <v>227</v>
      </c>
      <c r="AE228">
        <v>1.43</v>
      </c>
      <c r="AF228">
        <v>1.4300000000000001E-4</v>
      </c>
      <c r="AG228" t="s">
        <v>227</v>
      </c>
      <c r="AH228">
        <v>4230</v>
      </c>
      <c r="AI228">
        <v>0.42299999999999999</v>
      </c>
      <c r="AJ228" t="s">
        <v>227</v>
      </c>
      <c r="AK228">
        <v>0.2</v>
      </c>
      <c r="AL228">
        <v>2.0000000000000002E-5</v>
      </c>
      <c r="AM228" t="s">
        <v>227</v>
      </c>
      <c r="AN228">
        <v>49.3</v>
      </c>
      <c r="AO228">
        <v>4.9300000000000004E-3</v>
      </c>
      <c r="AP228" t="s">
        <v>227</v>
      </c>
      <c r="AT228">
        <v>18.8</v>
      </c>
      <c r="AU228">
        <v>1.8799999999999999E-3</v>
      </c>
      <c r="AV228" t="s">
        <v>227</v>
      </c>
      <c r="AW228">
        <v>134</v>
      </c>
      <c r="AX228">
        <v>1.34E-2</v>
      </c>
      <c r="AY228" t="s">
        <v>227</v>
      </c>
      <c r="AZ228">
        <v>3.76</v>
      </c>
      <c r="BA228">
        <v>3.7599999999999998E-4</v>
      </c>
      <c r="BB228" t="s">
        <v>227</v>
      </c>
      <c r="BC228">
        <v>496</v>
      </c>
      <c r="BD228">
        <v>4.9599999999999998E-2</v>
      </c>
      <c r="BE228" t="s">
        <v>227</v>
      </c>
      <c r="BF228">
        <v>2.58</v>
      </c>
      <c r="BG228">
        <v>2.5799999999999998E-4</v>
      </c>
      <c r="BH228" t="s">
        <v>227</v>
      </c>
      <c r="BI228">
        <v>1.27</v>
      </c>
      <c r="BJ228">
        <v>1.27E-4</v>
      </c>
      <c r="BK228" t="s">
        <v>227</v>
      </c>
      <c r="BL228">
        <v>0.7</v>
      </c>
      <c r="BM228">
        <v>6.9999999999999994E-5</v>
      </c>
      <c r="BN228" t="s">
        <v>227</v>
      </c>
      <c r="BO228">
        <v>24000</v>
      </c>
      <c r="BP228">
        <v>2.4</v>
      </c>
      <c r="BQ228" t="s">
        <v>227</v>
      </c>
      <c r="BR228">
        <v>7.87</v>
      </c>
      <c r="BS228">
        <v>7.8700000000000005E-4</v>
      </c>
      <c r="BT228" t="s">
        <v>227</v>
      </c>
      <c r="BU228">
        <v>3.35</v>
      </c>
      <c r="BV228">
        <v>3.3500000000000001E-4</v>
      </c>
      <c r="BW228" t="s">
        <v>227</v>
      </c>
      <c r="CA228">
        <v>3.28</v>
      </c>
      <c r="CB228">
        <v>3.28E-4</v>
      </c>
      <c r="CC228" t="s">
        <v>227</v>
      </c>
      <c r="CG228">
        <v>0.47</v>
      </c>
      <c r="CH228">
        <v>4.6999999999999997E-5</v>
      </c>
      <c r="CI228" t="s">
        <v>227</v>
      </c>
      <c r="CJ228">
        <v>9.1999999999999998E-2</v>
      </c>
      <c r="CK228">
        <v>9.2E-6</v>
      </c>
      <c r="CL228" t="s">
        <v>227</v>
      </c>
      <c r="CP228">
        <v>10700</v>
      </c>
      <c r="CQ228">
        <v>1.07</v>
      </c>
      <c r="CR228" t="s">
        <v>227</v>
      </c>
      <c r="CS228">
        <v>24.5</v>
      </c>
      <c r="CT228">
        <v>2.4499999999999999E-3</v>
      </c>
      <c r="CU228" t="s">
        <v>227</v>
      </c>
      <c r="CV228">
        <v>22.3</v>
      </c>
      <c r="CW228">
        <v>2.2300000000000002E-3</v>
      </c>
      <c r="CX228" t="s">
        <v>227</v>
      </c>
      <c r="CY228">
        <v>0.19</v>
      </c>
      <c r="CZ228">
        <v>1.9000000000000001E-5</v>
      </c>
      <c r="DA228" t="s">
        <v>227</v>
      </c>
      <c r="DB228">
        <v>5050</v>
      </c>
      <c r="DC228">
        <v>0.505</v>
      </c>
      <c r="DD228" t="s">
        <v>227</v>
      </c>
      <c r="DE228">
        <v>200</v>
      </c>
      <c r="DF228">
        <v>0.02</v>
      </c>
      <c r="DG228" t="s">
        <v>227</v>
      </c>
      <c r="DH228">
        <v>8.07</v>
      </c>
      <c r="DI228">
        <v>8.0699999999999999E-4</v>
      </c>
      <c r="DJ228" t="s">
        <v>227</v>
      </c>
      <c r="DK228">
        <v>3680</v>
      </c>
      <c r="DL228">
        <v>0.36799999999999999</v>
      </c>
      <c r="DM228" t="s">
        <v>227</v>
      </c>
      <c r="DN228">
        <v>9.69</v>
      </c>
      <c r="DO228">
        <v>9.6900000000000003E-4</v>
      </c>
      <c r="DP228" t="s">
        <v>227</v>
      </c>
      <c r="DQ228">
        <v>20.7</v>
      </c>
      <c r="DR228">
        <v>2.0699999999999998E-3</v>
      </c>
      <c r="DS228" t="s">
        <v>227</v>
      </c>
      <c r="DW228">
        <v>250</v>
      </c>
      <c r="DX228">
        <v>2.5000000000000001E-2</v>
      </c>
      <c r="DY228" t="s">
        <v>227</v>
      </c>
      <c r="DZ228">
        <v>106</v>
      </c>
      <c r="EA228">
        <v>1.06E-2</v>
      </c>
      <c r="EB228" t="s">
        <v>227</v>
      </c>
      <c r="EF228">
        <v>5.63</v>
      </c>
      <c r="EG228">
        <v>5.6300000000000002E-4</v>
      </c>
      <c r="EH228" t="s">
        <v>227</v>
      </c>
      <c r="EX228">
        <v>6020</v>
      </c>
      <c r="EY228">
        <v>0.60199999999999998</v>
      </c>
      <c r="EZ228" t="s">
        <v>227</v>
      </c>
      <c r="FA228">
        <v>18.3</v>
      </c>
      <c r="FB228">
        <v>1.83E-3</v>
      </c>
      <c r="FC228" t="s">
        <v>227</v>
      </c>
      <c r="FD228">
        <v>5.59</v>
      </c>
      <c r="FE228">
        <v>5.5900000000000004E-4</v>
      </c>
      <c r="FF228" t="s">
        <v>227</v>
      </c>
      <c r="FJ228">
        <v>398067.57799999998</v>
      </c>
      <c r="FK228">
        <v>39.8067578</v>
      </c>
      <c r="FL228" t="s">
        <v>261</v>
      </c>
      <c r="FP228">
        <v>2.0499999999999998</v>
      </c>
      <c r="FQ228">
        <v>2.05E-4</v>
      </c>
      <c r="FR228" t="s">
        <v>227</v>
      </c>
      <c r="FS228">
        <v>45.2</v>
      </c>
      <c r="FT228">
        <v>4.5199999999999997E-3</v>
      </c>
      <c r="FU228" t="s">
        <v>227</v>
      </c>
      <c r="FV228">
        <v>1.03</v>
      </c>
      <c r="FW228">
        <v>1.03E-4</v>
      </c>
      <c r="FX228" t="s">
        <v>227</v>
      </c>
      <c r="FY228">
        <v>0.47</v>
      </c>
      <c r="FZ228">
        <v>4.6999999999999997E-5</v>
      </c>
      <c r="GA228" t="s">
        <v>227</v>
      </c>
      <c r="GE228">
        <v>13.4</v>
      </c>
      <c r="GF228">
        <v>1.34E-3</v>
      </c>
      <c r="GG228" t="s">
        <v>227</v>
      </c>
      <c r="GH228">
        <v>3020</v>
      </c>
      <c r="GI228">
        <v>0.30199999999999999</v>
      </c>
      <c r="GJ228" t="s">
        <v>227</v>
      </c>
      <c r="GK228">
        <v>0.38</v>
      </c>
      <c r="GL228">
        <v>3.8000000000000002E-5</v>
      </c>
      <c r="GM228" t="s">
        <v>227</v>
      </c>
      <c r="GN228">
        <v>0.18</v>
      </c>
      <c r="GO228">
        <v>1.8E-5</v>
      </c>
      <c r="GP228" t="s">
        <v>227</v>
      </c>
      <c r="GQ228">
        <v>51</v>
      </c>
      <c r="GR228">
        <v>5.1000000000000004E-3</v>
      </c>
      <c r="GS228" t="s">
        <v>227</v>
      </c>
      <c r="GT228">
        <v>36.411000000000001</v>
      </c>
      <c r="GU228">
        <v>3.6411E-3</v>
      </c>
      <c r="GV228" t="s">
        <v>261</v>
      </c>
      <c r="GW228">
        <v>5.93</v>
      </c>
      <c r="GX228">
        <v>5.9299999999999999E-4</v>
      </c>
      <c r="GY228" t="s">
        <v>227</v>
      </c>
      <c r="GZ228">
        <v>10.9</v>
      </c>
      <c r="HA228">
        <v>1.09E-3</v>
      </c>
      <c r="HB228" t="s">
        <v>227</v>
      </c>
      <c r="HC228">
        <v>1.24</v>
      </c>
      <c r="HD228">
        <v>1.2400000000000001E-4</v>
      </c>
      <c r="HE228" t="s">
        <v>227</v>
      </c>
      <c r="HF228">
        <v>78</v>
      </c>
      <c r="HG228">
        <v>7.7999999999999996E-3</v>
      </c>
      <c r="HH228" t="s">
        <v>227</v>
      </c>
      <c r="HI228">
        <v>113</v>
      </c>
      <c r="HJ228">
        <v>1.1299999999999999E-2</v>
      </c>
      <c r="HK228" t="s">
        <v>227</v>
      </c>
    </row>
    <row r="229" spans="1:219" x14ac:dyDescent="0.25">
      <c r="A229" t="s">
        <v>535</v>
      </c>
      <c r="B229" t="s">
        <v>390</v>
      </c>
      <c r="C229" t="s">
        <v>221</v>
      </c>
      <c r="D229" t="s">
        <v>536</v>
      </c>
      <c r="E229" t="s">
        <v>537</v>
      </c>
      <c r="F229" t="s">
        <v>224</v>
      </c>
      <c r="G229" t="s">
        <v>235</v>
      </c>
      <c r="H229" t="s">
        <v>226</v>
      </c>
      <c r="I229" t="str">
        <f>HYPERLINK("https://www.oreas.com/crm/OREAS-2C-Batch-2D3/")</f>
        <v>https://www.oreas.com/crm/OREAS-2C-Batch-2D3/</v>
      </c>
      <c r="S229">
        <v>0.371</v>
      </c>
      <c r="T229">
        <v>3.7100000000000001E-5</v>
      </c>
      <c r="U229" t="s">
        <v>243</v>
      </c>
    </row>
    <row r="230" spans="1:219" x14ac:dyDescent="0.25">
      <c r="A230" t="s">
        <v>538</v>
      </c>
      <c r="B230" t="s">
        <v>390</v>
      </c>
      <c r="C230" t="s">
        <v>221</v>
      </c>
      <c r="D230" t="s">
        <v>536</v>
      </c>
      <c r="E230" t="s">
        <v>537</v>
      </c>
      <c r="F230" t="s">
        <v>224</v>
      </c>
      <c r="G230" t="s">
        <v>235</v>
      </c>
      <c r="H230" t="s">
        <v>226</v>
      </c>
      <c r="I230" t="str">
        <f>HYPERLINK("https://www.oreas.com/crm/OREAS-2Ca/")</f>
        <v>https://www.oreas.com/crm/OREAS-2Ca/</v>
      </c>
      <c r="S230">
        <v>0.59899999999999998</v>
      </c>
      <c r="T230">
        <v>5.9899999999999999E-5</v>
      </c>
      <c r="U230" t="s">
        <v>243</v>
      </c>
    </row>
    <row r="231" spans="1:219" x14ac:dyDescent="0.25">
      <c r="A231" t="s">
        <v>539</v>
      </c>
      <c r="B231" t="s">
        <v>390</v>
      </c>
      <c r="C231" t="s">
        <v>221</v>
      </c>
      <c r="D231" t="s">
        <v>536</v>
      </c>
      <c r="E231" t="s">
        <v>537</v>
      </c>
      <c r="F231" t="s">
        <v>224</v>
      </c>
      <c r="G231" t="s">
        <v>235</v>
      </c>
      <c r="H231" t="s">
        <v>226</v>
      </c>
      <c r="I231" t="str">
        <f>HYPERLINK("https://www.oreas.com/crm/OREAS-2Pa/")</f>
        <v>https://www.oreas.com/crm/OREAS-2Pa/</v>
      </c>
      <c r="S231">
        <v>0.85399999999999998</v>
      </c>
      <c r="T231">
        <v>8.5400000000000002E-5</v>
      </c>
      <c r="U231" t="s">
        <v>243</v>
      </c>
    </row>
    <row r="232" spans="1:219" x14ac:dyDescent="0.25">
      <c r="A232" t="s">
        <v>540</v>
      </c>
      <c r="B232" t="s">
        <v>245</v>
      </c>
      <c r="C232" t="s">
        <v>257</v>
      </c>
      <c r="D232" t="s">
        <v>536</v>
      </c>
      <c r="E232" t="s">
        <v>537</v>
      </c>
      <c r="F232" t="s">
        <v>224</v>
      </c>
      <c r="G232" t="s">
        <v>235</v>
      </c>
      <c r="H232" t="s">
        <v>226</v>
      </c>
      <c r="I232" t="str">
        <f>HYPERLINK("https://www.oreas.com/crm/OREAS-2Pd/")</f>
        <v>https://www.oreas.com/crm/OREAS-2Pd/</v>
      </c>
      <c r="S232">
        <v>0.88500000000000001</v>
      </c>
      <c r="T232">
        <v>8.8499999999999996E-5</v>
      </c>
      <c r="U232" t="s">
        <v>243</v>
      </c>
    </row>
    <row r="233" spans="1:219" x14ac:dyDescent="0.25">
      <c r="A233" t="s">
        <v>541</v>
      </c>
      <c r="B233" t="s">
        <v>401</v>
      </c>
      <c r="C233" t="s">
        <v>221</v>
      </c>
      <c r="D233" t="s">
        <v>470</v>
      </c>
      <c r="E233" t="s">
        <v>336</v>
      </c>
      <c r="F233" t="s">
        <v>260</v>
      </c>
      <c r="G233" t="s">
        <v>225</v>
      </c>
      <c r="H233" t="s">
        <v>226</v>
      </c>
      <c r="I233" t="str">
        <f>HYPERLINK("https://www.oreas.com/crm/OREAS-30a/")</f>
        <v>https://www.oreas.com/crm/OREAS-30a/</v>
      </c>
      <c r="J233">
        <v>2.8000000000000001E-2</v>
      </c>
      <c r="K233">
        <v>2.7999999999999999E-6</v>
      </c>
      <c r="L233" t="s">
        <v>271</v>
      </c>
      <c r="M233">
        <v>79000</v>
      </c>
      <c r="N233">
        <v>7.9</v>
      </c>
      <c r="O233" t="s">
        <v>227</v>
      </c>
      <c r="P233">
        <v>1.55</v>
      </c>
      <c r="Q233">
        <v>1.55E-4</v>
      </c>
      <c r="R233" t="s">
        <v>227</v>
      </c>
      <c r="S233" s="2">
        <v>2E-3</v>
      </c>
      <c r="T233" s="2">
        <v>1.9999999999999999E-7</v>
      </c>
      <c r="U233" t="s">
        <v>243</v>
      </c>
      <c r="Y233">
        <v>537</v>
      </c>
      <c r="Z233">
        <v>5.3699999999999998E-2</v>
      </c>
      <c r="AA233" t="s">
        <v>227</v>
      </c>
      <c r="AB233">
        <v>2.1800000000000002</v>
      </c>
      <c r="AC233">
        <v>2.1800000000000001E-4</v>
      </c>
      <c r="AD233" t="s">
        <v>227</v>
      </c>
      <c r="AE233">
        <v>3.2000000000000001E-2</v>
      </c>
      <c r="AF233">
        <v>3.1999999999999999E-6</v>
      </c>
      <c r="AG233" t="s">
        <v>227</v>
      </c>
      <c r="AH233">
        <v>56700</v>
      </c>
      <c r="AI233">
        <v>5.67</v>
      </c>
      <c r="AJ233" t="s">
        <v>227</v>
      </c>
      <c r="AK233">
        <v>0.14000000000000001</v>
      </c>
      <c r="AL233">
        <v>1.4E-5</v>
      </c>
      <c r="AM233" t="s">
        <v>227</v>
      </c>
      <c r="AN233">
        <v>58</v>
      </c>
      <c r="AO233">
        <v>5.7999999999999996E-3</v>
      </c>
      <c r="AP233" t="s">
        <v>227</v>
      </c>
      <c r="AT233">
        <v>45.1</v>
      </c>
      <c r="AU233">
        <v>4.5100000000000001E-3</v>
      </c>
      <c r="AV233" t="s">
        <v>227</v>
      </c>
      <c r="AW233">
        <v>156</v>
      </c>
      <c r="AX233">
        <v>1.5599999999999999E-2</v>
      </c>
      <c r="AY233" t="s">
        <v>227</v>
      </c>
      <c r="AZ233">
        <v>1.17</v>
      </c>
      <c r="BA233">
        <v>1.17E-4</v>
      </c>
      <c r="BB233" t="s">
        <v>227</v>
      </c>
      <c r="BC233">
        <v>44.4</v>
      </c>
      <c r="BD233">
        <v>4.4400000000000004E-3</v>
      </c>
      <c r="BE233" t="s">
        <v>227</v>
      </c>
      <c r="BF233">
        <v>4.3600000000000003</v>
      </c>
      <c r="BG233">
        <v>4.3600000000000003E-4</v>
      </c>
      <c r="BH233" t="s">
        <v>227</v>
      </c>
      <c r="BI233">
        <v>2.04</v>
      </c>
      <c r="BJ233">
        <v>2.04E-4</v>
      </c>
      <c r="BK233" t="s">
        <v>227</v>
      </c>
      <c r="BL233">
        <v>1.82</v>
      </c>
      <c r="BM233">
        <v>1.8200000000000001E-4</v>
      </c>
      <c r="BN233" t="s">
        <v>227</v>
      </c>
      <c r="BO233">
        <v>80600</v>
      </c>
      <c r="BP233">
        <v>8.06</v>
      </c>
      <c r="BQ233" t="s">
        <v>227</v>
      </c>
      <c r="BR233">
        <v>22.3</v>
      </c>
      <c r="BS233">
        <v>2.2300000000000002E-3</v>
      </c>
      <c r="BT233" t="s">
        <v>227</v>
      </c>
      <c r="BU233">
        <v>5.41</v>
      </c>
      <c r="BV233">
        <v>5.4100000000000003E-4</v>
      </c>
      <c r="BW233" t="s">
        <v>227</v>
      </c>
      <c r="BX233">
        <v>0.13</v>
      </c>
      <c r="BY233">
        <v>1.2999999999999999E-5</v>
      </c>
      <c r="BZ233" t="s">
        <v>227</v>
      </c>
      <c r="CA233">
        <v>4.8099999999999996</v>
      </c>
      <c r="CB233">
        <v>4.8099999999999998E-4</v>
      </c>
      <c r="CC233" t="s">
        <v>227</v>
      </c>
      <c r="CG233">
        <v>0.78</v>
      </c>
      <c r="CH233">
        <v>7.7999999999999999E-5</v>
      </c>
      <c r="CI233" t="s">
        <v>227</v>
      </c>
      <c r="CJ233">
        <v>7.1999999999999995E-2</v>
      </c>
      <c r="CK233">
        <v>7.1999999999999997E-6</v>
      </c>
      <c r="CL233" t="s">
        <v>227</v>
      </c>
      <c r="CP233">
        <v>17100</v>
      </c>
      <c r="CQ233">
        <v>1.71</v>
      </c>
      <c r="CR233" t="s">
        <v>227</v>
      </c>
      <c r="CS233">
        <v>28.3</v>
      </c>
      <c r="CT233">
        <v>2.8300000000000001E-3</v>
      </c>
      <c r="CU233" t="s">
        <v>227</v>
      </c>
      <c r="CV233">
        <v>10.9</v>
      </c>
      <c r="CW233">
        <v>1.09E-3</v>
      </c>
      <c r="CX233" t="s">
        <v>227</v>
      </c>
      <c r="CY233">
        <v>0.23</v>
      </c>
      <c r="CZ233">
        <v>2.3E-5</v>
      </c>
      <c r="DA233" t="s">
        <v>227</v>
      </c>
      <c r="DB233">
        <v>45800</v>
      </c>
      <c r="DC233">
        <v>4.58</v>
      </c>
      <c r="DD233" t="s">
        <v>227</v>
      </c>
      <c r="DE233">
        <v>1160</v>
      </c>
      <c r="DF233">
        <v>0.11600000000000001</v>
      </c>
      <c r="DG233" t="s">
        <v>227</v>
      </c>
      <c r="DH233">
        <v>4.2699999999999996</v>
      </c>
      <c r="DI233">
        <v>4.2700000000000002E-4</v>
      </c>
      <c r="DJ233" t="s">
        <v>227</v>
      </c>
      <c r="DK233">
        <v>23800</v>
      </c>
      <c r="DL233">
        <v>2.38</v>
      </c>
      <c r="DM233" t="s">
        <v>227</v>
      </c>
      <c r="DN233">
        <v>45.5</v>
      </c>
      <c r="DO233">
        <v>4.5500000000000002E-3</v>
      </c>
      <c r="DP233" t="s">
        <v>227</v>
      </c>
      <c r="DQ233">
        <v>27.5</v>
      </c>
      <c r="DR233">
        <v>2.7499999999999998E-3</v>
      </c>
      <c r="DS233" t="s">
        <v>227</v>
      </c>
      <c r="DT233">
        <v>145</v>
      </c>
      <c r="DU233">
        <v>1.4500000000000001E-2</v>
      </c>
      <c r="DV233" t="s">
        <v>228</v>
      </c>
      <c r="DW233">
        <v>2550</v>
      </c>
      <c r="DX233">
        <v>0.255</v>
      </c>
      <c r="DY233" t="s">
        <v>227</v>
      </c>
      <c r="DZ233">
        <v>3.75</v>
      </c>
      <c r="EA233">
        <v>3.7500000000000001E-4</v>
      </c>
      <c r="EB233" t="s">
        <v>227</v>
      </c>
      <c r="EC233" s="2">
        <v>2E-3</v>
      </c>
      <c r="ED233" s="2">
        <v>1.9999999999999999E-7</v>
      </c>
      <c r="EE233" t="s">
        <v>243</v>
      </c>
      <c r="EF233">
        <v>6.96</v>
      </c>
      <c r="EG233">
        <v>6.96E-4</v>
      </c>
      <c r="EH233" t="s">
        <v>227</v>
      </c>
      <c r="EI233" s="2">
        <v>5.0000000000000001E-3</v>
      </c>
      <c r="EJ233" s="2">
        <v>4.9999999999999998E-7</v>
      </c>
      <c r="EK233" t="s">
        <v>243</v>
      </c>
      <c r="EL233">
        <v>36.799999999999997</v>
      </c>
      <c r="EM233">
        <v>3.6800000000000001E-3</v>
      </c>
      <c r="EN233" t="s">
        <v>228</v>
      </c>
      <c r="EX233">
        <v>440</v>
      </c>
      <c r="EY233">
        <v>4.3999999999999997E-2</v>
      </c>
      <c r="EZ233" t="s">
        <v>227</v>
      </c>
      <c r="FD233">
        <v>20</v>
      </c>
      <c r="FE233">
        <v>2E-3</v>
      </c>
      <c r="FF233" t="s">
        <v>227</v>
      </c>
      <c r="FJ233">
        <v>219554.182</v>
      </c>
      <c r="FK233">
        <v>21.9554182</v>
      </c>
      <c r="FL233" t="s">
        <v>261</v>
      </c>
      <c r="FM233">
        <v>5.68</v>
      </c>
      <c r="FN233">
        <v>5.6800000000000004E-4</v>
      </c>
      <c r="FO233" t="s">
        <v>228</v>
      </c>
      <c r="FP233">
        <v>1.88</v>
      </c>
      <c r="FQ233">
        <v>1.8799999999999999E-4</v>
      </c>
      <c r="FR233" t="s">
        <v>227</v>
      </c>
      <c r="FS233">
        <v>776</v>
      </c>
      <c r="FT233">
        <v>7.7600000000000002E-2</v>
      </c>
      <c r="FU233" t="s">
        <v>227</v>
      </c>
      <c r="FV233">
        <v>2.97</v>
      </c>
      <c r="FW233">
        <v>2.9700000000000001E-4</v>
      </c>
      <c r="FX233" t="s">
        <v>227</v>
      </c>
      <c r="FY233">
        <v>0.78</v>
      </c>
      <c r="FZ233">
        <v>7.7999999999999999E-5</v>
      </c>
      <c r="GA233" t="s">
        <v>227</v>
      </c>
      <c r="GE233">
        <v>3.78</v>
      </c>
      <c r="GF233">
        <v>3.7800000000000003E-4</v>
      </c>
      <c r="GG233" t="s">
        <v>227</v>
      </c>
      <c r="GH233">
        <v>12200</v>
      </c>
      <c r="GI233">
        <v>1.22</v>
      </c>
      <c r="GJ233" t="s">
        <v>227</v>
      </c>
      <c r="GK233">
        <v>0.13</v>
      </c>
      <c r="GL233">
        <v>1.2999999999999999E-5</v>
      </c>
      <c r="GM233" t="s">
        <v>227</v>
      </c>
      <c r="GN233">
        <v>0.27</v>
      </c>
      <c r="GO233">
        <v>2.6999999999999999E-5</v>
      </c>
      <c r="GP233" t="s">
        <v>227</v>
      </c>
      <c r="GQ233">
        <v>1.34</v>
      </c>
      <c r="GR233">
        <v>1.34E-4</v>
      </c>
      <c r="GS233" t="s">
        <v>227</v>
      </c>
      <c r="GT233">
        <v>208</v>
      </c>
      <c r="GU233">
        <v>2.0799999999999999E-2</v>
      </c>
      <c r="GV233" t="s">
        <v>228</v>
      </c>
      <c r="GW233">
        <v>0.21</v>
      </c>
      <c r="GX233">
        <v>2.0999999999999999E-5</v>
      </c>
      <c r="GY233" t="s">
        <v>227</v>
      </c>
      <c r="GZ233">
        <v>19.5</v>
      </c>
      <c r="HA233">
        <v>1.9499999999999999E-3</v>
      </c>
      <c r="HB233" t="s">
        <v>227</v>
      </c>
      <c r="HC233">
        <v>1.55</v>
      </c>
      <c r="HD233">
        <v>1.55E-4</v>
      </c>
      <c r="HE233" t="s">
        <v>227</v>
      </c>
      <c r="HF233">
        <v>109</v>
      </c>
      <c r="HG233">
        <v>1.09E-2</v>
      </c>
      <c r="HH233" t="s">
        <v>227</v>
      </c>
      <c r="HI233">
        <v>204</v>
      </c>
      <c r="HJ233">
        <v>2.0400000000000001E-2</v>
      </c>
      <c r="HK233" t="s">
        <v>227</v>
      </c>
    </row>
    <row r="234" spans="1:219" x14ac:dyDescent="0.25">
      <c r="A234" t="s">
        <v>542</v>
      </c>
      <c r="B234" t="s">
        <v>268</v>
      </c>
      <c r="C234" t="s">
        <v>221</v>
      </c>
      <c r="D234" t="s">
        <v>269</v>
      </c>
      <c r="E234" t="s">
        <v>270</v>
      </c>
      <c r="F234" t="s">
        <v>260</v>
      </c>
      <c r="G234" t="s">
        <v>225</v>
      </c>
      <c r="H234" t="s">
        <v>226</v>
      </c>
      <c r="I234" t="str">
        <f>HYPERLINK("https://www.oreas.com/crm/OREAS-315/")</f>
        <v>https://www.oreas.com/crm/OREAS-315/</v>
      </c>
      <c r="J234">
        <v>72.099999999999994</v>
      </c>
      <c r="K234">
        <v>7.2100000000000003E-3</v>
      </c>
      <c r="L234" t="s">
        <v>271</v>
      </c>
      <c r="M234">
        <v>52400</v>
      </c>
      <c r="N234">
        <v>5.24</v>
      </c>
      <c r="O234" t="s">
        <v>227</v>
      </c>
      <c r="P234">
        <v>145</v>
      </c>
      <c r="Q234">
        <v>1.4500000000000001E-2</v>
      </c>
      <c r="R234" t="s">
        <v>227</v>
      </c>
      <c r="V234">
        <v>99</v>
      </c>
      <c r="W234">
        <v>9.9000000000000008E-3</v>
      </c>
      <c r="X234" t="s">
        <v>228</v>
      </c>
      <c r="Y234">
        <v>2212.259</v>
      </c>
      <c r="Z234">
        <v>0.2212259</v>
      </c>
      <c r="AA234" t="s">
        <v>261</v>
      </c>
      <c r="AB234">
        <v>2.2200000000000002</v>
      </c>
      <c r="AC234">
        <v>2.22E-4</v>
      </c>
      <c r="AD234" t="s">
        <v>227</v>
      </c>
      <c r="AE234">
        <v>8.2799999999999994</v>
      </c>
      <c r="AF234">
        <v>8.2799999999999996E-4</v>
      </c>
      <c r="AG234" t="s">
        <v>227</v>
      </c>
      <c r="AH234">
        <v>10300</v>
      </c>
      <c r="AI234">
        <v>1.03</v>
      </c>
      <c r="AJ234" t="s">
        <v>227</v>
      </c>
      <c r="AK234">
        <v>140</v>
      </c>
      <c r="AL234">
        <v>1.4E-2</v>
      </c>
      <c r="AM234" t="s">
        <v>227</v>
      </c>
      <c r="AN234">
        <v>64</v>
      </c>
      <c r="AO234">
        <v>6.4000000000000003E-3</v>
      </c>
      <c r="AP234" t="s">
        <v>227</v>
      </c>
      <c r="AT234">
        <v>17.7</v>
      </c>
      <c r="AU234">
        <v>1.7700000000000001E-3</v>
      </c>
      <c r="AV234" t="s">
        <v>227</v>
      </c>
      <c r="AW234">
        <v>161</v>
      </c>
      <c r="AX234">
        <v>1.61E-2</v>
      </c>
      <c r="AY234" t="s">
        <v>227</v>
      </c>
      <c r="AZ234">
        <v>3.24</v>
      </c>
      <c r="BA234">
        <v>3.2400000000000001E-4</v>
      </c>
      <c r="BB234" t="s">
        <v>227</v>
      </c>
      <c r="BC234">
        <v>785</v>
      </c>
      <c r="BD234">
        <v>7.85E-2</v>
      </c>
      <c r="BE234" t="s">
        <v>227</v>
      </c>
      <c r="BF234">
        <v>3.17</v>
      </c>
      <c r="BG234">
        <v>3.1700000000000001E-4</v>
      </c>
      <c r="BH234" t="s">
        <v>227</v>
      </c>
      <c r="BI234">
        <v>1.62</v>
      </c>
      <c r="BJ234">
        <v>1.6200000000000001E-4</v>
      </c>
      <c r="BK234" t="s">
        <v>227</v>
      </c>
      <c r="BL234">
        <v>1.03</v>
      </c>
      <c r="BM234">
        <v>1.03E-4</v>
      </c>
      <c r="BN234" t="s">
        <v>227</v>
      </c>
      <c r="BO234">
        <v>51800</v>
      </c>
      <c r="BP234">
        <v>5.18</v>
      </c>
      <c r="BQ234" t="s">
        <v>227</v>
      </c>
      <c r="BR234">
        <v>15.9</v>
      </c>
      <c r="BS234">
        <v>1.5900000000000001E-3</v>
      </c>
      <c r="BT234" t="s">
        <v>227</v>
      </c>
      <c r="BU234">
        <v>4.2</v>
      </c>
      <c r="BV234">
        <v>4.2000000000000002E-4</v>
      </c>
      <c r="BW234" t="s">
        <v>227</v>
      </c>
      <c r="BX234">
        <v>4.43</v>
      </c>
      <c r="BY234">
        <v>4.4299999999999998E-4</v>
      </c>
      <c r="BZ234" t="s">
        <v>228</v>
      </c>
      <c r="CA234">
        <v>2.0499999999999998</v>
      </c>
      <c r="CB234">
        <v>2.05E-4</v>
      </c>
      <c r="CC234" t="s">
        <v>227</v>
      </c>
      <c r="CD234">
        <v>2.09</v>
      </c>
      <c r="CE234">
        <v>2.0900000000000001E-4</v>
      </c>
      <c r="CF234" t="s">
        <v>271</v>
      </c>
      <c r="CG234">
        <v>0.56999999999999995</v>
      </c>
      <c r="CH234">
        <v>5.7000000000000003E-5</v>
      </c>
      <c r="CI234" t="s">
        <v>227</v>
      </c>
      <c r="CJ234">
        <v>1.51</v>
      </c>
      <c r="CK234">
        <v>1.5100000000000001E-4</v>
      </c>
      <c r="CL234" t="s">
        <v>227</v>
      </c>
      <c r="CP234">
        <v>25700</v>
      </c>
      <c r="CQ234">
        <v>2.57</v>
      </c>
      <c r="CR234" t="s">
        <v>227</v>
      </c>
      <c r="CS234">
        <v>31.6</v>
      </c>
      <c r="CT234">
        <v>3.16E-3</v>
      </c>
      <c r="CU234" t="s">
        <v>227</v>
      </c>
      <c r="CV234">
        <v>21.7</v>
      </c>
      <c r="CW234">
        <v>2.1700000000000001E-3</v>
      </c>
      <c r="CX234" t="s">
        <v>227</v>
      </c>
      <c r="CY234">
        <v>0.25</v>
      </c>
      <c r="CZ234">
        <v>2.5000000000000001E-5</v>
      </c>
      <c r="DA234" t="s">
        <v>227</v>
      </c>
      <c r="DB234">
        <v>8580</v>
      </c>
      <c r="DC234">
        <v>0.85799999999999998</v>
      </c>
      <c r="DD234" t="s">
        <v>227</v>
      </c>
      <c r="DE234">
        <v>1130</v>
      </c>
      <c r="DF234">
        <v>0.113</v>
      </c>
      <c r="DG234" t="s">
        <v>227</v>
      </c>
      <c r="DH234">
        <v>9.84</v>
      </c>
      <c r="DI234">
        <v>9.8400000000000007E-4</v>
      </c>
      <c r="DJ234" t="s">
        <v>227</v>
      </c>
      <c r="DK234">
        <v>920</v>
      </c>
      <c r="DL234">
        <v>9.1999999999999998E-2</v>
      </c>
      <c r="DM234" t="s">
        <v>227</v>
      </c>
      <c r="DN234">
        <v>9.73</v>
      </c>
      <c r="DO234">
        <v>9.7300000000000002E-4</v>
      </c>
      <c r="DP234" t="s">
        <v>228</v>
      </c>
      <c r="DQ234">
        <v>27.1</v>
      </c>
      <c r="DR234">
        <v>2.7100000000000002E-3</v>
      </c>
      <c r="DS234" t="s">
        <v>227</v>
      </c>
      <c r="DT234">
        <v>237</v>
      </c>
      <c r="DU234">
        <v>2.3699999999999999E-2</v>
      </c>
      <c r="DV234" t="s">
        <v>228</v>
      </c>
      <c r="DW234">
        <v>340</v>
      </c>
      <c r="DX234">
        <v>3.4000000000000002E-2</v>
      </c>
      <c r="DY234" t="s">
        <v>227</v>
      </c>
      <c r="DZ234">
        <v>37900</v>
      </c>
      <c r="EA234">
        <v>3.79</v>
      </c>
      <c r="EB234" t="s">
        <v>227</v>
      </c>
      <c r="EF234">
        <v>7.27</v>
      </c>
      <c r="EG234">
        <v>7.27E-4</v>
      </c>
      <c r="EH234" t="s">
        <v>227</v>
      </c>
      <c r="EL234">
        <v>126</v>
      </c>
      <c r="EM234">
        <v>1.26E-2</v>
      </c>
      <c r="EN234" t="s">
        <v>228</v>
      </c>
      <c r="EX234">
        <v>53700</v>
      </c>
      <c r="EY234">
        <v>5.37</v>
      </c>
      <c r="EZ234" t="s">
        <v>227</v>
      </c>
      <c r="FA234">
        <v>92</v>
      </c>
      <c r="FB234">
        <v>9.1999999999999998E-3</v>
      </c>
      <c r="FC234" t="s">
        <v>227</v>
      </c>
      <c r="FD234">
        <v>9.2200000000000006</v>
      </c>
      <c r="FE234">
        <v>9.2199999999999997E-4</v>
      </c>
      <c r="FF234" t="s">
        <v>227</v>
      </c>
      <c r="FG234">
        <v>2.91</v>
      </c>
      <c r="FH234">
        <v>2.9100000000000003E-4</v>
      </c>
      <c r="FI234" t="s">
        <v>227</v>
      </c>
      <c r="FJ234">
        <v>261576.58199999999</v>
      </c>
      <c r="FK234">
        <v>26.1576582</v>
      </c>
      <c r="FL234" t="s">
        <v>261</v>
      </c>
      <c r="FM234">
        <v>5.07</v>
      </c>
      <c r="FN234">
        <v>5.0699999999999996E-4</v>
      </c>
      <c r="FO234" t="s">
        <v>228</v>
      </c>
      <c r="FP234">
        <v>3.14</v>
      </c>
      <c r="FQ234">
        <v>3.1399999999999999E-4</v>
      </c>
      <c r="FR234" t="s">
        <v>227</v>
      </c>
      <c r="FS234">
        <v>61</v>
      </c>
      <c r="FT234">
        <v>6.1000000000000004E-3</v>
      </c>
      <c r="FU234" t="s">
        <v>227</v>
      </c>
      <c r="FV234">
        <v>0.22</v>
      </c>
      <c r="FW234">
        <v>2.1999999999999999E-5</v>
      </c>
      <c r="FX234" t="s">
        <v>227</v>
      </c>
      <c r="FY234">
        <v>0.56000000000000005</v>
      </c>
      <c r="FZ234">
        <v>5.5999999999999999E-5</v>
      </c>
      <c r="GA234" t="s">
        <v>227</v>
      </c>
      <c r="GB234">
        <v>0.26</v>
      </c>
      <c r="GC234">
        <v>2.5999999999999998E-5</v>
      </c>
      <c r="GD234" t="s">
        <v>271</v>
      </c>
      <c r="GE234">
        <v>10.9</v>
      </c>
      <c r="GF234">
        <v>1.09E-3</v>
      </c>
      <c r="GG234" t="s">
        <v>227</v>
      </c>
      <c r="GH234">
        <v>1680</v>
      </c>
      <c r="GI234">
        <v>0.16800000000000001</v>
      </c>
      <c r="GJ234" t="s">
        <v>227</v>
      </c>
      <c r="GK234">
        <v>19.600000000000001</v>
      </c>
      <c r="GL234">
        <v>1.9599999999999999E-3</v>
      </c>
      <c r="GM234" t="s">
        <v>227</v>
      </c>
      <c r="GN234">
        <v>0.28000000000000003</v>
      </c>
      <c r="GO234">
        <v>2.8E-5</v>
      </c>
      <c r="GP234" t="s">
        <v>227</v>
      </c>
      <c r="GQ234">
        <v>3.92</v>
      </c>
      <c r="GR234">
        <v>3.9199999999999999E-4</v>
      </c>
      <c r="GS234" t="s">
        <v>227</v>
      </c>
      <c r="GT234">
        <v>117</v>
      </c>
      <c r="GU234">
        <v>1.17E-2</v>
      </c>
      <c r="GV234" t="s">
        <v>228</v>
      </c>
      <c r="GW234">
        <v>1.99</v>
      </c>
      <c r="GX234">
        <v>1.9900000000000001E-4</v>
      </c>
      <c r="GY234" t="s">
        <v>227</v>
      </c>
      <c r="GZ234">
        <v>14.9</v>
      </c>
      <c r="HA234">
        <v>1.49E-3</v>
      </c>
      <c r="HB234" t="s">
        <v>227</v>
      </c>
      <c r="HC234">
        <v>1.71</v>
      </c>
      <c r="HD234">
        <v>1.7100000000000001E-4</v>
      </c>
      <c r="HE234" t="s">
        <v>227</v>
      </c>
      <c r="HF234">
        <v>54500</v>
      </c>
      <c r="HG234">
        <v>5.45</v>
      </c>
      <c r="HH234" t="s">
        <v>227</v>
      </c>
      <c r="HI234">
        <v>66</v>
      </c>
      <c r="HJ234">
        <v>6.6E-3</v>
      </c>
      <c r="HK234" t="s">
        <v>227</v>
      </c>
    </row>
    <row r="235" spans="1:219" x14ac:dyDescent="0.25">
      <c r="A235" t="s">
        <v>543</v>
      </c>
      <c r="B235" t="s">
        <v>268</v>
      </c>
      <c r="C235" t="s">
        <v>221</v>
      </c>
      <c r="D235" t="s">
        <v>269</v>
      </c>
      <c r="E235" t="s">
        <v>270</v>
      </c>
      <c r="F235" t="s">
        <v>260</v>
      </c>
      <c r="G235" t="s">
        <v>225</v>
      </c>
      <c r="H235" t="s">
        <v>226</v>
      </c>
      <c r="I235" t="str">
        <f>HYPERLINK("https://www.oreas.com/crm/OREAS-316/")</f>
        <v>https://www.oreas.com/crm/OREAS-316/</v>
      </c>
      <c r="J235">
        <v>102</v>
      </c>
      <c r="K235">
        <v>1.0200000000000001E-2</v>
      </c>
      <c r="L235" t="s">
        <v>271</v>
      </c>
      <c r="M235">
        <v>43700</v>
      </c>
      <c r="N235">
        <v>4.37</v>
      </c>
      <c r="O235" t="s">
        <v>227</v>
      </c>
      <c r="P235">
        <v>368</v>
      </c>
      <c r="Q235">
        <v>3.6799999999999999E-2</v>
      </c>
      <c r="R235" t="s">
        <v>227</v>
      </c>
      <c r="V235">
        <v>83</v>
      </c>
      <c r="W235">
        <v>8.3000000000000001E-3</v>
      </c>
      <c r="X235" t="s">
        <v>228</v>
      </c>
      <c r="Y235">
        <v>1889.8240000000001</v>
      </c>
      <c r="Z235">
        <v>0.18898239999999999</v>
      </c>
      <c r="AA235" t="s">
        <v>261</v>
      </c>
      <c r="AB235">
        <v>1.89</v>
      </c>
      <c r="AC235">
        <v>1.8900000000000001E-4</v>
      </c>
      <c r="AD235" t="s">
        <v>227</v>
      </c>
      <c r="AE235">
        <v>14.6</v>
      </c>
      <c r="AF235">
        <v>1.4599999999999999E-3</v>
      </c>
      <c r="AG235" t="s">
        <v>227</v>
      </c>
      <c r="AH235">
        <v>9350</v>
      </c>
      <c r="AI235">
        <v>0.93500000000000005</v>
      </c>
      <c r="AJ235" t="s">
        <v>227</v>
      </c>
      <c r="AK235">
        <v>255</v>
      </c>
      <c r="AL235">
        <v>2.5499999999999998E-2</v>
      </c>
      <c r="AM235" t="s">
        <v>227</v>
      </c>
      <c r="AN235">
        <v>58</v>
      </c>
      <c r="AO235">
        <v>5.7999999999999996E-3</v>
      </c>
      <c r="AP235" t="s">
        <v>227</v>
      </c>
      <c r="AT235">
        <v>12.7</v>
      </c>
      <c r="AU235">
        <v>1.2700000000000001E-3</v>
      </c>
      <c r="AV235" t="s">
        <v>227</v>
      </c>
      <c r="AW235">
        <v>98</v>
      </c>
      <c r="AX235">
        <v>9.7999999999999997E-3</v>
      </c>
      <c r="AY235" t="s">
        <v>227</v>
      </c>
      <c r="AZ235">
        <v>2.6</v>
      </c>
      <c r="BA235">
        <v>2.5999999999999998E-4</v>
      </c>
      <c r="BB235" t="s">
        <v>227</v>
      </c>
      <c r="BC235">
        <v>1610</v>
      </c>
      <c r="BD235">
        <v>0.161</v>
      </c>
      <c r="BE235" t="s">
        <v>227</v>
      </c>
      <c r="BF235">
        <v>3.1</v>
      </c>
      <c r="BG235">
        <v>3.1E-4</v>
      </c>
      <c r="BH235" t="s">
        <v>227</v>
      </c>
      <c r="BI235">
        <v>1.59</v>
      </c>
      <c r="BJ235">
        <v>1.5899999999999999E-4</v>
      </c>
      <c r="BK235" t="s">
        <v>227</v>
      </c>
      <c r="BL235">
        <v>1.19</v>
      </c>
      <c r="BM235">
        <v>1.1900000000000001E-4</v>
      </c>
      <c r="BN235" t="s">
        <v>227</v>
      </c>
      <c r="BO235">
        <v>59700</v>
      </c>
      <c r="BP235">
        <v>5.97</v>
      </c>
      <c r="BQ235" t="s">
        <v>227</v>
      </c>
      <c r="BR235">
        <v>14.5</v>
      </c>
      <c r="BS235">
        <v>1.4499999999999999E-3</v>
      </c>
      <c r="BT235" t="s">
        <v>227</v>
      </c>
      <c r="BU235">
        <v>4</v>
      </c>
      <c r="BV235">
        <v>4.0000000000000002E-4</v>
      </c>
      <c r="BW235" t="s">
        <v>227</v>
      </c>
      <c r="BX235">
        <v>4.22</v>
      </c>
      <c r="BY235">
        <v>4.2200000000000001E-4</v>
      </c>
      <c r="BZ235" t="s">
        <v>228</v>
      </c>
      <c r="CA235">
        <v>1.71</v>
      </c>
      <c r="CB235">
        <v>1.7100000000000001E-4</v>
      </c>
      <c r="CC235" t="s">
        <v>227</v>
      </c>
      <c r="CD235">
        <v>3.83</v>
      </c>
      <c r="CE235">
        <v>3.8299999999999999E-4</v>
      </c>
      <c r="CF235" t="s">
        <v>271</v>
      </c>
      <c r="CG235">
        <v>0.59</v>
      </c>
      <c r="CH235">
        <v>5.8999999999999998E-5</v>
      </c>
      <c r="CI235" t="s">
        <v>227</v>
      </c>
      <c r="CJ235">
        <v>1.64</v>
      </c>
      <c r="CK235">
        <v>1.64E-4</v>
      </c>
      <c r="CL235" t="s">
        <v>227</v>
      </c>
      <c r="CP235">
        <v>21300</v>
      </c>
      <c r="CQ235">
        <v>2.13</v>
      </c>
      <c r="CR235" t="s">
        <v>227</v>
      </c>
      <c r="CS235">
        <v>29</v>
      </c>
      <c r="CT235">
        <v>2.8999999999999998E-3</v>
      </c>
      <c r="CU235" t="s">
        <v>227</v>
      </c>
      <c r="CV235">
        <v>17.399999999999999</v>
      </c>
      <c r="CW235">
        <v>1.74E-3</v>
      </c>
      <c r="CX235" t="s">
        <v>227</v>
      </c>
      <c r="CY235">
        <v>0.23</v>
      </c>
      <c r="CZ235">
        <v>2.3E-5</v>
      </c>
      <c r="DA235" t="s">
        <v>227</v>
      </c>
      <c r="DB235">
        <v>6660</v>
      </c>
      <c r="DC235">
        <v>0.66600000000000004</v>
      </c>
      <c r="DD235" t="s">
        <v>227</v>
      </c>
      <c r="DE235">
        <v>4470</v>
      </c>
      <c r="DF235">
        <v>0.44700000000000001</v>
      </c>
      <c r="DG235" t="s">
        <v>227</v>
      </c>
      <c r="DH235">
        <v>16.3</v>
      </c>
      <c r="DI235">
        <v>1.6299999999999999E-3</v>
      </c>
      <c r="DJ235" t="s">
        <v>227</v>
      </c>
      <c r="DK235">
        <v>700</v>
      </c>
      <c r="DL235">
        <v>7.0000000000000007E-2</v>
      </c>
      <c r="DM235" t="s">
        <v>227</v>
      </c>
      <c r="DN235">
        <v>8.86</v>
      </c>
      <c r="DO235">
        <v>8.8599999999999996E-4</v>
      </c>
      <c r="DP235" t="s">
        <v>228</v>
      </c>
      <c r="DQ235">
        <v>24.9</v>
      </c>
      <c r="DR235">
        <v>2.49E-3</v>
      </c>
      <c r="DS235" t="s">
        <v>227</v>
      </c>
      <c r="DT235">
        <v>110</v>
      </c>
      <c r="DU235">
        <v>1.0999999999999999E-2</v>
      </c>
      <c r="DV235" t="s">
        <v>228</v>
      </c>
      <c r="DW235">
        <v>310</v>
      </c>
      <c r="DX235">
        <v>3.1E-2</v>
      </c>
      <c r="DY235" t="s">
        <v>227</v>
      </c>
      <c r="DZ235">
        <v>50200</v>
      </c>
      <c r="EA235">
        <v>5.0199999999999996</v>
      </c>
      <c r="EB235" t="s">
        <v>227</v>
      </c>
      <c r="EF235">
        <v>6.6</v>
      </c>
      <c r="EG235">
        <v>6.6E-4</v>
      </c>
      <c r="EH235" t="s">
        <v>227</v>
      </c>
      <c r="EL235">
        <v>101</v>
      </c>
      <c r="EM235">
        <v>1.01E-2</v>
      </c>
      <c r="EN235" t="s">
        <v>228</v>
      </c>
      <c r="EX235">
        <v>88900</v>
      </c>
      <c r="EY235">
        <v>8.89</v>
      </c>
      <c r="EZ235" t="s">
        <v>227</v>
      </c>
      <c r="FA235">
        <v>122</v>
      </c>
      <c r="FB235">
        <v>1.2200000000000001E-2</v>
      </c>
      <c r="FC235" t="s">
        <v>227</v>
      </c>
      <c r="FD235">
        <v>7.47</v>
      </c>
      <c r="FE235">
        <v>7.4700000000000005E-4</v>
      </c>
      <c r="FF235" t="s">
        <v>227</v>
      </c>
      <c r="FG235">
        <v>2.93</v>
      </c>
      <c r="FH235">
        <v>2.9300000000000002E-4</v>
      </c>
      <c r="FI235" t="s">
        <v>227</v>
      </c>
      <c r="FJ235">
        <v>220582.53899999999</v>
      </c>
      <c r="FK235">
        <v>22.0582539</v>
      </c>
      <c r="FL235" t="s">
        <v>261</v>
      </c>
      <c r="FM235">
        <v>4.9800000000000004</v>
      </c>
      <c r="FN235">
        <v>4.9799999999999996E-4</v>
      </c>
      <c r="FO235" t="s">
        <v>228</v>
      </c>
      <c r="FP235">
        <v>3.17</v>
      </c>
      <c r="FQ235">
        <v>3.1700000000000001E-4</v>
      </c>
      <c r="FR235" t="s">
        <v>227</v>
      </c>
      <c r="FS235">
        <v>55</v>
      </c>
      <c r="FT235">
        <v>5.4999999999999997E-3</v>
      </c>
      <c r="FU235" t="s">
        <v>227</v>
      </c>
      <c r="FV235" s="2">
        <v>0.05</v>
      </c>
      <c r="FW235" s="2">
        <v>5.0000000000000004E-6</v>
      </c>
      <c r="FX235" t="s">
        <v>271</v>
      </c>
      <c r="FY235">
        <v>0.56999999999999995</v>
      </c>
      <c r="FZ235">
        <v>5.7000000000000003E-5</v>
      </c>
      <c r="GA235" t="s">
        <v>227</v>
      </c>
      <c r="GB235">
        <v>0.26</v>
      </c>
      <c r="GC235">
        <v>2.5999999999999998E-5</v>
      </c>
      <c r="GD235" t="s">
        <v>271</v>
      </c>
      <c r="GE235">
        <v>8.9700000000000006</v>
      </c>
      <c r="GF235">
        <v>8.9700000000000001E-4</v>
      </c>
      <c r="GG235" t="s">
        <v>227</v>
      </c>
      <c r="GH235">
        <v>2037.7660000000001</v>
      </c>
      <c r="GI235">
        <v>0.2037766</v>
      </c>
      <c r="GJ235" t="s">
        <v>261</v>
      </c>
      <c r="GK235">
        <v>16</v>
      </c>
      <c r="GL235">
        <v>1.6000000000000001E-3</v>
      </c>
      <c r="GM235" t="s">
        <v>227</v>
      </c>
      <c r="GN235">
        <v>0.26</v>
      </c>
      <c r="GO235">
        <v>2.5999999999999998E-5</v>
      </c>
      <c r="GP235" t="s">
        <v>227</v>
      </c>
      <c r="GQ235">
        <v>3.5</v>
      </c>
      <c r="GR235">
        <v>3.5E-4</v>
      </c>
      <c r="GS235" t="s">
        <v>227</v>
      </c>
      <c r="GT235">
        <v>102</v>
      </c>
      <c r="GU235">
        <v>1.0200000000000001E-2</v>
      </c>
      <c r="GV235" t="s">
        <v>228</v>
      </c>
      <c r="GW235">
        <v>2.16</v>
      </c>
      <c r="GX235">
        <v>2.1599999999999999E-4</v>
      </c>
      <c r="GY235" t="s">
        <v>227</v>
      </c>
      <c r="GZ235">
        <v>15.7</v>
      </c>
      <c r="HA235">
        <v>1.57E-3</v>
      </c>
      <c r="HB235" t="s">
        <v>227</v>
      </c>
      <c r="HC235">
        <v>1.65</v>
      </c>
      <c r="HD235">
        <v>1.65E-4</v>
      </c>
      <c r="HE235" t="s">
        <v>227</v>
      </c>
      <c r="HF235">
        <v>111600</v>
      </c>
      <c r="HG235">
        <v>11.16</v>
      </c>
      <c r="HH235" t="s">
        <v>227</v>
      </c>
      <c r="HI235">
        <v>54</v>
      </c>
      <c r="HJ235">
        <v>5.4000000000000003E-3</v>
      </c>
      <c r="HK235" t="s">
        <v>227</v>
      </c>
    </row>
    <row r="236" spans="1:219" x14ac:dyDescent="0.25">
      <c r="A236" t="s">
        <v>544</v>
      </c>
      <c r="B236" t="s">
        <v>268</v>
      </c>
      <c r="C236" t="s">
        <v>221</v>
      </c>
      <c r="D236" t="s">
        <v>269</v>
      </c>
      <c r="E236" t="s">
        <v>270</v>
      </c>
      <c r="F236" t="s">
        <v>260</v>
      </c>
      <c r="G236" t="s">
        <v>225</v>
      </c>
      <c r="H236" t="s">
        <v>226</v>
      </c>
      <c r="I236" t="str">
        <f>HYPERLINK("https://www.oreas.com/crm/OREAS-317/")</f>
        <v>https://www.oreas.com/crm/OREAS-317/</v>
      </c>
      <c r="J236">
        <v>232</v>
      </c>
      <c r="K236">
        <v>2.3199999999999998E-2</v>
      </c>
      <c r="L236" t="s">
        <v>271</v>
      </c>
      <c r="M236">
        <v>30200</v>
      </c>
      <c r="N236">
        <v>3.02</v>
      </c>
      <c r="O236" t="s">
        <v>227</v>
      </c>
      <c r="P236">
        <v>237</v>
      </c>
      <c r="Q236">
        <v>2.3699999999999999E-2</v>
      </c>
      <c r="R236" t="s">
        <v>227</v>
      </c>
      <c r="V236">
        <v>47.1</v>
      </c>
      <c r="W236">
        <v>4.7099999999999998E-3</v>
      </c>
      <c r="X236" t="s">
        <v>228</v>
      </c>
      <c r="Y236">
        <v>3269.127</v>
      </c>
      <c r="Z236">
        <v>0.3269127</v>
      </c>
      <c r="AA236" t="s">
        <v>261</v>
      </c>
      <c r="AB236">
        <v>1.48</v>
      </c>
      <c r="AC236">
        <v>1.4799999999999999E-4</v>
      </c>
      <c r="AD236" t="s">
        <v>227</v>
      </c>
      <c r="AE236">
        <v>44.4</v>
      </c>
      <c r="AF236">
        <v>4.4400000000000004E-3</v>
      </c>
      <c r="AG236" t="s">
        <v>227</v>
      </c>
      <c r="AH236">
        <v>5830</v>
      </c>
      <c r="AI236">
        <v>0.58299999999999996</v>
      </c>
      <c r="AJ236" t="s">
        <v>227</v>
      </c>
      <c r="AK236">
        <v>374</v>
      </c>
      <c r="AL236">
        <v>3.7400000000000003E-2</v>
      </c>
      <c r="AM236" t="s">
        <v>227</v>
      </c>
      <c r="AN236">
        <v>37.200000000000003</v>
      </c>
      <c r="AO236">
        <v>3.7200000000000002E-3</v>
      </c>
      <c r="AP236" t="s">
        <v>227</v>
      </c>
      <c r="AT236">
        <v>12.5</v>
      </c>
      <c r="AU236">
        <v>1.25E-3</v>
      </c>
      <c r="AV236" t="s">
        <v>227</v>
      </c>
      <c r="AW236">
        <v>64</v>
      </c>
      <c r="AX236">
        <v>6.4000000000000003E-3</v>
      </c>
      <c r="AY236" t="s">
        <v>227</v>
      </c>
      <c r="AZ236">
        <v>1.86</v>
      </c>
      <c r="BA236">
        <v>1.8599999999999999E-4</v>
      </c>
      <c r="BB236" t="s">
        <v>227</v>
      </c>
      <c r="BC236">
        <v>4130</v>
      </c>
      <c r="BD236">
        <v>0.41299999999999998</v>
      </c>
      <c r="BE236" t="s">
        <v>227</v>
      </c>
      <c r="BF236">
        <v>2.1800000000000002</v>
      </c>
      <c r="BG236">
        <v>2.1800000000000001E-4</v>
      </c>
      <c r="BH236" t="s">
        <v>227</v>
      </c>
      <c r="BI236">
        <v>1.1299999999999999</v>
      </c>
      <c r="BJ236">
        <v>1.13E-4</v>
      </c>
      <c r="BK236" t="s">
        <v>227</v>
      </c>
      <c r="BL236">
        <v>0.61</v>
      </c>
      <c r="BM236">
        <v>6.0999999999999999E-5</v>
      </c>
      <c r="BN236" t="s">
        <v>227</v>
      </c>
      <c r="BO236">
        <v>68300</v>
      </c>
      <c r="BP236">
        <v>6.83</v>
      </c>
      <c r="BQ236" t="s">
        <v>227</v>
      </c>
      <c r="BR236">
        <v>10.7</v>
      </c>
      <c r="BS236">
        <v>1.07E-3</v>
      </c>
      <c r="BT236" t="s">
        <v>227</v>
      </c>
      <c r="BU236">
        <v>2.63</v>
      </c>
      <c r="BV236">
        <v>2.63E-4</v>
      </c>
      <c r="BW236" t="s">
        <v>227</v>
      </c>
      <c r="BX236">
        <v>3.35</v>
      </c>
      <c r="BY236">
        <v>3.3500000000000001E-4</v>
      </c>
      <c r="BZ236" t="s">
        <v>228</v>
      </c>
      <c r="CA236">
        <v>1.33</v>
      </c>
      <c r="CB236">
        <v>1.3300000000000001E-4</v>
      </c>
      <c r="CC236" t="s">
        <v>227</v>
      </c>
      <c r="CD236">
        <v>6.01</v>
      </c>
      <c r="CE236">
        <v>6.0099999999999997E-4</v>
      </c>
      <c r="CF236" t="s">
        <v>271</v>
      </c>
      <c r="CG236">
        <v>0.4</v>
      </c>
      <c r="CH236">
        <v>4.0000000000000003E-5</v>
      </c>
      <c r="CI236" t="s">
        <v>227</v>
      </c>
      <c r="CJ236">
        <v>1.18</v>
      </c>
      <c r="CK236">
        <v>1.18E-4</v>
      </c>
      <c r="CL236" t="s">
        <v>227</v>
      </c>
      <c r="CP236">
        <v>16200</v>
      </c>
      <c r="CQ236">
        <v>1.62</v>
      </c>
      <c r="CR236" t="s">
        <v>227</v>
      </c>
      <c r="CS236">
        <v>15.9</v>
      </c>
      <c r="CT236">
        <v>1.5900000000000001E-3</v>
      </c>
      <c r="CU236" t="s">
        <v>227</v>
      </c>
      <c r="CV236">
        <v>14.1</v>
      </c>
      <c r="CW236">
        <v>1.41E-3</v>
      </c>
      <c r="CX236" t="s">
        <v>227</v>
      </c>
      <c r="CY236">
        <v>0.17</v>
      </c>
      <c r="CZ236">
        <v>1.7E-5</v>
      </c>
      <c r="DA236" t="s">
        <v>227</v>
      </c>
      <c r="DB236">
        <v>3880</v>
      </c>
      <c r="DC236">
        <v>0.38800000000000001</v>
      </c>
      <c r="DD236" t="s">
        <v>227</v>
      </c>
      <c r="DE236">
        <v>6790</v>
      </c>
      <c r="DF236">
        <v>0.67900000000000005</v>
      </c>
      <c r="DG236" t="s">
        <v>227</v>
      </c>
      <c r="DH236">
        <v>41.5</v>
      </c>
      <c r="DI236">
        <v>4.15E-3</v>
      </c>
      <c r="DJ236" t="s">
        <v>227</v>
      </c>
      <c r="DK236">
        <v>610</v>
      </c>
      <c r="DL236">
        <v>6.0999999999999999E-2</v>
      </c>
      <c r="DM236" t="s">
        <v>227</v>
      </c>
      <c r="DN236">
        <v>5.71</v>
      </c>
      <c r="DO236">
        <v>5.71E-4</v>
      </c>
      <c r="DP236" t="s">
        <v>228</v>
      </c>
      <c r="DQ236">
        <v>15.8</v>
      </c>
      <c r="DR236">
        <v>1.58E-3</v>
      </c>
      <c r="DS236" t="s">
        <v>227</v>
      </c>
      <c r="DT236">
        <v>104</v>
      </c>
      <c r="DU236">
        <v>1.04E-2</v>
      </c>
      <c r="DV236" t="s">
        <v>228</v>
      </c>
      <c r="DW236">
        <v>300</v>
      </c>
      <c r="DX236">
        <v>0.03</v>
      </c>
      <c r="DY236" t="s">
        <v>227</v>
      </c>
      <c r="DZ236">
        <v>121300</v>
      </c>
      <c r="EA236">
        <v>12.13</v>
      </c>
      <c r="EB236" t="s">
        <v>227</v>
      </c>
      <c r="EF236">
        <v>4.29</v>
      </c>
      <c r="EG236">
        <v>4.2900000000000002E-4</v>
      </c>
      <c r="EH236" t="s">
        <v>227</v>
      </c>
      <c r="EL236">
        <v>76</v>
      </c>
      <c r="EM236">
        <v>7.6E-3</v>
      </c>
      <c r="EN236" t="s">
        <v>228</v>
      </c>
      <c r="EO236">
        <v>9.6000000000000002E-2</v>
      </c>
      <c r="EP236">
        <v>9.5999999999999996E-6</v>
      </c>
      <c r="EQ236" t="s">
        <v>227</v>
      </c>
      <c r="EX236">
        <v>147800</v>
      </c>
      <c r="EY236">
        <v>14.78</v>
      </c>
      <c r="EZ236" t="s">
        <v>227</v>
      </c>
      <c r="FA236">
        <v>224</v>
      </c>
      <c r="FB236">
        <v>2.24E-2</v>
      </c>
      <c r="FC236" t="s">
        <v>227</v>
      </c>
      <c r="FD236">
        <v>5.31</v>
      </c>
      <c r="FE236">
        <v>5.31E-4</v>
      </c>
      <c r="FF236" t="s">
        <v>227</v>
      </c>
      <c r="FG236">
        <v>4.9800000000000004</v>
      </c>
      <c r="FH236">
        <v>4.9799999999999996E-4</v>
      </c>
      <c r="FI236" t="s">
        <v>227</v>
      </c>
      <c r="FJ236">
        <v>145605.978</v>
      </c>
      <c r="FK236">
        <v>14.5605978</v>
      </c>
      <c r="FL236" t="s">
        <v>261</v>
      </c>
      <c r="FM236">
        <v>3.39</v>
      </c>
      <c r="FN236">
        <v>3.39E-4</v>
      </c>
      <c r="FO236" t="s">
        <v>228</v>
      </c>
      <c r="FP236">
        <v>3.61</v>
      </c>
      <c r="FQ236">
        <v>3.6099999999999999E-4</v>
      </c>
      <c r="FR236" t="s">
        <v>227</v>
      </c>
      <c r="FS236">
        <v>101</v>
      </c>
      <c r="FT236">
        <v>1.01E-2</v>
      </c>
      <c r="FU236" t="s">
        <v>227</v>
      </c>
      <c r="FV236" s="2">
        <v>0.05</v>
      </c>
      <c r="FW236" s="2">
        <v>5.0000000000000004E-6</v>
      </c>
      <c r="FX236" t="s">
        <v>271</v>
      </c>
      <c r="FY236">
        <v>0.37</v>
      </c>
      <c r="FZ236">
        <v>3.6999999999999998E-5</v>
      </c>
      <c r="GA236" t="s">
        <v>227</v>
      </c>
      <c r="GB236">
        <v>0.86</v>
      </c>
      <c r="GC236">
        <v>8.6000000000000003E-5</v>
      </c>
      <c r="GD236" t="s">
        <v>271</v>
      </c>
      <c r="GE236">
        <v>6.17</v>
      </c>
      <c r="GF236">
        <v>6.1700000000000004E-4</v>
      </c>
      <c r="GG236" t="s">
        <v>227</v>
      </c>
      <c r="GH236">
        <v>1060</v>
      </c>
      <c r="GI236">
        <v>0.106</v>
      </c>
      <c r="GJ236" t="s">
        <v>227</v>
      </c>
      <c r="GK236">
        <v>17.8</v>
      </c>
      <c r="GL236">
        <v>1.7799999999999999E-3</v>
      </c>
      <c r="GM236" t="s">
        <v>227</v>
      </c>
      <c r="GN236">
        <v>0.18</v>
      </c>
      <c r="GO236">
        <v>1.8E-5</v>
      </c>
      <c r="GP236" t="s">
        <v>227</v>
      </c>
      <c r="GQ236">
        <v>4.49</v>
      </c>
      <c r="GR236">
        <v>4.4900000000000002E-4</v>
      </c>
      <c r="GS236" t="s">
        <v>227</v>
      </c>
      <c r="GT236">
        <v>70</v>
      </c>
      <c r="GU236">
        <v>7.0000000000000001E-3</v>
      </c>
      <c r="GV236" t="s">
        <v>228</v>
      </c>
      <c r="GW236">
        <v>1.71</v>
      </c>
      <c r="GX236">
        <v>1.7100000000000001E-4</v>
      </c>
      <c r="GY236" t="s">
        <v>227</v>
      </c>
      <c r="GZ236">
        <v>10.3</v>
      </c>
      <c r="HA236">
        <v>1.0300000000000001E-3</v>
      </c>
      <c r="HB236" t="s">
        <v>227</v>
      </c>
      <c r="HC236">
        <v>1.18</v>
      </c>
      <c r="HD236">
        <v>1.18E-4</v>
      </c>
      <c r="HE236" t="s">
        <v>227</v>
      </c>
      <c r="HF236">
        <v>174500</v>
      </c>
      <c r="HG236">
        <v>17.45</v>
      </c>
      <c r="HH236" t="s">
        <v>227</v>
      </c>
      <c r="HI236">
        <v>40.9</v>
      </c>
      <c r="HJ236">
        <v>4.0899999999999999E-3</v>
      </c>
      <c r="HK236" t="s">
        <v>227</v>
      </c>
    </row>
    <row r="237" spans="1:219" x14ac:dyDescent="0.25">
      <c r="A237" t="s">
        <v>545</v>
      </c>
      <c r="B237" t="s">
        <v>546</v>
      </c>
      <c r="C237" t="s">
        <v>221</v>
      </c>
      <c r="D237" t="s">
        <v>547</v>
      </c>
      <c r="E237" t="s">
        <v>548</v>
      </c>
      <c r="F237" t="s">
        <v>224</v>
      </c>
      <c r="G237" t="s">
        <v>235</v>
      </c>
      <c r="H237" t="s">
        <v>226</v>
      </c>
      <c r="I237" t="str">
        <f>HYPERLINK("https://www.oreas.com/crm/OREAS-32/")</f>
        <v>https://www.oreas.com/crm/OREAS-32/</v>
      </c>
      <c r="J237">
        <v>566</v>
      </c>
      <c r="K237">
        <v>5.6599999999999998E-2</v>
      </c>
      <c r="L237" t="s">
        <v>227</v>
      </c>
      <c r="S237">
        <v>2.61</v>
      </c>
      <c r="T237">
        <v>2.61E-4</v>
      </c>
      <c r="U237" t="s">
        <v>243</v>
      </c>
      <c r="BC237">
        <v>29500</v>
      </c>
      <c r="BD237">
        <v>2.95</v>
      </c>
      <c r="BE237" t="s">
        <v>227</v>
      </c>
      <c r="DZ237">
        <v>85400</v>
      </c>
      <c r="EA237">
        <v>8.5399999999999991</v>
      </c>
      <c r="EB237" t="s">
        <v>227</v>
      </c>
      <c r="HF237">
        <v>126800</v>
      </c>
      <c r="HG237">
        <v>12.68</v>
      </c>
      <c r="HH237" t="s">
        <v>227</v>
      </c>
    </row>
    <row r="238" spans="1:219" x14ac:dyDescent="0.25">
      <c r="A238" t="s">
        <v>549</v>
      </c>
      <c r="B238" t="s">
        <v>550</v>
      </c>
      <c r="C238" t="s">
        <v>221</v>
      </c>
      <c r="D238" t="s">
        <v>551</v>
      </c>
      <c r="E238" t="s">
        <v>552</v>
      </c>
      <c r="F238" t="s">
        <v>224</v>
      </c>
      <c r="G238" t="s">
        <v>235</v>
      </c>
      <c r="H238" t="s">
        <v>226</v>
      </c>
      <c r="I238" t="str">
        <f>HYPERLINK("https://www.oreas.com/crm/OREAS-33/")</f>
        <v>https://www.oreas.com/crm/OREAS-33/</v>
      </c>
      <c r="J238">
        <v>73.5</v>
      </c>
      <c r="K238">
        <v>7.3499999999999998E-3</v>
      </c>
      <c r="L238" t="s">
        <v>227</v>
      </c>
      <c r="S238">
        <v>0.52100000000000002</v>
      </c>
      <c r="T238">
        <v>5.2099999999999999E-5</v>
      </c>
      <c r="U238" t="s">
        <v>243</v>
      </c>
      <c r="BC238">
        <v>3464</v>
      </c>
      <c r="BD238">
        <v>0.34639999999999999</v>
      </c>
      <c r="BE238" t="s">
        <v>227</v>
      </c>
      <c r="DZ238">
        <v>71500</v>
      </c>
      <c r="EA238">
        <v>7.15</v>
      </c>
      <c r="EB238" t="s">
        <v>227</v>
      </c>
      <c r="HF238">
        <v>40600</v>
      </c>
      <c r="HG238">
        <v>4.0599999999999996</v>
      </c>
      <c r="HH238" t="s">
        <v>227</v>
      </c>
    </row>
    <row r="239" spans="1:219" x14ac:dyDescent="0.25">
      <c r="A239" t="s">
        <v>553</v>
      </c>
      <c r="B239" t="s">
        <v>268</v>
      </c>
      <c r="C239" t="s">
        <v>221</v>
      </c>
      <c r="D239" t="s">
        <v>515</v>
      </c>
      <c r="E239" t="s">
        <v>554</v>
      </c>
      <c r="F239" t="s">
        <v>224</v>
      </c>
      <c r="G239" t="s">
        <v>235</v>
      </c>
      <c r="H239" t="s">
        <v>226</v>
      </c>
      <c r="I239" t="str">
        <f>HYPERLINK("https://www.oreas.com/crm/OREAS-34h/")</f>
        <v>https://www.oreas.com/crm/OREAS-34h/</v>
      </c>
      <c r="J239">
        <v>22.4</v>
      </c>
      <c r="K239">
        <v>2.2399999999999998E-3</v>
      </c>
      <c r="L239" t="s">
        <v>251</v>
      </c>
      <c r="P239">
        <v>2415</v>
      </c>
      <c r="Q239">
        <v>0.24149999999999999</v>
      </c>
      <c r="R239" t="s">
        <v>555</v>
      </c>
      <c r="AH239">
        <v>80800</v>
      </c>
      <c r="AI239">
        <v>8.08</v>
      </c>
      <c r="AJ239" t="s">
        <v>555</v>
      </c>
      <c r="AK239">
        <v>196</v>
      </c>
      <c r="AL239">
        <v>1.9599999999999999E-2</v>
      </c>
      <c r="AM239" t="s">
        <v>555</v>
      </c>
      <c r="AT239">
        <v>168</v>
      </c>
      <c r="AU239">
        <v>1.6799999999999999E-2</v>
      </c>
      <c r="AV239" t="s">
        <v>555</v>
      </c>
      <c r="BC239">
        <v>628</v>
      </c>
      <c r="BD239">
        <v>6.2799999999999995E-2</v>
      </c>
      <c r="BE239" t="s">
        <v>555</v>
      </c>
      <c r="BO239">
        <v>188900</v>
      </c>
      <c r="BP239">
        <v>18.89</v>
      </c>
      <c r="BQ239" t="s">
        <v>555</v>
      </c>
      <c r="DB239">
        <v>37500</v>
      </c>
      <c r="DC239">
        <v>3.75</v>
      </c>
      <c r="DD239" t="s">
        <v>555</v>
      </c>
      <c r="DE239">
        <v>405</v>
      </c>
      <c r="DF239">
        <v>4.0500000000000001E-2</v>
      </c>
      <c r="DG239" t="s">
        <v>555</v>
      </c>
      <c r="DT239">
        <v>483</v>
      </c>
      <c r="DU239">
        <v>4.8300000000000003E-2</v>
      </c>
      <c r="DV239" t="s">
        <v>251</v>
      </c>
      <c r="DW239">
        <v>336</v>
      </c>
      <c r="DX239">
        <v>3.3599999999999998E-2</v>
      </c>
      <c r="DY239" t="s">
        <v>555</v>
      </c>
      <c r="DZ239">
        <v>14600</v>
      </c>
      <c r="EA239">
        <v>1.46</v>
      </c>
      <c r="EB239" t="s">
        <v>555</v>
      </c>
      <c r="EX239">
        <v>263200</v>
      </c>
      <c r="EY239">
        <v>26.32</v>
      </c>
      <c r="EZ239" t="s">
        <v>555</v>
      </c>
      <c r="FA239">
        <v>4.08</v>
      </c>
      <c r="FB239">
        <v>4.08E-4</v>
      </c>
      <c r="FC239" t="s">
        <v>555</v>
      </c>
      <c r="GK239">
        <v>246</v>
      </c>
      <c r="GL239">
        <v>2.46E-2</v>
      </c>
      <c r="GM239" t="s">
        <v>555</v>
      </c>
      <c r="HF239">
        <v>122500</v>
      </c>
      <c r="HG239">
        <v>12.25</v>
      </c>
      <c r="HH239" t="s">
        <v>555</v>
      </c>
    </row>
    <row r="240" spans="1:219" x14ac:dyDescent="0.25">
      <c r="A240" t="s">
        <v>556</v>
      </c>
      <c r="B240" t="s">
        <v>268</v>
      </c>
      <c r="C240" t="s">
        <v>221</v>
      </c>
      <c r="D240" t="s">
        <v>515</v>
      </c>
      <c r="E240" t="s">
        <v>554</v>
      </c>
      <c r="F240" t="s">
        <v>224</v>
      </c>
      <c r="G240" t="s">
        <v>235</v>
      </c>
      <c r="H240" t="s">
        <v>226</v>
      </c>
      <c r="I240" t="str">
        <f>HYPERLINK("https://www.oreas.com/crm/OREAS-34i/")</f>
        <v>https://www.oreas.com/crm/OREAS-34i/</v>
      </c>
      <c r="J240">
        <v>9.4499999999999993</v>
      </c>
      <c r="K240">
        <v>9.4499999999999998E-4</v>
      </c>
      <c r="L240" t="s">
        <v>251</v>
      </c>
      <c r="P240">
        <v>2236</v>
      </c>
      <c r="Q240">
        <v>0.22359999999999999</v>
      </c>
      <c r="R240" t="s">
        <v>555</v>
      </c>
      <c r="AH240">
        <v>104000</v>
      </c>
      <c r="AI240">
        <v>10.4</v>
      </c>
      <c r="AJ240" t="s">
        <v>555</v>
      </c>
      <c r="AK240">
        <v>24.4</v>
      </c>
      <c r="AL240">
        <v>2.4399999999999999E-3</v>
      </c>
      <c r="AM240" t="s">
        <v>555</v>
      </c>
      <c r="AT240">
        <v>148</v>
      </c>
      <c r="AU240">
        <v>1.4800000000000001E-2</v>
      </c>
      <c r="AV240" t="s">
        <v>555</v>
      </c>
      <c r="BC240">
        <v>237</v>
      </c>
      <c r="BD240">
        <v>2.3699999999999999E-2</v>
      </c>
      <c r="BE240" t="s">
        <v>555</v>
      </c>
      <c r="BO240">
        <v>198600</v>
      </c>
      <c r="BP240">
        <v>19.86</v>
      </c>
      <c r="BQ240" t="s">
        <v>555</v>
      </c>
      <c r="DB240">
        <v>48900</v>
      </c>
      <c r="DC240">
        <v>4.8899999999999997</v>
      </c>
      <c r="DD240" t="s">
        <v>555</v>
      </c>
      <c r="DE240">
        <v>658</v>
      </c>
      <c r="DF240">
        <v>6.5799999999999997E-2</v>
      </c>
      <c r="DG240" t="s">
        <v>555</v>
      </c>
      <c r="DT240">
        <v>413</v>
      </c>
      <c r="DU240">
        <v>4.1300000000000003E-2</v>
      </c>
      <c r="DV240" t="s">
        <v>251</v>
      </c>
      <c r="DW240">
        <v>446</v>
      </c>
      <c r="DX240">
        <v>4.4600000000000001E-2</v>
      </c>
      <c r="DY240" t="s">
        <v>555</v>
      </c>
      <c r="DZ240">
        <v>2920</v>
      </c>
      <c r="EA240">
        <v>0.29199999999999998</v>
      </c>
      <c r="EB240" t="s">
        <v>555</v>
      </c>
      <c r="EX240">
        <v>225800</v>
      </c>
      <c r="EY240">
        <v>22.58</v>
      </c>
      <c r="EZ240" t="s">
        <v>555</v>
      </c>
      <c r="GK240">
        <v>234</v>
      </c>
      <c r="GL240">
        <v>2.3400000000000001E-2</v>
      </c>
      <c r="GM240" t="s">
        <v>555</v>
      </c>
      <c r="HF240">
        <v>13400</v>
      </c>
      <c r="HG240">
        <v>1.34</v>
      </c>
      <c r="HH240" t="s">
        <v>555</v>
      </c>
    </row>
    <row r="241" spans="1:219" x14ac:dyDescent="0.25">
      <c r="A241" t="s">
        <v>557</v>
      </c>
      <c r="B241" t="s">
        <v>268</v>
      </c>
      <c r="C241" t="s">
        <v>221</v>
      </c>
      <c r="D241" t="s">
        <v>515</v>
      </c>
      <c r="E241" t="s">
        <v>554</v>
      </c>
      <c r="F241" t="s">
        <v>224</v>
      </c>
      <c r="G241" t="s">
        <v>235</v>
      </c>
      <c r="H241" t="s">
        <v>226</v>
      </c>
      <c r="I241" t="str">
        <f>HYPERLINK("https://www.oreas.com/crm/OREAS-34j/")</f>
        <v>https://www.oreas.com/crm/OREAS-34j/</v>
      </c>
      <c r="J241">
        <v>45.6</v>
      </c>
      <c r="K241">
        <v>4.5599999999999998E-3</v>
      </c>
      <c r="L241" t="s">
        <v>555</v>
      </c>
      <c r="P241">
        <v>3075</v>
      </c>
      <c r="Q241">
        <v>0.3075</v>
      </c>
      <c r="R241" t="s">
        <v>555</v>
      </c>
      <c r="AH241">
        <v>32000</v>
      </c>
      <c r="AI241">
        <v>3.2</v>
      </c>
      <c r="AJ241" t="s">
        <v>555</v>
      </c>
      <c r="AK241">
        <v>647</v>
      </c>
      <c r="AL241">
        <v>6.4699999999999994E-2</v>
      </c>
      <c r="AM241" t="s">
        <v>555</v>
      </c>
      <c r="AT241">
        <v>324</v>
      </c>
      <c r="AU241">
        <v>3.2399999999999998E-2</v>
      </c>
      <c r="AV241" t="s">
        <v>555</v>
      </c>
      <c r="BC241">
        <v>873</v>
      </c>
      <c r="BD241">
        <v>8.7300000000000003E-2</v>
      </c>
      <c r="BE241" t="s">
        <v>555</v>
      </c>
      <c r="BO241">
        <v>151600</v>
      </c>
      <c r="BP241">
        <v>15.16</v>
      </c>
      <c r="BQ241" t="s">
        <v>555</v>
      </c>
      <c r="DB241">
        <v>11900</v>
      </c>
      <c r="DC241">
        <v>1.19</v>
      </c>
      <c r="DD241" t="s">
        <v>555</v>
      </c>
      <c r="DE241">
        <v>236</v>
      </c>
      <c r="DF241">
        <v>2.3599999999999999E-2</v>
      </c>
      <c r="DG241" t="s">
        <v>555</v>
      </c>
      <c r="DH241">
        <v>29</v>
      </c>
      <c r="DI241">
        <v>2.8999999999999998E-3</v>
      </c>
      <c r="DJ241" t="s">
        <v>555</v>
      </c>
      <c r="DW241">
        <v>354</v>
      </c>
      <c r="DX241">
        <v>3.5400000000000001E-2</v>
      </c>
      <c r="DY241" t="s">
        <v>555</v>
      </c>
      <c r="DZ241">
        <v>11600</v>
      </c>
      <c r="EA241">
        <v>1.1599999999999999</v>
      </c>
      <c r="EB241" t="s">
        <v>555</v>
      </c>
      <c r="EX241">
        <v>313600</v>
      </c>
      <c r="EY241">
        <v>31.36</v>
      </c>
      <c r="EZ241" t="s">
        <v>555</v>
      </c>
      <c r="FA241">
        <v>5.49</v>
      </c>
      <c r="FB241">
        <v>5.4900000000000001E-4</v>
      </c>
      <c r="FC241" t="s">
        <v>555</v>
      </c>
      <c r="GK241">
        <v>288</v>
      </c>
      <c r="GL241">
        <v>2.8799999999999999E-2</v>
      </c>
      <c r="GM241" t="s">
        <v>555</v>
      </c>
      <c r="HF241">
        <v>341800</v>
      </c>
      <c r="HG241">
        <v>34.18</v>
      </c>
      <c r="HH241" t="s">
        <v>555</v>
      </c>
    </row>
    <row r="242" spans="1:219" x14ac:dyDescent="0.25">
      <c r="A242" t="s">
        <v>558</v>
      </c>
      <c r="B242" t="s">
        <v>268</v>
      </c>
      <c r="C242" t="s">
        <v>221</v>
      </c>
      <c r="D242" t="s">
        <v>515</v>
      </c>
      <c r="E242" t="s">
        <v>554</v>
      </c>
      <c r="F242" t="s">
        <v>224</v>
      </c>
      <c r="G242" t="s">
        <v>235</v>
      </c>
      <c r="H242" t="s">
        <v>226</v>
      </c>
      <c r="I242" t="str">
        <f>HYPERLINK("https://www.oreas.com/crm/OREAS-34k/")</f>
        <v>https://www.oreas.com/crm/OREAS-34k/</v>
      </c>
      <c r="J242">
        <v>17.399999999999999</v>
      </c>
      <c r="K242">
        <v>1.74E-3</v>
      </c>
      <c r="L242" t="s">
        <v>555</v>
      </c>
      <c r="P242">
        <v>2194</v>
      </c>
      <c r="Q242">
        <v>0.21940000000000001</v>
      </c>
      <c r="R242" t="s">
        <v>555</v>
      </c>
      <c r="Y242">
        <v>161</v>
      </c>
      <c r="Z242">
        <v>1.61E-2</v>
      </c>
      <c r="AA242" t="s">
        <v>555</v>
      </c>
      <c r="AH242">
        <v>41600</v>
      </c>
      <c r="AI242">
        <v>4.16</v>
      </c>
      <c r="AJ242" t="s">
        <v>555</v>
      </c>
      <c r="AK242">
        <v>499</v>
      </c>
      <c r="AL242">
        <v>4.99E-2</v>
      </c>
      <c r="AM242" t="s">
        <v>555</v>
      </c>
      <c r="AT242">
        <v>215</v>
      </c>
      <c r="AU242">
        <v>2.1499999999999998E-2</v>
      </c>
      <c r="AV242" t="s">
        <v>555</v>
      </c>
      <c r="BC242">
        <v>76</v>
      </c>
      <c r="BD242">
        <v>7.6E-3</v>
      </c>
      <c r="BE242" t="s">
        <v>555</v>
      </c>
      <c r="BO242">
        <v>203800</v>
      </c>
      <c r="BP242">
        <v>20.38</v>
      </c>
      <c r="BQ242" t="s">
        <v>555</v>
      </c>
      <c r="DB242">
        <v>14100</v>
      </c>
      <c r="DC242">
        <v>1.41</v>
      </c>
      <c r="DD242" t="s">
        <v>555</v>
      </c>
      <c r="DE242">
        <v>167</v>
      </c>
      <c r="DF242">
        <v>1.67E-2</v>
      </c>
      <c r="DG242" t="s">
        <v>555</v>
      </c>
      <c r="DT242">
        <v>578</v>
      </c>
      <c r="DU242">
        <v>5.7799999999999997E-2</v>
      </c>
      <c r="DV242" t="s">
        <v>251</v>
      </c>
      <c r="DW242">
        <v>414</v>
      </c>
      <c r="DX242">
        <v>4.1399999999999999E-2</v>
      </c>
      <c r="DY242" t="s">
        <v>555</v>
      </c>
      <c r="DZ242">
        <v>20800</v>
      </c>
      <c r="EA242">
        <v>2.08</v>
      </c>
      <c r="EB242" t="s">
        <v>555</v>
      </c>
      <c r="EX242">
        <v>332100</v>
      </c>
      <c r="EY242">
        <v>33.21</v>
      </c>
      <c r="EZ242" t="s">
        <v>555</v>
      </c>
      <c r="GK242">
        <v>352</v>
      </c>
      <c r="GL242">
        <v>3.5200000000000002E-2</v>
      </c>
      <c r="GM242" t="s">
        <v>555</v>
      </c>
      <c r="HF242">
        <v>237600</v>
      </c>
      <c r="HG242">
        <v>23.76</v>
      </c>
      <c r="HH242" t="s">
        <v>555</v>
      </c>
    </row>
    <row r="243" spans="1:219" x14ac:dyDescent="0.25">
      <c r="A243" t="s">
        <v>559</v>
      </c>
      <c r="B243" t="s">
        <v>560</v>
      </c>
      <c r="C243" t="s">
        <v>221</v>
      </c>
      <c r="D243" t="s">
        <v>561</v>
      </c>
      <c r="E243" t="s">
        <v>270</v>
      </c>
      <c r="F243" t="s">
        <v>224</v>
      </c>
      <c r="G243" t="s">
        <v>235</v>
      </c>
      <c r="H243" t="s">
        <v>226</v>
      </c>
      <c r="I243" t="str">
        <f>HYPERLINK("https://www.oreas.com/crm/OREAS-350/")</f>
        <v>https://www.oreas.com/crm/OREAS-350/</v>
      </c>
      <c r="J243">
        <v>96.6</v>
      </c>
      <c r="K243">
        <v>9.6600000000000002E-3</v>
      </c>
      <c r="L243" t="s">
        <v>227</v>
      </c>
      <c r="P243">
        <v>900</v>
      </c>
      <c r="Q243">
        <v>0.09</v>
      </c>
      <c r="R243" t="s">
        <v>227</v>
      </c>
      <c r="AE243" s="2">
        <v>5</v>
      </c>
      <c r="AF243" s="2">
        <v>5.0000000000000001E-4</v>
      </c>
      <c r="AG243" t="s">
        <v>227</v>
      </c>
      <c r="AK243">
        <v>932</v>
      </c>
      <c r="AL243">
        <v>9.3200000000000005E-2</v>
      </c>
      <c r="AM243" t="s">
        <v>227</v>
      </c>
      <c r="BC243">
        <v>8540</v>
      </c>
      <c r="BD243">
        <v>0.85399999999999998</v>
      </c>
      <c r="BE243" t="s">
        <v>227</v>
      </c>
      <c r="BO243">
        <v>52300</v>
      </c>
      <c r="BP243">
        <v>5.23</v>
      </c>
      <c r="BQ243" t="s">
        <v>227</v>
      </c>
      <c r="DB243">
        <v>2630</v>
      </c>
      <c r="DC243">
        <v>0.26300000000000001</v>
      </c>
      <c r="DD243" t="s">
        <v>227</v>
      </c>
      <c r="DZ243">
        <v>82200</v>
      </c>
      <c r="EA243">
        <v>8.2200000000000006</v>
      </c>
      <c r="EB243" t="s">
        <v>227</v>
      </c>
      <c r="FA243">
        <v>108</v>
      </c>
      <c r="FB243">
        <v>1.0800000000000001E-2</v>
      </c>
      <c r="FC243" t="s">
        <v>227</v>
      </c>
      <c r="FJ243">
        <v>28607.017</v>
      </c>
      <c r="FK243">
        <v>2.8607016999999999</v>
      </c>
      <c r="FL243" t="s">
        <v>251</v>
      </c>
      <c r="GK243">
        <v>128</v>
      </c>
      <c r="GL243">
        <v>1.2800000000000001E-2</v>
      </c>
      <c r="GM243" t="s">
        <v>227</v>
      </c>
      <c r="HF243">
        <v>441300</v>
      </c>
      <c r="HG243">
        <v>44.13</v>
      </c>
      <c r="HH243" t="s">
        <v>227</v>
      </c>
    </row>
    <row r="244" spans="1:219" x14ac:dyDescent="0.25">
      <c r="A244" t="s">
        <v>562</v>
      </c>
      <c r="B244" t="s">
        <v>560</v>
      </c>
      <c r="C244" t="s">
        <v>221</v>
      </c>
      <c r="D244" t="s">
        <v>561</v>
      </c>
      <c r="E244" t="s">
        <v>270</v>
      </c>
      <c r="F244" t="s">
        <v>224</v>
      </c>
      <c r="G244" t="s">
        <v>235</v>
      </c>
      <c r="H244" t="s">
        <v>226</v>
      </c>
      <c r="I244" t="str">
        <f>HYPERLINK("https://www.oreas.com/crm/OREAS-351/")</f>
        <v>https://www.oreas.com/crm/OREAS-351/</v>
      </c>
      <c r="J244">
        <v>120</v>
      </c>
      <c r="K244">
        <v>1.2E-2</v>
      </c>
      <c r="L244" t="s">
        <v>227</v>
      </c>
      <c r="P244">
        <v>1076</v>
      </c>
      <c r="Q244">
        <v>0.1076</v>
      </c>
      <c r="R244" t="s">
        <v>227</v>
      </c>
      <c r="AE244" s="2">
        <v>5</v>
      </c>
      <c r="AF244" s="2">
        <v>5.0000000000000001E-4</v>
      </c>
      <c r="AG244" t="s">
        <v>227</v>
      </c>
      <c r="AK244">
        <v>1095</v>
      </c>
      <c r="AL244">
        <v>0.1095</v>
      </c>
      <c r="AM244" t="s">
        <v>227</v>
      </c>
      <c r="BC244">
        <v>10700</v>
      </c>
      <c r="BD244">
        <v>1.07</v>
      </c>
      <c r="BE244" t="s">
        <v>227</v>
      </c>
      <c r="BO244">
        <v>58800</v>
      </c>
      <c r="BP244">
        <v>5.88</v>
      </c>
      <c r="BQ244" t="s">
        <v>227</v>
      </c>
      <c r="DB244">
        <v>780</v>
      </c>
      <c r="DC244">
        <v>7.8E-2</v>
      </c>
      <c r="DD244" t="s">
        <v>227</v>
      </c>
      <c r="DZ244">
        <v>38500</v>
      </c>
      <c r="EA244">
        <v>3.85</v>
      </c>
      <c r="EB244" t="s">
        <v>227</v>
      </c>
      <c r="FA244">
        <v>144</v>
      </c>
      <c r="FB244">
        <v>1.44E-2</v>
      </c>
      <c r="FC244" t="s">
        <v>227</v>
      </c>
      <c r="FJ244">
        <v>23698.95</v>
      </c>
      <c r="FK244">
        <v>2.3698950000000001</v>
      </c>
      <c r="FL244" t="s">
        <v>251</v>
      </c>
      <c r="GK244">
        <v>144</v>
      </c>
      <c r="GL244">
        <v>1.44E-2</v>
      </c>
      <c r="GM244" t="s">
        <v>227</v>
      </c>
      <c r="HF244">
        <v>469900</v>
      </c>
      <c r="HG244">
        <v>46.99</v>
      </c>
      <c r="HH244" t="s">
        <v>227</v>
      </c>
    </row>
    <row r="245" spans="1:219" x14ac:dyDescent="0.25">
      <c r="A245" t="s">
        <v>563</v>
      </c>
      <c r="B245" t="s">
        <v>560</v>
      </c>
      <c r="C245" t="s">
        <v>221</v>
      </c>
      <c r="D245" t="s">
        <v>561</v>
      </c>
      <c r="E245" t="s">
        <v>270</v>
      </c>
      <c r="F245" t="s">
        <v>224</v>
      </c>
      <c r="G245" t="s">
        <v>235</v>
      </c>
      <c r="H245" t="s">
        <v>226</v>
      </c>
      <c r="I245" t="str">
        <f>HYPERLINK("https://www.oreas.com/crm/OREAS-352/")</f>
        <v>https://www.oreas.com/crm/OREAS-352/</v>
      </c>
      <c r="J245">
        <v>9.43</v>
      </c>
      <c r="K245">
        <v>9.4300000000000004E-4</v>
      </c>
      <c r="L245" t="s">
        <v>227</v>
      </c>
      <c r="P245">
        <v>112</v>
      </c>
      <c r="Q245">
        <v>1.12E-2</v>
      </c>
      <c r="R245" t="s">
        <v>227</v>
      </c>
      <c r="AE245" s="2">
        <v>5</v>
      </c>
      <c r="AF245" s="2">
        <v>5.0000000000000001E-4</v>
      </c>
      <c r="AG245" t="s">
        <v>227</v>
      </c>
      <c r="AK245">
        <v>56</v>
      </c>
      <c r="AL245">
        <v>5.5999999999999999E-3</v>
      </c>
      <c r="AM245" t="s">
        <v>227</v>
      </c>
      <c r="BC245">
        <v>640</v>
      </c>
      <c r="BD245">
        <v>6.4000000000000001E-2</v>
      </c>
      <c r="BE245" t="s">
        <v>227</v>
      </c>
      <c r="BO245">
        <v>5190</v>
      </c>
      <c r="BP245">
        <v>0.51900000000000002</v>
      </c>
      <c r="BQ245" t="s">
        <v>227</v>
      </c>
      <c r="DB245">
        <v>970</v>
      </c>
      <c r="DC245">
        <v>9.7000000000000003E-2</v>
      </c>
      <c r="DD245" t="s">
        <v>227</v>
      </c>
      <c r="FA245">
        <v>35</v>
      </c>
      <c r="FB245">
        <v>3.5000000000000001E-3</v>
      </c>
      <c r="FC245" t="s">
        <v>227</v>
      </c>
      <c r="FJ245">
        <v>16593.939999999999</v>
      </c>
      <c r="FK245">
        <v>1.659394</v>
      </c>
      <c r="FL245" t="s">
        <v>251</v>
      </c>
      <c r="GK245">
        <v>19.5</v>
      </c>
      <c r="GL245">
        <v>1.9499999999999999E-3</v>
      </c>
      <c r="GM245" t="s">
        <v>227</v>
      </c>
      <c r="HF245">
        <v>22100</v>
      </c>
      <c r="HG245">
        <v>2.21</v>
      </c>
      <c r="HH245" t="s">
        <v>227</v>
      </c>
    </row>
    <row r="246" spans="1:219" x14ac:dyDescent="0.25">
      <c r="A246" t="s">
        <v>564</v>
      </c>
      <c r="B246" t="s">
        <v>565</v>
      </c>
      <c r="C246" t="s">
        <v>221</v>
      </c>
      <c r="D246" t="s">
        <v>311</v>
      </c>
      <c r="E246" t="s">
        <v>548</v>
      </c>
      <c r="F246" t="s">
        <v>260</v>
      </c>
      <c r="G246" t="s">
        <v>235</v>
      </c>
      <c r="H246" t="s">
        <v>226</v>
      </c>
      <c r="I246" t="str">
        <f>HYPERLINK("https://www.oreas.com/crm/OREAS-353/")</f>
        <v>https://www.oreas.com/crm/OREAS-353/</v>
      </c>
      <c r="J246">
        <v>2184</v>
      </c>
      <c r="K246">
        <v>0.21840000000000001</v>
      </c>
      <c r="L246" t="s">
        <v>243</v>
      </c>
      <c r="M246">
        <v>2040</v>
      </c>
      <c r="N246">
        <v>0.20399999999999999</v>
      </c>
      <c r="O246" t="s">
        <v>227</v>
      </c>
      <c r="P246">
        <v>490</v>
      </c>
      <c r="Q246">
        <v>4.9000000000000002E-2</v>
      </c>
      <c r="R246" t="s">
        <v>227</v>
      </c>
      <c r="Y246">
        <v>25</v>
      </c>
      <c r="Z246">
        <v>2.5000000000000001E-3</v>
      </c>
      <c r="AA246" t="s">
        <v>227</v>
      </c>
      <c r="AB246" s="2">
        <v>0.5</v>
      </c>
      <c r="AC246" s="2">
        <v>5.0000000000000002E-5</v>
      </c>
      <c r="AD246" t="s">
        <v>227</v>
      </c>
      <c r="AE246">
        <v>32.1</v>
      </c>
      <c r="AF246">
        <v>3.2100000000000002E-3</v>
      </c>
      <c r="AG246" t="s">
        <v>227</v>
      </c>
      <c r="AH246">
        <v>2360</v>
      </c>
      <c r="AI246">
        <v>0.23599999999999999</v>
      </c>
      <c r="AJ246" t="s">
        <v>227</v>
      </c>
      <c r="AK246">
        <v>205</v>
      </c>
      <c r="AL246">
        <v>2.0500000000000001E-2</v>
      </c>
      <c r="AM246" t="s">
        <v>227</v>
      </c>
      <c r="AN246">
        <v>14</v>
      </c>
      <c r="AO246">
        <v>1.4E-3</v>
      </c>
      <c r="AP246" t="s">
        <v>227</v>
      </c>
      <c r="AT246">
        <v>48.8</v>
      </c>
      <c r="AU246">
        <v>4.8799999999999998E-3</v>
      </c>
      <c r="AV246" t="s">
        <v>227</v>
      </c>
      <c r="AW246">
        <v>136</v>
      </c>
      <c r="AX246">
        <v>1.3599999999999999E-2</v>
      </c>
      <c r="AY246" t="s">
        <v>227</v>
      </c>
      <c r="AZ246">
        <v>0.19</v>
      </c>
      <c r="BA246">
        <v>1.9000000000000001E-5</v>
      </c>
      <c r="BB246" t="s">
        <v>227</v>
      </c>
      <c r="BC246">
        <v>3120</v>
      </c>
      <c r="BD246">
        <v>0.312</v>
      </c>
      <c r="BE246" t="s">
        <v>227</v>
      </c>
      <c r="BF246">
        <v>0.77</v>
      </c>
      <c r="BG246">
        <v>7.7000000000000001E-5</v>
      </c>
      <c r="BH246" t="s">
        <v>227</v>
      </c>
      <c r="BL246">
        <v>1.63</v>
      </c>
      <c r="BM246">
        <v>1.63E-4</v>
      </c>
      <c r="BN246" t="s">
        <v>227</v>
      </c>
      <c r="BO246">
        <v>53500</v>
      </c>
      <c r="BP246">
        <v>5.35</v>
      </c>
      <c r="BQ246" t="s">
        <v>227</v>
      </c>
      <c r="BR246">
        <v>1.35</v>
      </c>
      <c r="BS246">
        <v>1.35E-4</v>
      </c>
      <c r="BT246" t="s">
        <v>227</v>
      </c>
      <c r="BU246">
        <v>1.01</v>
      </c>
      <c r="BV246">
        <v>1.01E-4</v>
      </c>
      <c r="BW246" t="s">
        <v>227</v>
      </c>
      <c r="CJ246">
        <v>2.0099999999999998</v>
      </c>
      <c r="CK246">
        <v>2.0100000000000001E-4</v>
      </c>
      <c r="CL246" t="s">
        <v>227</v>
      </c>
      <c r="CP246">
        <v>450</v>
      </c>
      <c r="CQ246">
        <v>4.4999999999999998E-2</v>
      </c>
      <c r="CR246" t="s">
        <v>227</v>
      </c>
      <c r="CS246">
        <v>7.91</v>
      </c>
      <c r="CT246">
        <v>7.9100000000000004E-4</v>
      </c>
      <c r="CU246" t="s">
        <v>227</v>
      </c>
      <c r="CV246">
        <v>4.2699999999999996</v>
      </c>
      <c r="CW246">
        <v>4.2700000000000002E-4</v>
      </c>
      <c r="CX246" t="s">
        <v>227</v>
      </c>
      <c r="DB246">
        <v>6850</v>
      </c>
      <c r="DC246">
        <v>0.68500000000000005</v>
      </c>
      <c r="DD246" t="s">
        <v>227</v>
      </c>
      <c r="DE246">
        <v>1840</v>
      </c>
      <c r="DF246">
        <v>0.184</v>
      </c>
      <c r="DG246" t="s">
        <v>227</v>
      </c>
      <c r="DH246">
        <v>18.399999999999999</v>
      </c>
      <c r="DI246">
        <v>1.8400000000000001E-3</v>
      </c>
      <c r="DJ246" t="s">
        <v>227</v>
      </c>
      <c r="DK246">
        <v>280</v>
      </c>
      <c r="DL246">
        <v>2.8000000000000001E-2</v>
      </c>
      <c r="DM246" t="s">
        <v>227</v>
      </c>
      <c r="DN246">
        <v>0.8</v>
      </c>
      <c r="DO246">
        <v>8.0000000000000007E-5</v>
      </c>
      <c r="DP246" t="s">
        <v>227</v>
      </c>
      <c r="DQ246">
        <v>5.29</v>
      </c>
      <c r="DR246">
        <v>5.2899999999999996E-4</v>
      </c>
      <c r="DS246" t="s">
        <v>227</v>
      </c>
      <c r="DW246">
        <v>240</v>
      </c>
      <c r="DX246">
        <v>2.4E-2</v>
      </c>
      <c r="DY246" t="s">
        <v>227</v>
      </c>
      <c r="EF246">
        <v>1.43</v>
      </c>
      <c r="EG246">
        <v>1.4300000000000001E-4</v>
      </c>
      <c r="EH246" t="s">
        <v>227</v>
      </c>
      <c r="EX246">
        <v>151300</v>
      </c>
      <c r="EY246">
        <v>15.13</v>
      </c>
      <c r="EZ246" t="s">
        <v>227</v>
      </c>
      <c r="FA246">
        <v>1746</v>
      </c>
      <c r="FB246">
        <v>0.17460000000000001</v>
      </c>
      <c r="FC246" t="s">
        <v>227</v>
      </c>
      <c r="FG246">
        <v>4.95</v>
      </c>
      <c r="FH246">
        <v>4.95E-4</v>
      </c>
      <c r="FI246" t="s">
        <v>227</v>
      </c>
      <c r="FJ246">
        <v>24026.154999999999</v>
      </c>
      <c r="FK246">
        <v>2.4026155</v>
      </c>
      <c r="FL246" t="s">
        <v>251</v>
      </c>
      <c r="FP246">
        <v>7.67</v>
      </c>
      <c r="FQ246">
        <v>7.67E-4</v>
      </c>
      <c r="FR246" t="s">
        <v>227</v>
      </c>
      <c r="FS246">
        <v>10.8</v>
      </c>
      <c r="FT246">
        <v>1.08E-3</v>
      </c>
      <c r="FU246" t="s">
        <v>227</v>
      </c>
      <c r="GE246">
        <v>0.85</v>
      </c>
      <c r="GF246">
        <v>8.5000000000000006E-5</v>
      </c>
      <c r="GG246" t="s">
        <v>227</v>
      </c>
      <c r="GH246">
        <v>130</v>
      </c>
      <c r="GI246">
        <v>1.2999999999999999E-2</v>
      </c>
      <c r="GJ246" t="s">
        <v>227</v>
      </c>
      <c r="GK246">
        <v>0.83</v>
      </c>
      <c r="GL246">
        <v>8.2999999999999998E-5</v>
      </c>
      <c r="GM246" t="s">
        <v>227</v>
      </c>
      <c r="GQ246">
        <v>1.79</v>
      </c>
      <c r="GR246">
        <v>1.7899999999999999E-4</v>
      </c>
      <c r="GS246" t="s">
        <v>227</v>
      </c>
      <c r="GW246">
        <v>1.81</v>
      </c>
      <c r="GX246">
        <v>1.8100000000000001E-4</v>
      </c>
      <c r="GY246" t="s">
        <v>227</v>
      </c>
      <c r="GZ246">
        <v>4.32</v>
      </c>
      <c r="HA246">
        <v>4.3199999999999998E-4</v>
      </c>
      <c r="HB246" t="s">
        <v>227</v>
      </c>
      <c r="HF246">
        <v>41300</v>
      </c>
      <c r="HG246">
        <v>4.13</v>
      </c>
      <c r="HH246" t="s">
        <v>227</v>
      </c>
      <c r="HI246">
        <v>3.91</v>
      </c>
      <c r="HJ246">
        <v>3.9100000000000002E-4</v>
      </c>
      <c r="HK246" t="s">
        <v>227</v>
      </c>
    </row>
    <row r="247" spans="1:219" x14ac:dyDescent="0.25">
      <c r="A247" t="s">
        <v>566</v>
      </c>
      <c r="B247" t="s">
        <v>565</v>
      </c>
      <c r="C247" t="s">
        <v>221</v>
      </c>
      <c r="D247" t="s">
        <v>311</v>
      </c>
      <c r="E247" t="s">
        <v>548</v>
      </c>
      <c r="F247" t="s">
        <v>260</v>
      </c>
      <c r="G247" t="s">
        <v>225</v>
      </c>
      <c r="H247" t="s">
        <v>226</v>
      </c>
      <c r="I247" t="str">
        <f>HYPERLINK("https://www.oreas.com/crm/OREAS-353b/")</f>
        <v>https://www.oreas.com/crm/OREAS-353b/</v>
      </c>
      <c r="J247">
        <v>2184</v>
      </c>
      <c r="K247">
        <v>0.21840000000000001</v>
      </c>
      <c r="L247" t="s">
        <v>243</v>
      </c>
      <c r="M247">
        <v>2110</v>
      </c>
      <c r="N247">
        <v>0.21099999999999999</v>
      </c>
      <c r="O247" t="s">
        <v>227</v>
      </c>
      <c r="P247">
        <v>361</v>
      </c>
      <c r="Q247">
        <v>3.61E-2</v>
      </c>
      <c r="R247" t="s">
        <v>227</v>
      </c>
      <c r="Y247">
        <v>12.7</v>
      </c>
      <c r="Z247">
        <v>1.2700000000000001E-3</v>
      </c>
      <c r="AA247" t="s">
        <v>227</v>
      </c>
      <c r="AB247">
        <v>0.22</v>
      </c>
      <c r="AC247">
        <v>2.1999999999999999E-5</v>
      </c>
      <c r="AD247" t="s">
        <v>227</v>
      </c>
      <c r="AE247">
        <v>68</v>
      </c>
      <c r="AF247">
        <v>6.7999999999999996E-3</v>
      </c>
      <c r="AG247" t="s">
        <v>227</v>
      </c>
      <c r="AH247">
        <v>2100</v>
      </c>
      <c r="AI247">
        <v>0.21</v>
      </c>
      <c r="AJ247" t="s">
        <v>227</v>
      </c>
      <c r="AK247">
        <v>183</v>
      </c>
      <c r="AL247">
        <v>1.83E-2</v>
      </c>
      <c r="AM247" t="s">
        <v>227</v>
      </c>
      <c r="AN247">
        <v>22.4</v>
      </c>
      <c r="AO247">
        <v>2.2399999999999998E-3</v>
      </c>
      <c r="AP247" t="s">
        <v>227</v>
      </c>
      <c r="AT247">
        <v>31.8</v>
      </c>
      <c r="AU247">
        <v>3.1800000000000001E-3</v>
      </c>
      <c r="AV247" t="s">
        <v>227</v>
      </c>
      <c r="AW247">
        <v>37.700000000000003</v>
      </c>
      <c r="AX247">
        <v>3.7699999999999999E-3</v>
      </c>
      <c r="AY247" t="s">
        <v>227</v>
      </c>
      <c r="AZ247">
        <v>0.15</v>
      </c>
      <c r="BA247">
        <v>1.5E-5</v>
      </c>
      <c r="BB247" t="s">
        <v>227</v>
      </c>
      <c r="BC247">
        <v>4310</v>
      </c>
      <c r="BD247">
        <v>0.43099999999999999</v>
      </c>
      <c r="BE247" t="s">
        <v>227</v>
      </c>
      <c r="BF247">
        <v>1.31</v>
      </c>
      <c r="BG247">
        <v>1.3100000000000001E-4</v>
      </c>
      <c r="BH247" t="s">
        <v>251</v>
      </c>
      <c r="BI247">
        <v>0.7</v>
      </c>
      <c r="BJ247">
        <v>6.9999999999999994E-5</v>
      </c>
      <c r="BK247" t="s">
        <v>251</v>
      </c>
      <c r="BO247">
        <v>42900</v>
      </c>
      <c r="BP247">
        <v>4.29</v>
      </c>
      <c r="BQ247" t="s">
        <v>227</v>
      </c>
      <c r="BR247">
        <v>1.93</v>
      </c>
      <c r="BS247">
        <v>1.93E-4</v>
      </c>
      <c r="BT247" t="s">
        <v>227</v>
      </c>
      <c r="BU247">
        <v>1.64</v>
      </c>
      <c r="BV247">
        <v>1.64E-4</v>
      </c>
      <c r="BW247" t="s">
        <v>251</v>
      </c>
      <c r="BX247" s="2">
        <v>0.1</v>
      </c>
      <c r="BY247" s="2">
        <v>1.0000000000000001E-5</v>
      </c>
      <c r="BZ247" t="s">
        <v>251</v>
      </c>
      <c r="CG247">
        <v>0.28000000000000003</v>
      </c>
      <c r="CH247">
        <v>2.8E-5</v>
      </c>
      <c r="CI247" t="s">
        <v>251</v>
      </c>
      <c r="CJ247">
        <v>1.26</v>
      </c>
      <c r="CK247">
        <v>1.26E-4</v>
      </c>
      <c r="CL247" t="s">
        <v>227</v>
      </c>
      <c r="CP247">
        <v>500</v>
      </c>
      <c r="CQ247">
        <v>0.05</v>
      </c>
      <c r="CR247" t="s">
        <v>227</v>
      </c>
      <c r="CS247">
        <v>12.3</v>
      </c>
      <c r="CT247">
        <v>1.23E-3</v>
      </c>
      <c r="CU247" t="s">
        <v>227</v>
      </c>
      <c r="CV247">
        <v>6.33</v>
      </c>
      <c r="CW247">
        <v>6.3299999999999999E-4</v>
      </c>
      <c r="CX247" t="s">
        <v>227</v>
      </c>
      <c r="DB247">
        <v>8750</v>
      </c>
      <c r="DC247">
        <v>0.875</v>
      </c>
      <c r="DD247" t="s">
        <v>227</v>
      </c>
      <c r="DE247">
        <v>1080</v>
      </c>
      <c r="DF247">
        <v>0.108</v>
      </c>
      <c r="DG247" t="s">
        <v>227</v>
      </c>
      <c r="DH247">
        <v>84</v>
      </c>
      <c r="DI247">
        <v>8.3999999999999995E-3</v>
      </c>
      <c r="DJ247" t="s">
        <v>227</v>
      </c>
      <c r="DK247">
        <v>340</v>
      </c>
      <c r="DL247">
        <v>3.4000000000000002E-2</v>
      </c>
      <c r="DM247" t="s">
        <v>227</v>
      </c>
      <c r="DN247">
        <v>0.28999999999999998</v>
      </c>
      <c r="DO247">
        <v>2.9E-5</v>
      </c>
      <c r="DP247" t="s">
        <v>227</v>
      </c>
      <c r="DQ247">
        <v>8.64</v>
      </c>
      <c r="DR247">
        <v>8.6399999999999997E-4</v>
      </c>
      <c r="DS247" t="s">
        <v>251</v>
      </c>
      <c r="DT247" s="2">
        <v>10</v>
      </c>
      <c r="DU247" s="2">
        <v>1E-3</v>
      </c>
      <c r="DV247" t="s">
        <v>251</v>
      </c>
      <c r="DW247">
        <v>270</v>
      </c>
      <c r="DX247">
        <v>2.7E-2</v>
      </c>
      <c r="DY247" t="s">
        <v>227</v>
      </c>
      <c r="DZ247">
        <v>591800</v>
      </c>
      <c r="EA247">
        <v>59.18</v>
      </c>
      <c r="EB247" t="s">
        <v>227</v>
      </c>
      <c r="EF247">
        <v>2.34</v>
      </c>
      <c r="EG247">
        <v>2.34E-4</v>
      </c>
      <c r="EH247" t="s">
        <v>251</v>
      </c>
      <c r="EL247">
        <v>1.98</v>
      </c>
      <c r="EM247">
        <v>1.9799999999999999E-4</v>
      </c>
      <c r="EN247" t="s">
        <v>251</v>
      </c>
      <c r="EO247">
        <v>0.04</v>
      </c>
      <c r="EP247">
        <v>3.9999999999999998E-6</v>
      </c>
      <c r="EQ247" t="s">
        <v>227</v>
      </c>
      <c r="EX247">
        <v>151600</v>
      </c>
      <c r="EY247">
        <v>15.16</v>
      </c>
      <c r="EZ247" t="s">
        <v>227</v>
      </c>
      <c r="FA247">
        <v>2342</v>
      </c>
      <c r="FB247">
        <v>0.23419999999999999</v>
      </c>
      <c r="FC247" t="s">
        <v>227</v>
      </c>
      <c r="FD247" s="2">
        <v>10</v>
      </c>
      <c r="FE247" s="2">
        <v>1E-3</v>
      </c>
      <c r="FF247" t="s">
        <v>251</v>
      </c>
      <c r="FJ247">
        <v>26000</v>
      </c>
      <c r="FK247">
        <v>2.6</v>
      </c>
      <c r="FL247" t="s">
        <v>251</v>
      </c>
      <c r="FM247">
        <v>1.62</v>
      </c>
      <c r="FN247">
        <v>1.6200000000000001E-4</v>
      </c>
      <c r="FO247" t="s">
        <v>251</v>
      </c>
      <c r="FP247">
        <v>8.5399999999999991</v>
      </c>
      <c r="FQ247">
        <v>8.5400000000000005E-4</v>
      </c>
      <c r="FR247" t="s">
        <v>227</v>
      </c>
      <c r="FS247">
        <v>9.91</v>
      </c>
      <c r="FT247">
        <v>9.9099999999999991E-4</v>
      </c>
      <c r="FU247" t="s">
        <v>227</v>
      </c>
      <c r="FV247" s="2">
        <v>0.05</v>
      </c>
      <c r="FW247" s="2">
        <v>5.0000000000000004E-6</v>
      </c>
      <c r="FX247" t="s">
        <v>227</v>
      </c>
      <c r="FY247">
        <v>0.23</v>
      </c>
      <c r="FZ247">
        <v>2.3E-5</v>
      </c>
      <c r="GA247" t="s">
        <v>251</v>
      </c>
      <c r="GE247">
        <v>0.5</v>
      </c>
      <c r="GF247">
        <v>5.0000000000000002E-5</v>
      </c>
      <c r="GG247" t="s">
        <v>227</v>
      </c>
      <c r="GH247">
        <v>100</v>
      </c>
      <c r="GI247">
        <v>0.01</v>
      </c>
      <c r="GJ247" t="s">
        <v>227</v>
      </c>
      <c r="GK247">
        <v>1.1499999999999999</v>
      </c>
      <c r="GL247">
        <v>1.15E-4</v>
      </c>
      <c r="GM247" t="s">
        <v>227</v>
      </c>
      <c r="GQ247">
        <v>1.53</v>
      </c>
      <c r="GR247">
        <v>1.5300000000000001E-4</v>
      </c>
      <c r="GS247" t="s">
        <v>227</v>
      </c>
      <c r="GZ247">
        <v>7.63</v>
      </c>
      <c r="HA247">
        <v>7.6300000000000001E-4</v>
      </c>
      <c r="HB247" t="s">
        <v>227</v>
      </c>
      <c r="HC247">
        <v>0.47</v>
      </c>
      <c r="HD247">
        <v>4.6999999999999997E-5</v>
      </c>
      <c r="HE247" t="s">
        <v>251</v>
      </c>
      <c r="HF247">
        <v>38300</v>
      </c>
      <c r="HG247">
        <v>3.83</v>
      </c>
      <c r="HH247" t="s">
        <v>227</v>
      </c>
      <c r="HI247">
        <v>2.82</v>
      </c>
      <c r="HJ247">
        <v>2.8200000000000002E-4</v>
      </c>
      <c r="HK247" t="s">
        <v>227</v>
      </c>
    </row>
    <row r="248" spans="1:219" x14ac:dyDescent="0.25">
      <c r="A248" t="s">
        <v>567</v>
      </c>
      <c r="B248" t="s">
        <v>565</v>
      </c>
      <c r="C248" t="s">
        <v>221</v>
      </c>
      <c r="D248" t="s">
        <v>311</v>
      </c>
      <c r="E248" t="s">
        <v>270</v>
      </c>
      <c r="F248" t="s">
        <v>224</v>
      </c>
      <c r="G248" t="s">
        <v>225</v>
      </c>
      <c r="H248" t="s">
        <v>226</v>
      </c>
      <c r="I248" t="str">
        <f>HYPERLINK("https://www.oreas.com/crm/OREAS-354/")</f>
        <v>https://www.oreas.com/crm/OREAS-354/</v>
      </c>
      <c r="J248">
        <v>98</v>
      </c>
      <c r="K248">
        <v>9.7999999999999997E-3</v>
      </c>
      <c r="L248" t="s">
        <v>227</v>
      </c>
      <c r="M248">
        <v>4110</v>
      </c>
      <c r="N248">
        <v>0.41099999999999998</v>
      </c>
      <c r="O248" t="s">
        <v>227</v>
      </c>
      <c r="Y248">
        <v>1443</v>
      </c>
      <c r="Z248">
        <v>0.14430000000000001</v>
      </c>
      <c r="AA248" t="s">
        <v>568</v>
      </c>
      <c r="AB248" s="2">
        <v>0.5</v>
      </c>
      <c r="AC248" s="2">
        <v>5.0000000000000002E-5</v>
      </c>
      <c r="AD248" t="s">
        <v>227</v>
      </c>
      <c r="AE248">
        <v>5.6</v>
      </c>
      <c r="AF248">
        <v>5.5999999999999995E-4</v>
      </c>
      <c r="AG248" t="s">
        <v>227</v>
      </c>
      <c r="AH248">
        <v>1650</v>
      </c>
      <c r="AI248">
        <v>0.16500000000000001</v>
      </c>
      <c r="AJ248" t="s">
        <v>227</v>
      </c>
      <c r="AK248">
        <v>1157</v>
      </c>
      <c r="AL248">
        <v>0.1157</v>
      </c>
      <c r="AM248" t="s">
        <v>227</v>
      </c>
      <c r="AT248">
        <v>9.56</v>
      </c>
      <c r="AU248">
        <v>9.5600000000000004E-4</v>
      </c>
      <c r="AV248" t="s">
        <v>227</v>
      </c>
      <c r="AW248">
        <v>6.74</v>
      </c>
      <c r="AX248">
        <v>6.7400000000000001E-4</v>
      </c>
      <c r="AY248" t="s">
        <v>227</v>
      </c>
      <c r="BC248">
        <v>1387</v>
      </c>
      <c r="BD248">
        <v>0.13869999999999999</v>
      </c>
      <c r="BE248" t="s">
        <v>227</v>
      </c>
      <c r="BO248">
        <v>98200</v>
      </c>
      <c r="BP248">
        <v>9.82</v>
      </c>
      <c r="BQ248" t="s">
        <v>227</v>
      </c>
      <c r="BR248">
        <v>9.85</v>
      </c>
      <c r="BS248">
        <v>9.8499999999999998E-4</v>
      </c>
      <c r="BT248" t="s">
        <v>227</v>
      </c>
      <c r="CP248">
        <v>3540</v>
      </c>
      <c r="CQ248">
        <v>0.35399999999999998</v>
      </c>
      <c r="CR248" t="s">
        <v>227</v>
      </c>
      <c r="DB248">
        <v>540</v>
      </c>
      <c r="DC248">
        <v>5.3999999999999999E-2</v>
      </c>
      <c r="DD248" t="s">
        <v>227</v>
      </c>
      <c r="DE248">
        <v>15400</v>
      </c>
      <c r="DF248">
        <v>1.54</v>
      </c>
      <c r="DG248" t="s">
        <v>227</v>
      </c>
      <c r="DH248">
        <v>2.37</v>
      </c>
      <c r="DI248">
        <v>2.3699999999999999E-4</v>
      </c>
      <c r="DJ248" t="s">
        <v>227</v>
      </c>
      <c r="DK248">
        <v>190</v>
      </c>
      <c r="DL248">
        <v>1.9E-2</v>
      </c>
      <c r="DM248" t="s">
        <v>227</v>
      </c>
      <c r="DN248">
        <v>1.06</v>
      </c>
      <c r="DO248">
        <v>1.06E-4</v>
      </c>
      <c r="DP248" t="s">
        <v>227</v>
      </c>
      <c r="DW248">
        <v>60</v>
      </c>
      <c r="DX248">
        <v>6.0000000000000001E-3</v>
      </c>
      <c r="DY248" t="s">
        <v>227</v>
      </c>
      <c r="DZ248">
        <v>15800</v>
      </c>
      <c r="EA248">
        <v>1.58</v>
      </c>
      <c r="EB248" t="s">
        <v>227</v>
      </c>
      <c r="EX248">
        <v>266300</v>
      </c>
      <c r="EY248">
        <v>26.63</v>
      </c>
      <c r="EZ248" t="s">
        <v>227</v>
      </c>
      <c r="FA248">
        <v>51</v>
      </c>
      <c r="FB248">
        <v>5.1000000000000004E-3</v>
      </c>
      <c r="FC248" t="s">
        <v>227</v>
      </c>
      <c r="FD248" s="2">
        <v>1</v>
      </c>
      <c r="FE248" s="2">
        <v>1E-4</v>
      </c>
      <c r="FF248" t="s">
        <v>227</v>
      </c>
      <c r="FJ248">
        <v>15705.813</v>
      </c>
      <c r="FK248">
        <v>1.5705813</v>
      </c>
      <c r="FL248" t="s">
        <v>568</v>
      </c>
      <c r="FP248">
        <v>3.83</v>
      </c>
      <c r="FQ248">
        <v>3.8299999999999999E-4</v>
      </c>
      <c r="FR248" t="s">
        <v>227</v>
      </c>
      <c r="FS248">
        <v>42.6</v>
      </c>
      <c r="FT248">
        <v>4.2599999999999999E-3</v>
      </c>
      <c r="FU248" t="s">
        <v>227</v>
      </c>
      <c r="GH248">
        <v>250</v>
      </c>
      <c r="GI248">
        <v>2.5000000000000001E-2</v>
      </c>
      <c r="GJ248" t="s">
        <v>227</v>
      </c>
      <c r="GQ248">
        <v>4.42</v>
      </c>
      <c r="GR248">
        <v>4.4200000000000001E-4</v>
      </c>
      <c r="GS248" t="s">
        <v>227</v>
      </c>
      <c r="GZ248">
        <v>2.99</v>
      </c>
      <c r="HA248">
        <v>2.99E-4</v>
      </c>
      <c r="HB248" t="s">
        <v>227</v>
      </c>
      <c r="HF248">
        <v>497700</v>
      </c>
      <c r="HG248">
        <v>49.77</v>
      </c>
      <c r="HH248" t="s">
        <v>227</v>
      </c>
      <c r="HI248">
        <v>9.9499999999999993</v>
      </c>
      <c r="HJ248">
        <v>9.9500000000000001E-4</v>
      </c>
      <c r="HK248" t="s">
        <v>227</v>
      </c>
    </row>
    <row r="249" spans="1:219" x14ac:dyDescent="0.25">
      <c r="A249" t="s">
        <v>569</v>
      </c>
      <c r="B249" t="s">
        <v>268</v>
      </c>
      <c r="C249" t="s">
        <v>221</v>
      </c>
      <c r="D249" t="s">
        <v>547</v>
      </c>
      <c r="E249" t="s">
        <v>548</v>
      </c>
      <c r="F249" t="s">
        <v>224</v>
      </c>
      <c r="G249" t="s">
        <v>225</v>
      </c>
      <c r="H249" t="s">
        <v>226</v>
      </c>
      <c r="I249" t="str">
        <f>HYPERLINK("https://www.oreas.com/crm/OREAS-36/")</f>
        <v>https://www.oreas.com/crm/OREAS-36/</v>
      </c>
      <c r="J249">
        <v>9.6</v>
      </c>
      <c r="K249">
        <v>9.6000000000000002E-4</v>
      </c>
      <c r="L249" t="s">
        <v>251</v>
      </c>
      <c r="P249">
        <v>722</v>
      </c>
      <c r="Q249">
        <v>7.22E-2</v>
      </c>
      <c r="R249" t="s">
        <v>570</v>
      </c>
      <c r="BC249">
        <v>151</v>
      </c>
      <c r="BD249">
        <v>1.5100000000000001E-2</v>
      </c>
      <c r="BE249" t="s">
        <v>570</v>
      </c>
      <c r="BO249">
        <v>206800</v>
      </c>
      <c r="BP249">
        <v>20.68</v>
      </c>
      <c r="BQ249" t="s">
        <v>570</v>
      </c>
      <c r="DE249">
        <v>10800</v>
      </c>
      <c r="DF249">
        <v>1.08</v>
      </c>
      <c r="DG249" t="s">
        <v>570</v>
      </c>
      <c r="DZ249">
        <v>5790</v>
      </c>
      <c r="EA249">
        <v>0.57899999999999996</v>
      </c>
      <c r="EB249" t="s">
        <v>570</v>
      </c>
      <c r="GK249">
        <v>65</v>
      </c>
      <c r="GL249">
        <v>6.4999999999999997E-3</v>
      </c>
      <c r="GM249" t="s">
        <v>570</v>
      </c>
      <c r="HF249">
        <v>41900</v>
      </c>
      <c r="HG249">
        <v>4.1900000000000004</v>
      </c>
      <c r="HH249" t="s">
        <v>570</v>
      </c>
    </row>
    <row r="250" spans="1:219" x14ac:dyDescent="0.25">
      <c r="A250" t="s">
        <v>571</v>
      </c>
      <c r="B250" t="s">
        <v>268</v>
      </c>
      <c r="C250" t="s">
        <v>221</v>
      </c>
      <c r="D250" t="s">
        <v>547</v>
      </c>
      <c r="E250" t="s">
        <v>548</v>
      </c>
      <c r="F250" t="s">
        <v>224</v>
      </c>
      <c r="G250" t="s">
        <v>225</v>
      </c>
      <c r="H250" t="s">
        <v>226</v>
      </c>
      <c r="I250" t="str">
        <f>HYPERLINK("https://www.oreas.com/crm/OREAS-37/")</f>
        <v>https://www.oreas.com/crm/OREAS-37/</v>
      </c>
      <c r="J250">
        <v>5</v>
      </c>
      <c r="K250">
        <v>5.0000000000000001E-4</v>
      </c>
      <c r="L250" t="s">
        <v>251</v>
      </c>
      <c r="P250">
        <v>499</v>
      </c>
      <c r="Q250">
        <v>4.99E-2</v>
      </c>
      <c r="R250" t="s">
        <v>570</v>
      </c>
      <c r="BC250">
        <v>125</v>
      </c>
      <c r="BD250">
        <v>1.2500000000000001E-2</v>
      </c>
      <c r="BE250" t="s">
        <v>570</v>
      </c>
      <c r="BO250">
        <v>237600</v>
      </c>
      <c r="BP250">
        <v>23.76</v>
      </c>
      <c r="BQ250" t="s">
        <v>570</v>
      </c>
      <c r="DE250">
        <v>7190</v>
      </c>
      <c r="DF250">
        <v>0.71899999999999997</v>
      </c>
      <c r="DG250" t="s">
        <v>570</v>
      </c>
      <c r="DZ250">
        <v>6150</v>
      </c>
      <c r="EA250">
        <v>0.61499999999999999</v>
      </c>
      <c r="EB250" t="s">
        <v>570</v>
      </c>
      <c r="GK250">
        <v>63</v>
      </c>
      <c r="GL250">
        <v>6.3E-3</v>
      </c>
      <c r="GM250" t="s">
        <v>570</v>
      </c>
      <c r="HF250">
        <v>62600</v>
      </c>
      <c r="HG250">
        <v>6.26</v>
      </c>
      <c r="HH250" t="s">
        <v>570</v>
      </c>
    </row>
    <row r="251" spans="1:219" x14ac:dyDescent="0.25">
      <c r="A251" t="s">
        <v>572</v>
      </c>
      <c r="B251" t="s">
        <v>268</v>
      </c>
      <c r="C251" t="s">
        <v>221</v>
      </c>
      <c r="D251" t="s">
        <v>547</v>
      </c>
      <c r="E251" t="s">
        <v>548</v>
      </c>
      <c r="F251" t="s">
        <v>224</v>
      </c>
      <c r="G251" t="s">
        <v>225</v>
      </c>
      <c r="H251" t="s">
        <v>226</v>
      </c>
      <c r="I251" t="str">
        <f>HYPERLINK("https://www.oreas.com/crm/OREAS-38/")</f>
        <v>https://www.oreas.com/crm/OREAS-38/</v>
      </c>
      <c r="J251">
        <v>5</v>
      </c>
      <c r="K251">
        <v>5.0000000000000001E-4</v>
      </c>
      <c r="L251" t="s">
        <v>251</v>
      </c>
      <c r="P251">
        <v>298</v>
      </c>
      <c r="Q251">
        <v>2.98E-2</v>
      </c>
      <c r="R251" t="s">
        <v>570</v>
      </c>
      <c r="BC251">
        <v>111</v>
      </c>
      <c r="BD251">
        <v>1.11E-2</v>
      </c>
      <c r="BE251" t="s">
        <v>570</v>
      </c>
      <c r="BO251">
        <v>212800</v>
      </c>
      <c r="BP251">
        <v>21.28</v>
      </c>
      <c r="BQ251" t="s">
        <v>570</v>
      </c>
      <c r="DE251">
        <v>13700</v>
      </c>
      <c r="DF251">
        <v>1.37</v>
      </c>
      <c r="DG251" t="s">
        <v>570</v>
      </c>
      <c r="DZ251">
        <v>5920</v>
      </c>
      <c r="EA251">
        <v>0.59199999999999997</v>
      </c>
      <c r="EB251" t="s">
        <v>570</v>
      </c>
      <c r="GK251">
        <v>64</v>
      </c>
      <c r="GL251">
        <v>6.4000000000000003E-3</v>
      </c>
      <c r="GM251" t="s">
        <v>570</v>
      </c>
      <c r="HF251">
        <v>100600</v>
      </c>
      <c r="HG251">
        <v>10.06</v>
      </c>
      <c r="HH251" t="s">
        <v>570</v>
      </c>
    </row>
    <row r="252" spans="1:219" x14ac:dyDescent="0.25">
      <c r="A252" t="s">
        <v>573</v>
      </c>
      <c r="B252" t="s">
        <v>574</v>
      </c>
      <c r="C252" t="s">
        <v>257</v>
      </c>
      <c r="D252" t="s">
        <v>575</v>
      </c>
      <c r="E252" t="s">
        <v>339</v>
      </c>
      <c r="F252" t="s">
        <v>224</v>
      </c>
      <c r="G252" t="s">
        <v>225</v>
      </c>
      <c r="H252" t="s">
        <v>226</v>
      </c>
      <c r="I252" t="str">
        <f>HYPERLINK("https://www.oreas.com/crm/OREAS-40/")</f>
        <v>https://www.oreas.com/crm/OREAS-40/</v>
      </c>
      <c r="M252">
        <v>688.02599999999995</v>
      </c>
      <c r="N252">
        <v>6.8802600000000005E-2</v>
      </c>
      <c r="O252" t="s">
        <v>261</v>
      </c>
      <c r="AH252">
        <v>107.20399999999999</v>
      </c>
      <c r="AI252">
        <v>1.07204E-2</v>
      </c>
      <c r="AJ252" t="s">
        <v>261</v>
      </c>
      <c r="BO252">
        <v>667200</v>
      </c>
      <c r="BP252">
        <v>66.72</v>
      </c>
      <c r="BQ252" t="s">
        <v>261</v>
      </c>
      <c r="CP252">
        <v>149.42699999999999</v>
      </c>
      <c r="CQ252">
        <v>1.49427E-2</v>
      </c>
      <c r="CR252" t="s">
        <v>261</v>
      </c>
      <c r="DB252">
        <v>102.51600000000001</v>
      </c>
      <c r="DC252">
        <v>1.02516E-2</v>
      </c>
      <c r="DD252" t="s">
        <v>261</v>
      </c>
      <c r="DE252">
        <v>154.892</v>
      </c>
      <c r="DF252">
        <v>1.54892E-2</v>
      </c>
      <c r="DG252" t="s">
        <v>261</v>
      </c>
      <c r="DW252">
        <v>40</v>
      </c>
      <c r="DX252">
        <v>4.0000000000000001E-3</v>
      </c>
      <c r="DY252" t="s">
        <v>261</v>
      </c>
      <c r="EX252">
        <v>80</v>
      </c>
      <c r="EY252">
        <v>8.0000000000000002E-3</v>
      </c>
      <c r="EZ252" t="s">
        <v>261</v>
      </c>
      <c r="FJ252">
        <v>21688.98</v>
      </c>
      <c r="FK252">
        <v>2.168898</v>
      </c>
      <c r="FL252" t="s">
        <v>261</v>
      </c>
      <c r="GH252">
        <v>299.67099999999999</v>
      </c>
      <c r="GI252">
        <v>2.99671E-2</v>
      </c>
      <c r="GJ252" t="s">
        <v>261</v>
      </c>
      <c r="GT252">
        <v>13</v>
      </c>
      <c r="GU252">
        <v>1.2999999999999999E-3</v>
      </c>
      <c r="GV252" t="s">
        <v>261</v>
      </c>
    </row>
    <row r="253" spans="1:219" x14ac:dyDescent="0.25">
      <c r="A253" t="s">
        <v>576</v>
      </c>
      <c r="B253" t="s">
        <v>574</v>
      </c>
      <c r="C253" t="s">
        <v>257</v>
      </c>
      <c r="D253" t="s">
        <v>575</v>
      </c>
      <c r="E253" t="s">
        <v>577</v>
      </c>
      <c r="F253" t="s">
        <v>224</v>
      </c>
      <c r="G253" t="s">
        <v>225</v>
      </c>
      <c r="H253" t="s">
        <v>226</v>
      </c>
      <c r="I253" t="str">
        <f>HYPERLINK("https://www.oreas.com/crm/OREAS-401/")</f>
        <v>https://www.oreas.com/crm/OREAS-401/</v>
      </c>
      <c r="M253">
        <v>12490.316000000001</v>
      </c>
      <c r="N253">
        <v>1.2490315999999999</v>
      </c>
      <c r="O253" t="s">
        <v>261</v>
      </c>
      <c r="AH253">
        <v>671.80899999999997</v>
      </c>
      <c r="AI253">
        <v>6.7180900000000002E-2</v>
      </c>
      <c r="AJ253" t="s">
        <v>261</v>
      </c>
      <c r="AW253">
        <v>73.209999999999994</v>
      </c>
      <c r="AX253">
        <v>7.3210000000000003E-3</v>
      </c>
      <c r="AY253" t="s">
        <v>261</v>
      </c>
      <c r="BO253">
        <v>456300</v>
      </c>
      <c r="BP253">
        <v>45.63</v>
      </c>
      <c r="BQ253" t="s">
        <v>261</v>
      </c>
      <c r="CP253">
        <v>83.015000000000001</v>
      </c>
      <c r="CQ253">
        <v>8.3014999999999999E-3</v>
      </c>
      <c r="CR253" t="s">
        <v>261</v>
      </c>
      <c r="DB253">
        <v>367.85199999999998</v>
      </c>
      <c r="DC253">
        <v>3.6785199999999997E-2</v>
      </c>
      <c r="DD253" t="s">
        <v>261</v>
      </c>
      <c r="DW253">
        <v>1050</v>
      </c>
      <c r="DX253">
        <v>0.105</v>
      </c>
      <c r="DY253" t="s">
        <v>261</v>
      </c>
      <c r="EX253">
        <v>220</v>
      </c>
      <c r="EY253">
        <v>2.1999999999999999E-2</v>
      </c>
      <c r="EZ253" t="s">
        <v>261</v>
      </c>
      <c r="FJ253">
        <v>116297.808</v>
      </c>
      <c r="FK253">
        <v>11.629780800000001</v>
      </c>
      <c r="FL253" t="s">
        <v>261</v>
      </c>
      <c r="GH253">
        <v>1480.377</v>
      </c>
      <c r="GI253">
        <v>0.14803769999999999</v>
      </c>
      <c r="GJ253" t="s">
        <v>261</v>
      </c>
    </row>
    <row r="254" spans="1:219" x14ac:dyDescent="0.25">
      <c r="A254" t="s">
        <v>578</v>
      </c>
      <c r="B254" t="s">
        <v>574</v>
      </c>
      <c r="C254" t="s">
        <v>257</v>
      </c>
      <c r="D254" t="s">
        <v>575</v>
      </c>
      <c r="E254" t="s">
        <v>577</v>
      </c>
      <c r="F254" t="s">
        <v>224</v>
      </c>
      <c r="G254" t="s">
        <v>225</v>
      </c>
      <c r="H254" t="s">
        <v>226</v>
      </c>
      <c r="I254" t="str">
        <f>HYPERLINK("https://www.oreas.com/crm/OREAS-402/")</f>
        <v>https://www.oreas.com/crm/OREAS-402/</v>
      </c>
      <c r="M254">
        <v>13178.342000000001</v>
      </c>
      <c r="N254">
        <v>1.3178342000000001</v>
      </c>
      <c r="O254" t="s">
        <v>261</v>
      </c>
      <c r="AH254">
        <v>643.22199999999998</v>
      </c>
      <c r="AI254">
        <v>6.4322199999999996E-2</v>
      </c>
      <c r="AJ254" t="s">
        <v>261</v>
      </c>
      <c r="AW254">
        <v>74.578000000000003</v>
      </c>
      <c r="AX254">
        <v>7.4577999999999997E-3</v>
      </c>
      <c r="AY254" t="s">
        <v>261</v>
      </c>
      <c r="BO254">
        <v>484100</v>
      </c>
      <c r="BP254">
        <v>48.41</v>
      </c>
      <c r="BQ254" t="s">
        <v>261</v>
      </c>
      <c r="CP254">
        <v>83.015000000000001</v>
      </c>
      <c r="CQ254">
        <v>8.3014999999999999E-3</v>
      </c>
      <c r="CR254" t="s">
        <v>261</v>
      </c>
      <c r="DB254">
        <v>434.18599999999998</v>
      </c>
      <c r="DC254">
        <v>4.3418600000000002E-2</v>
      </c>
      <c r="DD254" t="s">
        <v>261</v>
      </c>
      <c r="DW254">
        <v>1190</v>
      </c>
      <c r="DX254">
        <v>0.11899999999999999</v>
      </c>
      <c r="DY254" t="s">
        <v>261</v>
      </c>
      <c r="EX254">
        <v>240</v>
      </c>
      <c r="EY254">
        <v>2.4E-2</v>
      </c>
      <c r="EZ254" t="s">
        <v>261</v>
      </c>
      <c r="FJ254">
        <v>92411.884000000005</v>
      </c>
      <c r="FK254">
        <v>9.2411884000000004</v>
      </c>
      <c r="FL254" t="s">
        <v>261</v>
      </c>
      <c r="GH254">
        <v>1726.1079999999999</v>
      </c>
      <c r="GI254">
        <v>0.17261080000000001</v>
      </c>
      <c r="GJ254" t="s">
        <v>261</v>
      </c>
    </row>
    <row r="255" spans="1:219" x14ac:dyDescent="0.25">
      <c r="A255" t="s">
        <v>579</v>
      </c>
      <c r="B255" t="s">
        <v>574</v>
      </c>
      <c r="C255" t="s">
        <v>257</v>
      </c>
      <c r="D255" t="s">
        <v>575</v>
      </c>
      <c r="E255" t="s">
        <v>577</v>
      </c>
      <c r="F255" t="s">
        <v>224</v>
      </c>
      <c r="G255" t="s">
        <v>225</v>
      </c>
      <c r="H255" t="s">
        <v>226</v>
      </c>
      <c r="I255" t="str">
        <f>HYPERLINK("https://www.oreas.com/crm/OREAS-403/")</f>
        <v>https://www.oreas.com/crm/OREAS-403/</v>
      </c>
      <c r="M255">
        <v>13919.293</v>
      </c>
      <c r="N255">
        <v>1.3919292999999999</v>
      </c>
      <c r="O255" t="s">
        <v>261</v>
      </c>
      <c r="AH255">
        <v>757.572</v>
      </c>
      <c r="AI255">
        <v>7.5757199999999997E-2</v>
      </c>
      <c r="AJ255" t="s">
        <v>261</v>
      </c>
      <c r="AW255">
        <v>74.578000000000003</v>
      </c>
      <c r="AX255">
        <v>7.4577999999999997E-3</v>
      </c>
      <c r="AY255" t="s">
        <v>261</v>
      </c>
      <c r="BO255">
        <v>523100</v>
      </c>
      <c r="BP255">
        <v>52.31</v>
      </c>
      <c r="BQ255" t="s">
        <v>261</v>
      </c>
      <c r="CP255">
        <v>91.316000000000003</v>
      </c>
      <c r="CQ255">
        <v>9.1316000000000001E-3</v>
      </c>
      <c r="CR255" t="s">
        <v>261</v>
      </c>
      <c r="DB255">
        <v>464.33800000000002</v>
      </c>
      <c r="DC255">
        <v>4.6433799999999997E-2</v>
      </c>
      <c r="DD255" t="s">
        <v>261</v>
      </c>
      <c r="DW255">
        <v>1230</v>
      </c>
      <c r="DX255">
        <v>0.123</v>
      </c>
      <c r="DY255" t="s">
        <v>261</v>
      </c>
      <c r="EX255">
        <v>260</v>
      </c>
      <c r="EY255">
        <v>2.5999999999999999E-2</v>
      </c>
      <c r="EZ255" t="s">
        <v>261</v>
      </c>
      <c r="FJ255">
        <v>63898.353999999999</v>
      </c>
      <c r="FK255">
        <v>6.3898353999999999</v>
      </c>
      <c r="FL255" t="s">
        <v>261</v>
      </c>
      <c r="GH255">
        <v>1732.1010000000001</v>
      </c>
      <c r="GI255">
        <v>0.17321010000000001</v>
      </c>
      <c r="GJ255" t="s">
        <v>261</v>
      </c>
      <c r="GT255">
        <v>34.5</v>
      </c>
      <c r="GU255">
        <v>3.4499999999999999E-3</v>
      </c>
      <c r="GV255" t="s">
        <v>261</v>
      </c>
    </row>
    <row r="256" spans="1:219" x14ac:dyDescent="0.25">
      <c r="A256" t="s">
        <v>580</v>
      </c>
      <c r="B256" t="s">
        <v>574</v>
      </c>
      <c r="C256" t="s">
        <v>257</v>
      </c>
      <c r="D256" t="s">
        <v>575</v>
      </c>
      <c r="E256" t="s">
        <v>577</v>
      </c>
      <c r="F256" t="s">
        <v>224</v>
      </c>
      <c r="G256" t="s">
        <v>225</v>
      </c>
      <c r="H256" t="s">
        <v>226</v>
      </c>
      <c r="I256" t="str">
        <f>HYPERLINK("https://www.oreas.com/crm/OREAS-404/")</f>
        <v>https://www.oreas.com/crm/OREAS-404/</v>
      </c>
      <c r="M256">
        <v>15718.745999999999</v>
      </c>
      <c r="N256">
        <v>1.5718745999999999</v>
      </c>
      <c r="O256" t="s">
        <v>261</v>
      </c>
      <c r="AH256">
        <v>728.98500000000001</v>
      </c>
      <c r="AI256">
        <v>7.2898500000000005E-2</v>
      </c>
      <c r="AJ256" t="s">
        <v>261</v>
      </c>
      <c r="AW256">
        <v>84.840999999999994</v>
      </c>
      <c r="AX256">
        <v>8.4840999999999996E-3</v>
      </c>
      <c r="AY256" t="s">
        <v>261</v>
      </c>
      <c r="BO256">
        <v>551400</v>
      </c>
      <c r="BP256">
        <v>55.14</v>
      </c>
      <c r="BQ256" t="s">
        <v>261</v>
      </c>
      <c r="DW256">
        <v>1510</v>
      </c>
      <c r="DX256">
        <v>0.151</v>
      </c>
      <c r="DY256" t="s">
        <v>261</v>
      </c>
      <c r="EX256">
        <v>320</v>
      </c>
      <c r="EY256">
        <v>3.2000000000000001E-2</v>
      </c>
      <c r="EZ256" t="s">
        <v>261</v>
      </c>
      <c r="FJ256">
        <v>36833.872000000003</v>
      </c>
      <c r="FK256">
        <v>3.6833871999999999</v>
      </c>
      <c r="FL256" t="s">
        <v>261</v>
      </c>
      <c r="GH256">
        <v>2307.4699999999998</v>
      </c>
      <c r="GI256">
        <v>0.23074700000000001</v>
      </c>
      <c r="GJ256" t="s">
        <v>261</v>
      </c>
    </row>
    <row r="257" spans="1:219" x14ac:dyDescent="0.25">
      <c r="A257" t="s">
        <v>581</v>
      </c>
      <c r="B257" t="s">
        <v>574</v>
      </c>
      <c r="C257" t="s">
        <v>257</v>
      </c>
      <c r="D257" t="s">
        <v>575</v>
      </c>
      <c r="E257" t="s">
        <v>577</v>
      </c>
      <c r="F257" t="s">
        <v>224</v>
      </c>
      <c r="G257" t="s">
        <v>225</v>
      </c>
      <c r="H257" t="s">
        <v>226</v>
      </c>
      <c r="I257" t="str">
        <f>HYPERLINK("https://www.oreas.com/crm/OREAS-405/")</f>
        <v>https://www.oreas.com/crm/OREAS-405/</v>
      </c>
      <c r="M257">
        <v>11961.066000000001</v>
      </c>
      <c r="N257">
        <v>1.1961066</v>
      </c>
      <c r="O257" t="s">
        <v>261</v>
      </c>
      <c r="AH257">
        <v>1400.7940000000001</v>
      </c>
      <c r="AI257">
        <v>0.14007939999999999</v>
      </c>
      <c r="AJ257" t="s">
        <v>261</v>
      </c>
      <c r="AW257">
        <v>69.789000000000001</v>
      </c>
      <c r="AX257">
        <v>6.9788999999999997E-3</v>
      </c>
      <c r="AY257" t="s">
        <v>261</v>
      </c>
      <c r="BO257">
        <v>580200</v>
      </c>
      <c r="BP257">
        <v>58.02</v>
      </c>
      <c r="BQ257" t="s">
        <v>261</v>
      </c>
      <c r="CP257">
        <v>166.03</v>
      </c>
      <c r="CQ257">
        <v>1.6603E-2</v>
      </c>
      <c r="CR257" t="s">
        <v>261</v>
      </c>
      <c r="DE257">
        <v>232.33699999999999</v>
      </c>
      <c r="DF257">
        <v>2.3233699999999999E-2</v>
      </c>
      <c r="DG257" t="s">
        <v>261</v>
      </c>
      <c r="DW257">
        <v>1110</v>
      </c>
      <c r="DX257">
        <v>0.111</v>
      </c>
      <c r="DY257" t="s">
        <v>261</v>
      </c>
      <c r="EX257">
        <v>180</v>
      </c>
      <c r="EY257">
        <v>1.7999999999999999E-2</v>
      </c>
      <c r="EZ257" t="s">
        <v>261</v>
      </c>
      <c r="FJ257">
        <v>39124.303</v>
      </c>
      <c r="FK257">
        <v>3.9124303</v>
      </c>
      <c r="FL257" t="s">
        <v>261</v>
      </c>
      <c r="GH257">
        <v>1282.5940000000001</v>
      </c>
      <c r="GI257">
        <v>0.1282594</v>
      </c>
      <c r="GJ257" t="s">
        <v>261</v>
      </c>
    </row>
    <row r="258" spans="1:219" x14ac:dyDescent="0.25">
      <c r="A258" t="s">
        <v>582</v>
      </c>
      <c r="B258" t="s">
        <v>574</v>
      </c>
      <c r="C258" t="s">
        <v>257</v>
      </c>
      <c r="D258" t="s">
        <v>575</v>
      </c>
      <c r="E258" t="s">
        <v>577</v>
      </c>
      <c r="F258" t="s">
        <v>224</v>
      </c>
      <c r="G258" t="s">
        <v>225</v>
      </c>
      <c r="H258" t="s">
        <v>226</v>
      </c>
      <c r="I258" t="str">
        <f>HYPERLINK("https://www.oreas.com/crm/OREAS-406/")</f>
        <v>https://www.oreas.com/crm/OREAS-406/</v>
      </c>
      <c r="M258">
        <v>6033.4579999999996</v>
      </c>
      <c r="N258">
        <v>0.60334580000000004</v>
      </c>
      <c r="O258" t="s">
        <v>261</v>
      </c>
      <c r="AH258">
        <v>1122.0650000000001</v>
      </c>
      <c r="AI258">
        <v>0.1122065</v>
      </c>
      <c r="AJ258" t="s">
        <v>261</v>
      </c>
      <c r="BO258">
        <v>614400</v>
      </c>
      <c r="BP258">
        <v>61.44</v>
      </c>
      <c r="BQ258" t="s">
        <v>261</v>
      </c>
      <c r="CP258">
        <v>157.72800000000001</v>
      </c>
      <c r="CQ258">
        <v>1.57728E-2</v>
      </c>
      <c r="CR258" t="s">
        <v>261</v>
      </c>
      <c r="DE258">
        <v>302.03800000000001</v>
      </c>
      <c r="DF258">
        <v>3.0203799999999999E-2</v>
      </c>
      <c r="DG258" t="s">
        <v>261</v>
      </c>
      <c r="DW258">
        <v>850</v>
      </c>
      <c r="DX258">
        <v>8.5000000000000006E-2</v>
      </c>
      <c r="DY258" t="s">
        <v>261</v>
      </c>
      <c r="FJ258">
        <v>37207.82</v>
      </c>
      <c r="FK258">
        <v>3.7207819999999998</v>
      </c>
      <c r="FL258" t="s">
        <v>261</v>
      </c>
      <c r="GH258">
        <v>281.69099999999997</v>
      </c>
      <c r="GI258">
        <v>2.8169099999999999E-2</v>
      </c>
      <c r="GJ258" t="s">
        <v>261</v>
      </c>
    </row>
    <row r="259" spans="1:219" x14ac:dyDescent="0.25">
      <c r="A259" t="s">
        <v>583</v>
      </c>
      <c r="B259" t="s">
        <v>401</v>
      </c>
      <c r="C259" t="s">
        <v>257</v>
      </c>
      <c r="D259" t="s">
        <v>584</v>
      </c>
      <c r="E259" t="s">
        <v>537</v>
      </c>
      <c r="F259" t="s">
        <v>224</v>
      </c>
      <c r="G259" t="s">
        <v>235</v>
      </c>
      <c r="H259" t="s">
        <v>226</v>
      </c>
      <c r="I259" t="str">
        <f>HYPERLINK("https://www.oreas.com/crm/OREAS-42P/")</f>
        <v>https://www.oreas.com/crm/OREAS-42P/</v>
      </c>
      <c r="S259">
        <v>9.0999999999999998E-2</v>
      </c>
      <c r="T259">
        <v>9.0999999999999993E-6</v>
      </c>
      <c r="U259" t="s">
        <v>243</v>
      </c>
    </row>
    <row r="260" spans="1:219" x14ac:dyDescent="0.25">
      <c r="A260" t="s">
        <v>585</v>
      </c>
      <c r="B260" t="s">
        <v>401</v>
      </c>
      <c r="C260" t="s">
        <v>257</v>
      </c>
      <c r="D260" t="s">
        <v>584</v>
      </c>
      <c r="E260" t="s">
        <v>537</v>
      </c>
      <c r="F260" t="s">
        <v>224</v>
      </c>
      <c r="G260" t="s">
        <v>235</v>
      </c>
      <c r="H260" t="s">
        <v>226</v>
      </c>
      <c r="I260" t="str">
        <f>HYPERLINK("https://www.oreas.com/crm/OREAS-43P/")</f>
        <v>https://www.oreas.com/crm/OREAS-43P/</v>
      </c>
      <c r="M260">
        <v>50755.142</v>
      </c>
      <c r="N260">
        <v>5.0755141999999998</v>
      </c>
      <c r="O260" t="s">
        <v>261</v>
      </c>
      <c r="P260">
        <v>111</v>
      </c>
      <c r="Q260">
        <v>1.11E-2</v>
      </c>
      <c r="R260" t="s">
        <v>227</v>
      </c>
      <c r="S260">
        <v>7.2999999999999995E-2</v>
      </c>
      <c r="T260">
        <v>7.3000000000000004E-6</v>
      </c>
      <c r="U260" t="s">
        <v>243</v>
      </c>
      <c r="Y260">
        <v>475</v>
      </c>
      <c r="Z260">
        <v>4.7500000000000001E-2</v>
      </c>
      <c r="AA260" t="s">
        <v>227</v>
      </c>
      <c r="AH260">
        <v>3058.8760000000002</v>
      </c>
      <c r="AI260">
        <v>0.30588759999999998</v>
      </c>
      <c r="AJ260" t="s">
        <v>261</v>
      </c>
      <c r="BC260">
        <v>438</v>
      </c>
      <c r="BD260">
        <v>4.3799999999999999E-2</v>
      </c>
      <c r="BE260" t="s">
        <v>227</v>
      </c>
      <c r="BO260">
        <v>174926.31899999999</v>
      </c>
      <c r="BP260">
        <v>17.492631899999999</v>
      </c>
      <c r="BQ260" t="s">
        <v>261</v>
      </c>
      <c r="CP260">
        <v>17765.162</v>
      </c>
      <c r="CQ260">
        <v>1.7765162000000001</v>
      </c>
      <c r="CR260" t="s">
        <v>261</v>
      </c>
      <c r="DB260">
        <v>5728.8410000000003</v>
      </c>
      <c r="DC260">
        <v>0.57288410000000001</v>
      </c>
      <c r="DD260" t="s">
        <v>261</v>
      </c>
      <c r="DE260">
        <v>642.79999999999995</v>
      </c>
      <c r="DF260">
        <v>6.4280000000000004E-2</v>
      </c>
      <c r="DG260" t="s">
        <v>261</v>
      </c>
      <c r="DH260">
        <v>123</v>
      </c>
      <c r="DI260">
        <v>1.23E-2</v>
      </c>
      <c r="DJ260" t="s">
        <v>227</v>
      </c>
      <c r="DK260">
        <v>1335.3430000000001</v>
      </c>
      <c r="DL260">
        <v>0.13353429999999999</v>
      </c>
      <c r="DM260" t="s">
        <v>261</v>
      </c>
      <c r="DW260">
        <v>375.322</v>
      </c>
      <c r="DX260">
        <v>3.7532200000000002E-2</v>
      </c>
      <c r="DY260" t="s">
        <v>261</v>
      </c>
      <c r="DZ260">
        <v>146</v>
      </c>
      <c r="EA260">
        <v>1.46E-2</v>
      </c>
      <c r="EB260" t="s">
        <v>227</v>
      </c>
      <c r="EX260">
        <v>164.203</v>
      </c>
      <c r="EY260">
        <v>1.6420299999999999E-2</v>
      </c>
      <c r="EZ260" t="s">
        <v>261</v>
      </c>
      <c r="FJ260">
        <v>268401.13099999999</v>
      </c>
      <c r="FK260">
        <v>26.8401131</v>
      </c>
      <c r="FL260" t="s">
        <v>261</v>
      </c>
      <c r="GH260">
        <v>2966.7469999999998</v>
      </c>
      <c r="GI260">
        <v>0.29667470000000001</v>
      </c>
      <c r="GJ260" t="s">
        <v>261</v>
      </c>
      <c r="GW260">
        <v>19</v>
      </c>
      <c r="GX260">
        <v>1.9E-3</v>
      </c>
      <c r="GY260" t="s">
        <v>227</v>
      </c>
      <c r="HF260">
        <v>441</v>
      </c>
      <c r="HG260">
        <v>4.41E-2</v>
      </c>
      <c r="HH260" t="s">
        <v>227</v>
      </c>
    </row>
    <row r="261" spans="1:219" x14ac:dyDescent="0.25">
      <c r="A261" t="s">
        <v>586</v>
      </c>
      <c r="B261" t="s">
        <v>401</v>
      </c>
      <c r="C261" t="s">
        <v>257</v>
      </c>
      <c r="D261" t="s">
        <v>584</v>
      </c>
      <c r="E261" t="s">
        <v>537</v>
      </c>
      <c r="F261" t="s">
        <v>224</v>
      </c>
      <c r="G261" t="s">
        <v>235</v>
      </c>
      <c r="H261" t="s">
        <v>226</v>
      </c>
      <c r="I261" t="str">
        <f>HYPERLINK("https://www.oreas.com/crm/OREAS-44P/")</f>
        <v>https://www.oreas.com/crm/OREAS-44P/</v>
      </c>
      <c r="M261">
        <v>37365.099000000002</v>
      </c>
      <c r="N261">
        <v>3.7365099000000002</v>
      </c>
      <c r="O261" t="s">
        <v>261</v>
      </c>
      <c r="P261">
        <v>105</v>
      </c>
      <c r="Q261">
        <v>1.0500000000000001E-2</v>
      </c>
      <c r="R261" t="s">
        <v>227</v>
      </c>
      <c r="S261">
        <v>6.7000000000000004E-2</v>
      </c>
      <c r="T261">
        <v>6.7000000000000002E-6</v>
      </c>
      <c r="U261" t="s">
        <v>243</v>
      </c>
      <c r="Y261">
        <v>396</v>
      </c>
      <c r="Z261">
        <v>3.9600000000000003E-2</v>
      </c>
      <c r="AA261" t="s">
        <v>227</v>
      </c>
      <c r="AH261">
        <v>3287.578</v>
      </c>
      <c r="AI261">
        <v>0.32875779999999999</v>
      </c>
      <c r="AJ261" t="s">
        <v>261</v>
      </c>
      <c r="BC261">
        <v>421</v>
      </c>
      <c r="BD261">
        <v>4.2099999999999999E-2</v>
      </c>
      <c r="BE261" t="s">
        <v>227</v>
      </c>
      <c r="BO261">
        <v>345166.48700000002</v>
      </c>
      <c r="BP261">
        <v>34.516648699999998</v>
      </c>
      <c r="BQ261" t="s">
        <v>261</v>
      </c>
      <c r="CP261">
        <v>12369.201999999999</v>
      </c>
      <c r="CQ261">
        <v>1.2369201999999999</v>
      </c>
      <c r="CR261" t="s">
        <v>261</v>
      </c>
      <c r="DB261">
        <v>4763.9840000000004</v>
      </c>
      <c r="DC261">
        <v>0.4763984</v>
      </c>
      <c r="DD261" t="s">
        <v>261</v>
      </c>
      <c r="DE261">
        <v>880</v>
      </c>
      <c r="DF261">
        <v>8.7999999999999995E-2</v>
      </c>
      <c r="DG261" t="s">
        <v>227</v>
      </c>
      <c r="DH261">
        <v>406</v>
      </c>
      <c r="DI261">
        <v>4.0599999999999997E-2</v>
      </c>
      <c r="DJ261" t="s">
        <v>227</v>
      </c>
      <c r="DK261">
        <v>1483.7149999999999</v>
      </c>
      <c r="DL261">
        <v>0.14837149999999999</v>
      </c>
      <c r="DM261" t="s">
        <v>261</v>
      </c>
      <c r="DW261">
        <v>405.87099999999998</v>
      </c>
      <c r="DX261">
        <v>4.0587100000000001E-2</v>
      </c>
      <c r="DY261" t="s">
        <v>261</v>
      </c>
      <c r="DZ261">
        <v>210</v>
      </c>
      <c r="EA261">
        <v>2.1000000000000001E-2</v>
      </c>
      <c r="EB261" t="s">
        <v>227</v>
      </c>
      <c r="EX261">
        <v>170</v>
      </c>
      <c r="EY261">
        <v>1.7000000000000001E-2</v>
      </c>
      <c r="EZ261" t="s">
        <v>227</v>
      </c>
      <c r="FJ261">
        <v>170333.285</v>
      </c>
      <c r="FK261">
        <v>17.0333285</v>
      </c>
      <c r="FL261" t="s">
        <v>261</v>
      </c>
      <c r="GH261">
        <v>2100</v>
      </c>
      <c r="GI261">
        <v>0.21</v>
      </c>
      <c r="GJ261" t="s">
        <v>227</v>
      </c>
      <c r="GW261">
        <v>19</v>
      </c>
      <c r="GX261">
        <v>1.9E-3</v>
      </c>
      <c r="GY261" t="s">
        <v>227</v>
      </c>
      <c r="HF261">
        <v>618</v>
      </c>
      <c r="HG261">
        <v>6.1800000000000001E-2</v>
      </c>
      <c r="HH261" t="s">
        <v>227</v>
      </c>
    </row>
    <row r="262" spans="1:219" x14ac:dyDescent="0.25">
      <c r="A262" t="s">
        <v>587</v>
      </c>
      <c r="B262" t="s">
        <v>401</v>
      </c>
      <c r="C262" t="s">
        <v>257</v>
      </c>
      <c r="D262" t="s">
        <v>498</v>
      </c>
      <c r="E262" t="s">
        <v>588</v>
      </c>
      <c r="F262" t="s">
        <v>224</v>
      </c>
      <c r="G262" t="s">
        <v>235</v>
      </c>
      <c r="H262" t="s">
        <v>226</v>
      </c>
      <c r="I262" t="str">
        <f>HYPERLINK("https://www.oreas.com/crm/OREAS-45b/")</f>
        <v>https://www.oreas.com/crm/OREAS-45b/</v>
      </c>
      <c r="S262">
        <v>3.5999999999999997E-2</v>
      </c>
      <c r="T262">
        <v>3.5999999999999998E-6</v>
      </c>
      <c r="U262" t="s">
        <v>243</v>
      </c>
      <c r="EC262">
        <v>3.7999999999999999E-2</v>
      </c>
      <c r="ED262">
        <v>3.8E-6</v>
      </c>
      <c r="EE262" t="s">
        <v>243</v>
      </c>
      <c r="EI262">
        <v>5.1999999999999998E-2</v>
      </c>
      <c r="EJ262">
        <v>5.2000000000000002E-6</v>
      </c>
      <c r="EK262" t="s">
        <v>243</v>
      </c>
    </row>
    <row r="263" spans="1:219" x14ac:dyDescent="0.25">
      <c r="A263" t="s">
        <v>589</v>
      </c>
      <c r="B263" t="s">
        <v>401</v>
      </c>
      <c r="C263" t="s">
        <v>257</v>
      </c>
      <c r="D263" t="s">
        <v>498</v>
      </c>
      <c r="E263" t="s">
        <v>588</v>
      </c>
      <c r="F263" t="s">
        <v>224</v>
      </c>
      <c r="G263" t="s">
        <v>235</v>
      </c>
      <c r="H263" t="s">
        <v>226</v>
      </c>
      <c r="I263" t="str">
        <f>HYPERLINK("https://www.oreas.com/crm/OREAS-45c/")</f>
        <v>https://www.oreas.com/crm/OREAS-45c/</v>
      </c>
      <c r="S263">
        <v>4.4999999999999998E-2</v>
      </c>
      <c r="T263">
        <v>4.5000000000000001E-6</v>
      </c>
      <c r="U263" t="s">
        <v>243</v>
      </c>
      <c r="EC263">
        <v>4.7E-2</v>
      </c>
      <c r="ED263">
        <v>4.6999999999999999E-6</v>
      </c>
      <c r="EE263" t="s">
        <v>243</v>
      </c>
      <c r="EI263">
        <v>6.5000000000000002E-2</v>
      </c>
      <c r="EJ263">
        <v>6.4999999999999996E-6</v>
      </c>
      <c r="EK263" t="s">
        <v>243</v>
      </c>
    </row>
    <row r="264" spans="1:219" x14ac:dyDescent="0.25">
      <c r="A264" t="s">
        <v>590</v>
      </c>
      <c r="B264" t="s">
        <v>591</v>
      </c>
      <c r="C264" t="s">
        <v>257</v>
      </c>
      <c r="D264" t="s">
        <v>498</v>
      </c>
      <c r="E264" t="s">
        <v>588</v>
      </c>
      <c r="F264" t="s">
        <v>260</v>
      </c>
      <c r="G264" t="s">
        <v>235</v>
      </c>
      <c r="H264" t="s">
        <v>226</v>
      </c>
      <c r="I264" t="str">
        <f>HYPERLINK("https://www.oreas.com/crm/OREAS-45d/")</f>
        <v>https://www.oreas.com/crm/OREAS-45d/</v>
      </c>
      <c r="M264">
        <v>81500</v>
      </c>
      <c r="N264">
        <v>8.15</v>
      </c>
      <c r="O264" t="s">
        <v>227</v>
      </c>
      <c r="P264">
        <v>13.8</v>
      </c>
      <c r="Q264">
        <v>1.3799999999999999E-3</v>
      </c>
      <c r="R264" t="s">
        <v>227</v>
      </c>
      <c r="S264">
        <v>2.3E-2</v>
      </c>
      <c r="T264">
        <v>2.3E-6</v>
      </c>
      <c r="U264" t="s">
        <v>243</v>
      </c>
      <c r="Y264">
        <v>183</v>
      </c>
      <c r="Z264">
        <v>1.83E-2</v>
      </c>
      <c r="AA264" t="s">
        <v>227</v>
      </c>
      <c r="AB264">
        <v>0.79</v>
      </c>
      <c r="AC264">
        <v>7.8999999999999996E-5</v>
      </c>
      <c r="AD264" t="s">
        <v>227</v>
      </c>
      <c r="AE264">
        <v>0.31</v>
      </c>
      <c r="AF264">
        <v>3.1000000000000001E-5</v>
      </c>
      <c r="AG264" t="s">
        <v>227</v>
      </c>
      <c r="AH264">
        <v>1850</v>
      </c>
      <c r="AI264">
        <v>0.185</v>
      </c>
      <c r="AJ264" t="s">
        <v>227</v>
      </c>
      <c r="AN264">
        <v>37.200000000000003</v>
      </c>
      <c r="AO264">
        <v>3.7200000000000002E-3</v>
      </c>
      <c r="AP264" t="s">
        <v>227</v>
      </c>
      <c r="AT264">
        <v>29.5</v>
      </c>
      <c r="AU264">
        <v>2.9499999999999999E-3</v>
      </c>
      <c r="AV264" t="s">
        <v>227</v>
      </c>
      <c r="AW264">
        <v>549</v>
      </c>
      <c r="AX264">
        <v>5.4899999999999997E-2</v>
      </c>
      <c r="AY264" t="s">
        <v>227</v>
      </c>
      <c r="AZ264">
        <v>3.91</v>
      </c>
      <c r="BA264">
        <v>3.9100000000000002E-4</v>
      </c>
      <c r="BB264" t="s">
        <v>227</v>
      </c>
      <c r="BC264">
        <v>371</v>
      </c>
      <c r="BD264">
        <v>3.7100000000000001E-2</v>
      </c>
      <c r="BE264" t="s">
        <v>227</v>
      </c>
      <c r="BF264">
        <v>2.2599999999999998</v>
      </c>
      <c r="BG264">
        <v>2.2599999999999999E-4</v>
      </c>
      <c r="BH264" t="s">
        <v>227</v>
      </c>
      <c r="BI264">
        <v>1.38</v>
      </c>
      <c r="BJ264">
        <v>1.3799999999999999E-4</v>
      </c>
      <c r="BK264" t="s">
        <v>227</v>
      </c>
      <c r="BL264">
        <v>0.56999999999999995</v>
      </c>
      <c r="BM264">
        <v>5.7000000000000003E-5</v>
      </c>
      <c r="BN264" t="s">
        <v>227</v>
      </c>
      <c r="BO264">
        <v>145200</v>
      </c>
      <c r="BP264">
        <v>14.52</v>
      </c>
      <c r="BQ264" t="s">
        <v>227</v>
      </c>
      <c r="BR264">
        <v>21.2</v>
      </c>
      <c r="BS264">
        <v>2.1199999999999999E-3</v>
      </c>
      <c r="BT264" t="s">
        <v>227</v>
      </c>
      <c r="BU264">
        <v>2.42</v>
      </c>
      <c r="BV264">
        <v>2.42E-4</v>
      </c>
      <c r="BW264" t="s">
        <v>227</v>
      </c>
      <c r="CA264">
        <v>3.83</v>
      </c>
      <c r="CB264">
        <v>3.8299999999999999E-4</v>
      </c>
      <c r="CC264" t="s">
        <v>227</v>
      </c>
      <c r="CG264">
        <v>0.46</v>
      </c>
      <c r="CH264">
        <v>4.6E-5</v>
      </c>
      <c r="CI264" t="s">
        <v>227</v>
      </c>
      <c r="CJ264">
        <v>9.6000000000000002E-2</v>
      </c>
      <c r="CK264">
        <v>9.5999999999999996E-6</v>
      </c>
      <c r="CL264" t="s">
        <v>227</v>
      </c>
      <c r="CP264">
        <v>4120</v>
      </c>
      <c r="CQ264">
        <v>0.41199999999999998</v>
      </c>
      <c r="CR264" t="s">
        <v>227</v>
      </c>
      <c r="CS264">
        <v>16.899999999999999</v>
      </c>
      <c r="CT264">
        <v>1.6900000000000001E-3</v>
      </c>
      <c r="CU264" t="s">
        <v>227</v>
      </c>
      <c r="CV264">
        <v>21.5</v>
      </c>
      <c r="CW264">
        <v>2.15E-3</v>
      </c>
      <c r="CX264" t="s">
        <v>227</v>
      </c>
      <c r="CY264">
        <v>0.18</v>
      </c>
      <c r="CZ264">
        <v>1.8E-5</v>
      </c>
      <c r="DA264" t="s">
        <v>227</v>
      </c>
      <c r="DB264">
        <v>2450</v>
      </c>
      <c r="DC264">
        <v>0.245</v>
      </c>
      <c r="DD264" t="s">
        <v>227</v>
      </c>
      <c r="DE264">
        <v>490</v>
      </c>
      <c r="DF264">
        <v>4.9000000000000002E-2</v>
      </c>
      <c r="DG264" t="s">
        <v>227</v>
      </c>
      <c r="DH264">
        <v>2.5</v>
      </c>
      <c r="DI264">
        <v>2.5000000000000001E-4</v>
      </c>
      <c r="DJ264" t="s">
        <v>227</v>
      </c>
      <c r="DK264">
        <v>1010</v>
      </c>
      <c r="DL264">
        <v>0.10100000000000001</v>
      </c>
      <c r="DM264" t="s">
        <v>227</v>
      </c>
      <c r="DN264">
        <v>14.5</v>
      </c>
      <c r="DO264">
        <v>1.4499999999999999E-3</v>
      </c>
      <c r="DP264" t="s">
        <v>227</v>
      </c>
      <c r="DQ264">
        <v>13.4</v>
      </c>
      <c r="DR264">
        <v>1.34E-3</v>
      </c>
      <c r="DS264" t="s">
        <v>227</v>
      </c>
      <c r="DT264">
        <v>234</v>
      </c>
      <c r="DU264">
        <v>2.3400000000000001E-2</v>
      </c>
      <c r="DV264" t="s">
        <v>228</v>
      </c>
      <c r="DW264">
        <v>420</v>
      </c>
      <c r="DX264">
        <v>4.2000000000000003E-2</v>
      </c>
      <c r="DY264" t="s">
        <v>227</v>
      </c>
      <c r="DZ264">
        <v>21.8</v>
      </c>
      <c r="EA264">
        <v>2.1800000000000001E-3</v>
      </c>
      <c r="EB264" t="s">
        <v>227</v>
      </c>
      <c r="EC264">
        <v>3.5000000000000003E-2</v>
      </c>
      <c r="ED264">
        <v>3.4999999999999999E-6</v>
      </c>
      <c r="EE264" t="s">
        <v>243</v>
      </c>
      <c r="EF264">
        <v>3.7</v>
      </c>
      <c r="EG264">
        <v>3.6999999999999999E-4</v>
      </c>
      <c r="EH264" t="s">
        <v>227</v>
      </c>
      <c r="EI264">
        <v>4.8000000000000001E-2</v>
      </c>
      <c r="EJ264">
        <v>4.7999999999999998E-6</v>
      </c>
      <c r="EK264" t="s">
        <v>243</v>
      </c>
      <c r="EL264">
        <v>42.3</v>
      </c>
      <c r="EM264">
        <v>4.2300000000000003E-3</v>
      </c>
      <c r="EN264" t="s">
        <v>228</v>
      </c>
      <c r="EX264">
        <v>490</v>
      </c>
      <c r="EY264">
        <v>4.9000000000000002E-2</v>
      </c>
      <c r="EZ264" t="s">
        <v>227</v>
      </c>
      <c r="FA264">
        <v>0.82</v>
      </c>
      <c r="FB264">
        <v>8.2000000000000001E-5</v>
      </c>
      <c r="FC264" t="s">
        <v>227</v>
      </c>
      <c r="FD264">
        <v>49.3</v>
      </c>
      <c r="FE264">
        <v>4.9300000000000004E-3</v>
      </c>
      <c r="FF264" t="s">
        <v>227</v>
      </c>
      <c r="FJ264">
        <v>231987.951</v>
      </c>
      <c r="FK264">
        <v>23.198795100000002</v>
      </c>
      <c r="FL264" t="s">
        <v>261</v>
      </c>
      <c r="FM264">
        <v>3.17</v>
      </c>
      <c r="FN264">
        <v>3.1700000000000001E-4</v>
      </c>
      <c r="FO264" t="s">
        <v>228</v>
      </c>
      <c r="FP264">
        <v>2.78</v>
      </c>
      <c r="FQ264">
        <v>2.7799999999999998E-4</v>
      </c>
      <c r="FR264" t="s">
        <v>227</v>
      </c>
      <c r="FS264">
        <v>31.3</v>
      </c>
      <c r="FT264">
        <v>3.13E-3</v>
      </c>
      <c r="FU264" t="s">
        <v>227</v>
      </c>
      <c r="FV264">
        <v>1.02</v>
      </c>
      <c r="FW264">
        <v>1.02E-4</v>
      </c>
      <c r="FX264" t="s">
        <v>227</v>
      </c>
      <c r="FY264">
        <v>0.4</v>
      </c>
      <c r="FZ264">
        <v>4.0000000000000003E-5</v>
      </c>
      <c r="GA264" t="s">
        <v>227</v>
      </c>
      <c r="GE264">
        <v>14.5</v>
      </c>
      <c r="GF264">
        <v>1.4499999999999999E-3</v>
      </c>
      <c r="GG264" t="s">
        <v>227</v>
      </c>
      <c r="GH264">
        <v>7730</v>
      </c>
      <c r="GI264">
        <v>0.77300000000000002</v>
      </c>
      <c r="GJ264" t="s">
        <v>227</v>
      </c>
      <c r="GK264">
        <v>0.27</v>
      </c>
      <c r="GL264">
        <v>2.6999999999999999E-5</v>
      </c>
      <c r="GM264" t="s">
        <v>227</v>
      </c>
      <c r="GN264">
        <v>0.32</v>
      </c>
      <c r="GO264">
        <v>3.1999999999999999E-5</v>
      </c>
      <c r="GP264" t="s">
        <v>228</v>
      </c>
      <c r="GQ264">
        <v>2.63</v>
      </c>
      <c r="GR264">
        <v>2.63E-4</v>
      </c>
      <c r="GS264" t="s">
        <v>227</v>
      </c>
      <c r="GT264">
        <v>238.071</v>
      </c>
      <c r="GU264">
        <v>2.3807100000000001E-2</v>
      </c>
      <c r="GV264" t="s">
        <v>261</v>
      </c>
      <c r="GW264">
        <v>1.62</v>
      </c>
      <c r="GX264">
        <v>1.6200000000000001E-4</v>
      </c>
      <c r="GY264" t="s">
        <v>227</v>
      </c>
      <c r="GZ264">
        <v>9.5299999999999994</v>
      </c>
      <c r="HA264">
        <v>9.5299999999999996E-4</v>
      </c>
      <c r="HB264" t="s">
        <v>227</v>
      </c>
      <c r="HC264">
        <v>1.33</v>
      </c>
      <c r="HD264">
        <v>1.3300000000000001E-4</v>
      </c>
      <c r="HE264" t="s">
        <v>227</v>
      </c>
      <c r="HF264">
        <v>45.7</v>
      </c>
      <c r="HG264">
        <v>4.5700000000000003E-3</v>
      </c>
      <c r="HH264" t="s">
        <v>227</v>
      </c>
      <c r="HI264">
        <v>141</v>
      </c>
      <c r="HJ264">
        <v>1.41E-2</v>
      </c>
      <c r="HK264" t="s">
        <v>227</v>
      </c>
    </row>
    <row r="265" spans="1:219" x14ac:dyDescent="0.25">
      <c r="A265" t="s">
        <v>592</v>
      </c>
      <c r="B265" t="s">
        <v>591</v>
      </c>
      <c r="C265" t="s">
        <v>257</v>
      </c>
      <c r="D265" t="s">
        <v>593</v>
      </c>
      <c r="E265" t="s">
        <v>588</v>
      </c>
      <c r="F265" t="s">
        <v>260</v>
      </c>
      <c r="G265" t="s">
        <v>235</v>
      </c>
      <c r="H265" t="s">
        <v>226</v>
      </c>
      <c r="I265" t="str">
        <f>HYPERLINK("https://www.oreas.com/crm/OREAS-45e/")</f>
        <v>https://www.oreas.com/crm/OREAS-45e/</v>
      </c>
      <c r="J265">
        <v>0.311</v>
      </c>
      <c r="K265">
        <v>3.1099999999999997E-5</v>
      </c>
      <c r="L265" t="s">
        <v>227</v>
      </c>
      <c r="M265">
        <v>67800</v>
      </c>
      <c r="N265">
        <v>6.78</v>
      </c>
      <c r="O265" t="s">
        <v>227</v>
      </c>
      <c r="P265">
        <v>16.3</v>
      </c>
      <c r="Q265">
        <v>1.6299999999999999E-3</v>
      </c>
      <c r="R265" t="s">
        <v>227</v>
      </c>
      <c r="S265">
        <v>5.2999999999999999E-2</v>
      </c>
      <c r="T265">
        <v>5.3000000000000001E-6</v>
      </c>
      <c r="U265" t="s">
        <v>243</v>
      </c>
      <c r="Y265">
        <v>252</v>
      </c>
      <c r="Z265">
        <v>2.52E-2</v>
      </c>
      <c r="AA265" t="s">
        <v>227</v>
      </c>
      <c r="AB265">
        <v>0.62</v>
      </c>
      <c r="AC265">
        <v>6.2000000000000003E-5</v>
      </c>
      <c r="AD265" t="s">
        <v>227</v>
      </c>
      <c r="AE265">
        <v>0.28000000000000003</v>
      </c>
      <c r="AF265">
        <v>2.8E-5</v>
      </c>
      <c r="AG265" t="s">
        <v>227</v>
      </c>
      <c r="AH265">
        <v>650</v>
      </c>
      <c r="AI265">
        <v>6.5000000000000002E-2</v>
      </c>
      <c r="AJ265" t="s">
        <v>227</v>
      </c>
      <c r="AN265">
        <v>23.5</v>
      </c>
      <c r="AO265">
        <v>2.3500000000000001E-3</v>
      </c>
      <c r="AP265" t="s">
        <v>227</v>
      </c>
      <c r="AT265">
        <v>57</v>
      </c>
      <c r="AU265">
        <v>5.7000000000000002E-3</v>
      </c>
      <c r="AV265" t="s">
        <v>227</v>
      </c>
      <c r="AW265">
        <v>979</v>
      </c>
      <c r="AX265">
        <v>9.7900000000000001E-2</v>
      </c>
      <c r="AY265" t="s">
        <v>227</v>
      </c>
      <c r="AZ265">
        <v>1.26</v>
      </c>
      <c r="BA265">
        <v>1.26E-4</v>
      </c>
      <c r="BB265" t="s">
        <v>227</v>
      </c>
      <c r="BC265">
        <v>780</v>
      </c>
      <c r="BD265">
        <v>7.8E-2</v>
      </c>
      <c r="BE265" t="s">
        <v>227</v>
      </c>
      <c r="BF265">
        <v>2.0499999999999998</v>
      </c>
      <c r="BG265">
        <v>2.05E-4</v>
      </c>
      <c r="BH265" t="s">
        <v>227</v>
      </c>
      <c r="BI265">
        <v>1.2</v>
      </c>
      <c r="BJ265">
        <v>1.2E-4</v>
      </c>
      <c r="BK265" t="s">
        <v>227</v>
      </c>
      <c r="BL265">
        <v>0.55000000000000004</v>
      </c>
      <c r="BM265">
        <v>5.5000000000000002E-5</v>
      </c>
      <c r="BN265" t="s">
        <v>228</v>
      </c>
      <c r="BO265">
        <v>241200</v>
      </c>
      <c r="BP265">
        <v>24.12</v>
      </c>
      <c r="BQ265" t="s">
        <v>227</v>
      </c>
      <c r="BR265">
        <v>16.5</v>
      </c>
      <c r="BS265">
        <v>1.65E-3</v>
      </c>
      <c r="BT265" t="s">
        <v>227</v>
      </c>
      <c r="BU265">
        <v>1.99</v>
      </c>
      <c r="BV265">
        <v>1.9900000000000001E-4</v>
      </c>
      <c r="BW265" t="s">
        <v>227</v>
      </c>
      <c r="CA265">
        <v>3.11</v>
      </c>
      <c r="CB265">
        <v>3.1100000000000002E-4</v>
      </c>
      <c r="CC265" t="s">
        <v>227</v>
      </c>
      <c r="CG265">
        <v>0.46</v>
      </c>
      <c r="CH265">
        <v>4.6E-5</v>
      </c>
      <c r="CI265" t="s">
        <v>228</v>
      </c>
      <c r="CJ265">
        <v>9.9000000000000005E-2</v>
      </c>
      <c r="CK265">
        <v>9.9000000000000001E-6</v>
      </c>
      <c r="CL265" t="s">
        <v>227</v>
      </c>
      <c r="CP265">
        <v>3240</v>
      </c>
      <c r="CQ265">
        <v>0.32400000000000001</v>
      </c>
      <c r="CR265" t="s">
        <v>227</v>
      </c>
      <c r="CS265">
        <v>11</v>
      </c>
      <c r="CT265">
        <v>1.1000000000000001E-3</v>
      </c>
      <c r="CU265" t="s">
        <v>227</v>
      </c>
      <c r="CV265">
        <v>6.58</v>
      </c>
      <c r="CW265">
        <v>6.5799999999999995E-4</v>
      </c>
      <c r="CX265" t="s">
        <v>227</v>
      </c>
      <c r="CY265">
        <v>0.17</v>
      </c>
      <c r="CZ265">
        <v>1.7E-5</v>
      </c>
      <c r="DA265" t="s">
        <v>227</v>
      </c>
      <c r="DB265">
        <v>1560</v>
      </c>
      <c r="DC265">
        <v>0.156</v>
      </c>
      <c r="DD265" t="s">
        <v>227</v>
      </c>
      <c r="DE265">
        <v>550</v>
      </c>
      <c r="DF265">
        <v>5.5E-2</v>
      </c>
      <c r="DG265" t="s">
        <v>227</v>
      </c>
      <c r="DH265">
        <v>2.4</v>
      </c>
      <c r="DI265">
        <v>2.4000000000000001E-4</v>
      </c>
      <c r="DJ265" t="s">
        <v>227</v>
      </c>
      <c r="DK265">
        <v>590</v>
      </c>
      <c r="DL265">
        <v>5.8999999999999997E-2</v>
      </c>
      <c r="DM265" t="s">
        <v>227</v>
      </c>
      <c r="DN265">
        <v>6.8</v>
      </c>
      <c r="DO265">
        <v>6.8000000000000005E-4</v>
      </c>
      <c r="DP265" t="s">
        <v>227</v>
      </c>
      <c r="DQ265">
        <v>9.57</v>
      </c>
      <c r="DR265">
        <v>9.5699999999999995E-4</v>
      </c>
      <c r="DS265" t="s">
        <v>227</v>
      </c>
      <c r="DT265">
        <v>459</v>
      </c>
      <c r="DU265">
        <v>4.5900000000000003E-2</v>
      </c>
      <c r="DV265" t="s">
        <v>228</v>
      </c>
      <c r="DW265">
        <v>340</v>
      </c>
      <c r="DX265">
        <v>3.4000000000000002E-2</v>
      </c>
      <c r="DY265" t="s">
        <v>227</v>
      </c>
      <c r="DZ265">
        <v>18.2</v>
      </c>
      <c r="EA265">
        <v>1.82E-3</v>
      </c>
      <c r="EB265" t="s">
        <v>227</v>
      </c>
      <c r="EC265">
        <v>7.4999999999999997E-2</v>
      </c>
      <c r="ED265">
        <v>7.5000000000000002E-6</v>
      </c>
      <c r="EE265" t="s">
        <v>243</v>
      </c>
      <c r="EF265">
        <v>2.57</v>
      </c>
      <c r="EG265">
        <v>2.5700000000000001E-4</v>
      </c>
      <c r="EH265" t="s">
        <v>227</v>
      </c>
      <c r="EI265">
        <v>0.11</v>
      </c>
      <c r="EJ265">
        <v>1.1E-5</v>
      </c>
      <c r="EK265" t="s">
        <v>243</v>
      </c>
      <c r="EL265">
        <v>20.8</v>
      </c>
      <c r="EM265">
        <v>2.0799999999999998E-3</v>
      </c>
      <c r="EN265" t="s">
        <v>228</v>
      </c>
      <c r="EX265">
        <v>460</v>
      </c>
      <c r="EY265">
        <v>4.5999999999999999E-2</v>
      </c>
      <c r="EZ265" t="s">
        <v>227</v>
      </c>
      <c r="FA265">
        <v>1</v>
      </c>
      <c r="FB265">
        <v>1E-4</v>
      </c>
      <c r="FC265" t="s">
        <v>227</v>
      </c>
      <c r="FD265">
        <v>93</v>
      </c>
      <c r="FE265">
        <v>9.2999999999999992E-3</v>
      </c>
      <c r="FF265" t="s">
        <v>227</v>
      </c>
      <c r="FG265">
        <v>2.97</v>
      </c>
      <c r="FH265">
        <v>2.9700000000000001E-4</v>
      </c>
      <c r="FI265" t="s">
        <v>227</v>
      </c>
      <c r="FJ265">
        <v>187581.63399999999</v>
      </c>
      <c r="FK265">
        <v>18.758163400000001</v>
      </c>
      <c r="FL265" t="s">
        <v>261</v>
      </c>
      <c r="FM265">
        <v>2.13</v>
      </c>
      <c r="FN265">
        <v>2.13E-4</v>
      </c>
      <c r="FO265" t="s">
        <v>228</v>
      </c>
      <c r="FP265">
        <v>1.32</v>
      </c>
      <c r="FQ265">
        <v>1.3200000000000001E-4</v>
      </c>
      <c r="FR265" t="s">
        <v>227</v>
      </c>
      <c r="FS265">
        <v>15.9</v>
      </c>
      <c r="FT265">
        <v>1.5900000000000001E-3</v>
      </c>
      <c r="FU265" t="s">
        <v>227</v>
      </c>
      <c r="FV265">
        <v>0.56000000000000005</v>
      </c>
      <c r="FW265">
        <v>5.5999999999999999E-5</v>
      </c>
      <c r="FX265" t="s">
        <v>227</v>
      </c>
      <c r="FY265">
        <v>0.36</v>
      </c>
      <c r="FZ265">
        <v>3.6000000000000001E-5</v>
      </c>
      <c r="GA265" t="s">
        <v>228</v>
      </c>
      <c r="GE265">
        <v>12.9</v>
      </c>
      <c r="GF265">
        <v>1.2899999999999999E-3</v>
      </c>
      <c r="GG265" t="s">
        <v>227</v>
      </c>
      <c r="GH265">
        <v>5590</v>
      </c>
      <c r="GI265">
        <v>0.55900000000000005</v>
      </c>
      <c r="GJ265" t="s">
        <v>227</v>
      </c>
      <c r="GK265">
        <v>0.15</v>
      </c>
      <c r="GL265">
        <v>1.5E-5</v>
      </c>
      <c r="GM265" t="s">
        <v>227</v>
      </c>
      <c r="GN265">
        <v>0.22</v>
      </c>
      <c r="GO265">
        <v>2.1999999999999999E-5</v>
      </c>
      <c r="GP265" t="s">
        <v>228</v>
      </c>
      <c r="GQ265">
        <v>2.41</v>
      </c>
      <c r="GR265">
        <v>2.41E-4</v>
      </c>
      <c r="GS265" t="s">
        <v>227</v>
      </c>
      <c r="GT265">
        <v>329.37799999999999</v>
      </c>
      <c r="GU265">
        <v>3.2937800000000003E-2</v>
      </c>
      <c r="GV265" t="s">
        <v>261</v>
      </c>
      <c r="GW265">
        <v>1.07</v>
      </c>
      <c r="GX265">
        <v>1.07E-4</v>
      </c>
      <c r="GY265" t="s">
        <v>227</v>
      </c>
      <c r="GZ265">
        <v>8.2799999999999994</v>
      </c>
      <c r="HA265">
        <v>8.2799999999999996E-4</v>
      </c>
      <c r="HB265" t="s">
        <v>227</v>
      </c>
      <c r="HC265">
        <v>1.19</v>
      </c>
      <c r="HD265">
        <v>1.1900000000000001E-4</v>
      </c>
      <c r="HE265" t="s">
        <v>227</v>
      </c>
      <c r="HF265">
        <v>46.7</v>
      </c>
      <c r="HG265">
        <v>4.6699999999999997E-3</v>
      </c>
      <c r="HH265" t="s">
        <v>227</v>
      </c>
      <c r="HI265">
        <v>110</v>
      </c>
      <c r="HJ265">
        <v>1.0999999999999999E-2</v>
      </c>
      <c r="HK265" t="s">
        <v>227</v>
      </c>
    </row>
    <row r="266" spans="1:219" x14ac:dyDescent="0.25">
      <c r="A266" t="s">
        <v>594</v>
      </c>
      <c r="B266" t="s">
        <v>591</v>
      </c>
      <c r="C266" t="s">
        <v>257</v>
      </c>
      <c r="D266" t="s">
        <v>593</v>
      </c>
      <c r="E266" t="s">
        <v>588</v>
      </c>
      <c r="F266" t="s">
        <v>260</v>
      </c>
      <c r="G266" t="s">
        <v>225</v>
      </c>
      <c r="H266" t="s">
        <v>226</v>
      </c>
      <c r="I266" t="str">
        <f>HYPERLINK("https://www.oreas.com/crm/OREAS-45f/")</f>
        <v>https://www.oreas.com/crm/OREAS-45f/</v>
      </c>
      <c r="M266">
        <v>101600</v>
      </c>
      <c r="N266">
        <v>10.16</v>
      </c>
      <c r="O266" t="s">
        <v>227</v>
      </c>
      <c r="P266">
        <v>9.67</v>
      </c>
      <c r="Q266">
        <v>9.6699999999999998E-4</v>
      </c>
      <c r="R266" t="s">
        <v>227</v>
      </c>
      <c r="S266">
        <v>1.9E-2</v>
      </c>
      <c r="T266">
        <v>1.9E-6</v>
      </c>
      <c r="U266" t="s">
        <v>243</v>
      </c>
      <c r="Y266">
        <v>206</v>
      </c>
      <c r="Z266">
        <v>2.06E-2</v>
      </c>
      <c r="AA266" t="s">
        <v>227</v>
      </c>
      <c r="AB266">
        <v>1.2</v>
      </c>
      <c r="AC266">
        <v>1.2E-4</v>
      </c>
      <c r="AD266" t="s">
        <v>227</v>
      </c>
      <c r="AE266">
        <v>0.21</v>
      </c>
      <c r="AF266">
        <v>2.0999999999999999E-5</v>
      </c>
      <c r="AG266" t="s">
        <v>227</v>
      </c>
      <c r="AH266">
        <v>960</v>
      </c>
      <c r="AI266">
        <v>9.6000000000000002E-2</v>
      </c>
      <c r="AJ266" t="s">
        <v>227</v>
      </c>
      <c r="AN266">
        <v>28.8</v>
      </c>
      <c r="AO266">
        <v>2.8800000000000002E-3</v>
      </c>
      <c r="AP266" t="s">
        <v>227</v>
      </c>
      <c r="AT266">
        <v>44.5</v>
      </c>
      <c r="AU266">
        <v>4.45E-3</v>
      </c>
      <c r="AV266" t="s">
        <v>227</v>
      </c>
      <c r="AW266">
        <v>417</v>
      </c>
      <c r="AX266">
        <v>4.1700000000000001E-2</v>
      </c>
      <c r="AY266" t="s">
        <v>227</v>
      </c>
      <c r="AZ266">
        <v>3.65</v>
      </c>
      <c r="BA266">
        <v>3.6499999999999998E-4</v>
      </c>
      <c r="BB266" t="s">
        <v>227</v>
      </c>
      <c r="BC266">
        <v>363</v>
      </c>
      <c r="BD266">
        <v>3.6299999999999999E-2</v>
      </c>
      <c r="BE266" t="s">
        <v>227</v>
      </c>
      <c r="BF266">
        <v>2.23</v>
      </c>
      <c r="BG266">
        <v>2.23E-4</v>
      </c>
      <c r="BH266" t="s">
        <v>227</v>
      </c>
      <c r="BI266">
        <v>1.33</v>
      </c>
      <c r="BJ266">
        <v>1.3300000000000001E-4</v>
      </c>
      <c r="BK266" t="s">
        <v>227</v>
      </c>
      <c r="BL266">
        <v>0.63</v>
      </c>
      <c r="BM266">
        <v>6.3E-5</v>
      </c>
      <c r="BN266" t="s">
        <v>227</v>
      </c>
      <c r="BO266">
        <v>146500</v>
      </c>
      <c r="BP266">
        <v>14.65</v>
      </c>
      <c r="BQ266" t="s">
        <v>227</v>
      </c>
      <c r="BR266">
        <v>26.7</v>
      </c>
      <c r="BS266">
        <v>2.6700000000000001E-3</v>
      </c>
      <c r="BT266" t="s">
        <v>227</v>
      </c>
      <c r="BU266">
        <v>2.31</v>
      </c>
      <c r="BV266">
        <v>2.31E-4</v>
      </c>
      <c r="BW266" t="s">
        <v>227</v>
      </c>
      <c r="BX266">
        <v>0.12</v>
      </c>
      <c r="BY266">
        <v>1.2E-5</v>
      </c>
      <c r="BZ266" t="s">
        <v>403</v>
      </c>
      <c r="CA266">
        <v>4.6399999999999997</v>
      </c>
      <c r="CB266">
        <v>4.64E-4</v>
      </c>
      <c r="CC266" t="s">
        <v>227</v>
      </c>
      <c r="CD266">
        <v>3.1E-2</v>
      </c>
      <c r="CE266">
        <v>3.1E-6</v>
      </c>
      <c r="CF266" t="s">
        <v>403</v>
      </c>
      <c r="CG266">
        <v>0.45</v>
      </c>
      <c r="CH266">
        <v>4.5000000000000003E-5</v>
      </c>
      <c r="CI266" t="s">
        <v>227</v>
      </c>
      <c r="CJ266">
        <v>0.11</v>
      </c>
      <c r="CK266">
        <v>1.1E-5</v>
      </c>
      <c r="CL266" t="s">
        <v>227</v>
      </c>
      <c r="CP266">
        <v>2240</v>
      </c>
      <c r="CQ266">
        <v>0.224</v>
      </c>
      <c r="CR266" t="s">
        <v>227</v>
      </c>
      <c r="CS266">
        <v>15.7</v>
      </c>
      <c r="CT266">
        <v>1.57E-3</v>
      </c>
      <c r="CU266" t="s">
        <v>227</v>
      </c>
      <c r="CV266">
        <v>20.399999999999999</v>
      </c>
      <c r="CW266">
        <v>2.0400000000000001E-3</v>
      </c>
      <c r="CX266" t="s">
        <v>227</v>
      </c>
      <c r="CY266">
        <v>0.19</v>
      </c>
      <c r="CZ266">
        <v>1.9000000000000001E-5</v>
      </c>
      <c r="DA266" t="s">
        <v>227</v>
      </c>
      <c r="DB266">
        <v>2290</v>
      </c>
      <c r="DC266">
        <v>0.22900000000000001</v>
      </c>
      <c r="DD266" t="s">
        <v>227</v>
      </c>
      <c r="DE266">
        <v>220</v>
      </c>
      <c r="DF266">
        <v>2.1999999999999999E-2</v>
      </c>
      <c r="DG266" t="s">
        <v>227</v>
      </c>
      <c r="DH266">
        <v>2.27</v>
      </c>
      <c r="DI266">
        <v>2.2699999999999999E-4</v>
      </c>
      <c r="DJ266" t="s">
        <v>227</v>
      </c>
      <c r="DK266">
        <v>630</v>
      </c>
      <c r="DL266">
        <v>6.3E-2</v>
      </c>
      <c r="DM266" t="s">
        <v>227</v>
      </c>
      <c r="DN266">
        <v>23.1</v>
      </c>
      <c r="DO266">
        <v>2.31E-3</v>
      </c>
      <c r="DP266" t="s">
        <v>227</v>
      </c>
      <c r="DQ266">
        <v>12.3</v>
      </c>
      <c r="DR266">
        <v>1.23E-3</v>
      </c>
      <c r="DS266" t="s">
        <v>227</v>
      </c>
      <c r="DT266">
        <v>293</v>
      </c>
      <c r="DU266">
        <v>2.93E-2</v>
      </c>
      <c r="DV266" t="s">
        <v>261</v>
      </c>
      <c r="DW266">
        <v>300</v>
      </c>
      <c r="DX266">
        <v>0.03</v>
      </c>
      <c r="DY266" t="s">
        <v>227</v>
      </c>
      <c r="DZ266">
        <v>14.7</v>
      </c>
      <c r="EA266">
        <v>1.47E-3</v>
      </c>
      <c r="EB266" t="s">
        <v>227</v>
      </c>
      <c r="EC266">
        <v>5.7000000000000002E-2</v>
      </c>
      <c r="ED266">
        <v>5.6999999999999996E-6</v>
      </c>
      <c r="EE266" t="s">
        <v>243</v>
      </c>
      <c r="EF266">
        <v>3.43</v>
      </c>
      <c r="EG266">
        <v>3.4299999999999999E-4</v>
      </c>
      <c r="EH266" t="s">
        <v>227</v>
      </c>
      <c r="EI266">
        <v>3.7999999999999999E-2</v>
      </c>
      <c r="EJ266">
        <v>3.8E-6</v>
      </c>
      <c r="EK266" t="s">
        <v>243</v>
      </c>
      <c r="EL266">
        <v>31.6</v>
      </c>
      <c r="EM266">
        <v>3.16E-3</v>
      </c>
      <c r="EN266" t="s">
        <v>228</v>
      </c>
      <c r="EX266">
        <v>290</v>
      </c>
      <c r="EY266">
        <v>2.9000000000000001E-2</v>
      </c>
      <c r="EZ266" t="s">
        <v>227</v>
      </c>
      <c r="FA266">
        <v>0.64</v>
      </c>
      <c r="FB266">
        <v>6.3999999999999997E-5</v>
      </c>
      <c r="FC266" t="s">
        <v>227</v>
      </c>
      <c r="FD266">
        <v>36.299999999999997</v>
      </c>
      <c r="FE266">
        <v>3.63E-3</v>
      </c>
      <c r="FF266" t="s">
        <v>227</v>
      </c>
      <c r="FG266">
        <v>2.2599999999999998</v>
      </c>
      <c r="FH266">
        <v>2.2599999999999999E-4</v>
      </c>
      <c r="FI266" t="s">
        <v>227</v>
      </c>
      <c r="FJ266">
        <v>203754.88200000001</v>
      </c>
      <c r="FK266">
        <v>20.375488199999999</v>
      </c>
      <c r="FL266" t="s">
        <v>261</v>
      </c>
      <c r="FM266">
        <v>2.6</v>
      </c>
      <c r="FN266">
        <v>2.5999999999999998E-4</v>
      </c>
      <c r="FO266" t="s">
        <v>228</v>
      </c>
      <c r="FP266">
        <v>2.85</v>
      </c>
      <c r="FQ266">
        <v>2.8499999999999999E-4</v>
      </c>
      <c r="FR266" t="s">
        <v>227</v>
      </c>
      <c r="FS266">
        <v>25.1</v>
      </c>
      <c r="FT266">
        <v>2.5100000000000001E-3</v>
      </c>
      <c r="FU266" t="s">
        <v>227</v>
      </c>
      <c r="FV266">
        <v>1.66</v>
      </c>
      <c r="FW266">
        <v>1.66E-4</v>
      </c>
      <c r="FX266" t="s">
        <v>227</v>
      </c>
      <c r="FY266">
        <v>0.37</v>
      </c>
      <c r="FZ266">
        <v>3.6999999999999998E-5</v>
      </c>
      <c r="GA266" t="s">
        <v>227</v>
      </c>
      <c r="GE266">
        <v>9.99</v>
      </c>
      <c r="GF266">
        <v>9.990000000000001E-4</v>
      </c>
      <c r="GG266" t="s">
        <v>227</v>
      </c>
      <c r="GH266">
        <v>10800</v>
      </c>
      <c r="GI266">
        <v>1.08</v>
      </c>
      <c r="GJ266" t="s">
        <v>227</v>
      </c>
      <c r="GK266">
        <v>0.2</v>
      </c>
      <c r="GL266">
        <v>2.0000000000000002E-5</v>
      </c>
      <c r="GM266" t="s">
        <v>227</v>
      </c>
      <c r="GN266">
        <v>0.2</v>
      </c>
      <c r="GO266">
        <v>2.0000000000000002E-5</v>
      </c>
      <c r="GP266" t="s">
        <v>227</v>
      </c>
      <c r="GQ266">
        <v>2.09</v>
      </c>
      <c r="GR266">
        <v>2.0900000000000001E-4</v>
      </c>
      <c r="GS266" t="s">
        <v>227</v>
      </c>
      <c r="GT266">
        <v>250.39400000000001</v>
      </c>
      <c r="GU266">
        <v>2.50394E-2</v>
      </c>
      <c r="GV266" t="s">
        <v>261</v>
      </c>
      <c r="GW266">
        <v>1.27</v>
      </c>
      <c r="GX266">
        <v>1.27E-4</v>
      </c>
      <c r="GY266" t="s">
        <v>227</v>
      </c>
      <c r="GZ266">
        <v>10.9</v>
      </c>
      <c r="HA266">
        <v>1.09E-3</v>
      </c>
      <c r="HB266" t="s">
        <v>227</v>
      </c>
      <c r="HC266">
        <v>1.25</v>
      </c>
      <c r="HD266">
        <v>1.25E-4</v>
      </c>
      <c r="HE266" t="s">
        <v>227</v>
      </c>
      <c r="HF266">
        <v>35.299999999999997</v>
      </c>
      <c r="HG266">
        <v>3.5300000000000002E-3</v>
      </c>
      <c r="HH266" t="s">
        <v>227</v>
      </c>
      <c r="HI266">
        <v>172</v>
      </c>
      <c r="HJ266">
        <v>1.72E-2</v>
      </c>
      <c r="HK266" t="s">
        <v>227</v>
      </c>
    </row>
    <row r="267" spans="1:219" x14ac:dyDescent="0.25">
      <c r="A267" t="s">
        <v>595</v>
      </c>
      <c r="B267" t="s">
        <v>591</v>
      </c>
      <c r="C267" t="s">
        <v>257</v>
      </c>
      <c r="D267" t="s">
        <v>593</v>
      </c>
      <c r="E267" t="s">
        <v>588</v>
      </c>
      <c r="F267" t="s">
        <v>260</v>
      </c>
      <c r="G267" t="s">
        <v>225</v>
      </c>
      <c r="H267" t="s">
        <v>226</v>
      </c>
      <c r="I267" t="str">
        <f>HYPERLINK("https://www.oreas.com/crm/OREAS-45h/")</f>
        <v>https://www.oreas.com/crm/OREAS-45h/</v>
      </c>
      <c r="J267">
        <v>9.1999999999999998E-2</v>
      </c>
      <c r="K267">
        <v>9.2E-6</v>
      </c>
      <c r="L267" t="s">
        <v>403</v>
      </c>
      <c r="M267">
        <v>79900</v>
      </c>
      <c r="N267">
        <v>7.99</v>
      </c>
      <c r="O267" t="s">
        <v>227</v>
      </c>
      <c r="P267">
        <v>16.899999999999999</v>
      </c>
      <c r="Q267">
        <v>1.6900000000000001E-3</v>
      </c>
      <c r="R267" t="s">
        <v>227</v>
      </c>
      <c r="S267">
        <v>4.1000000000000002E-2</v>
      </c>
      <c r="T267">
        <v>4.0999999999999997E-6</v>
      </c>
      <c r="U267" t="s">
        <v>243</v>
      </c>
      <c r="Y267">
        <v>332</v>
      </c>
      <c r="Z267">
        <v>3.32E-2</v>
      </c>
      <c r="AA267" t="s">
        <v>227</v>
      </c>
      <c r="AB267">
        <v>1.0900000000000001</v>
      </c>
      <c r="AC267">
        <v>1.0900000000000001E-4</v>
      </c>
      <c r="AD267" t="s">
        <v>227</v>
      </c>
      <c r="AE267">
        <v>0.17</v>
      </c>
      <c r="AF267">
        <v>1.7E-5</v>
      </c>
      <c r="AG267" t="s">
        <v>227</v>
      </c>
      <c r="AH267">
        <v>1350</v>
      </c>
      <c r="AI267">
        <v>0.13500000000000001</v>
      </c>
      <c r="AJ267" t="s">
        <v>227</v>
      </c>
      <c r="AN267">
        <v>23.6</v>
      </c>
      <c r="AO267">
        <v>2.3600000000000001E-3</v>
      </c>
      <c r="AP267" t="s">
        <v>227</v>
      </c>
      <c r="AT267">
        <v>88</v>
      </c>
      <c r="AU267">
        <v>8.8000000000000005E-3</v>
      </c>
      <c r="AV267" t="s">
        <v>227</v>
      </c>
      <c r="AW267">
        <v>602</v>
      </c>
      <c r="AX267">
        <v>6.0199999999999997E-2</v>
      </c>
      <c r="AY267" t="s">
        <v>227</v>
      </c>
      <c r="AZ267">
        <v>2.29</v>
      </c>
      <c r="BA267">
        <v>2.2900000000000001E-4</v>
      </c>
      <c r="BB267" t="s">
        <v>227</v>
      </c>
      <c r="BC267">
        <v>767</v>
      </c>
      <c r="BD267">
        <v>7.6700000000000004E-2</v>
      </c>
      <c r="BE267" t="s">
        <v>227</v>
      </c>
      <c r="BF267">
        <v>2.42</v>
      </c>
      <c r="BG267">
        <v>2.42E-4</v>
      </c>
      <c r="BH267" t="s">
        <v>227</v>
      </c>
      <c r="BI267">
        <v>1.44</v>
      </c>
      <c r="BJ267">
        <v>1.44E-4</v>
      </c>
      <c r="BK267" t="s">
        <v>227</v>
      </c>
      <c r="BL267">
        <v>0.65</v>
      </c>
      <c r="BM267">
        <v>6.4999999999999994E-5</v>
      </c>
      <c r="BN267" t="s">
        <v>227</v>
      </c>
      <c r="BO267">
        <v>195200</v>
      </c>
      <c r="BP267">
        <v>19.52</v>
      </c>
      <c r="BQ267" t="s">
        <v>227</v>
      </c>
      <c r="BR267">
        <v>21.3</v>
      </c>
      <c r="BS267">
        <v>2.1299999999999999E-3</v>
      </c>
      <c r="BT267" t="s">
        <v>227</v>
      </c>
      <c r="BU267">
        <v>2.34</v>
      </c>
      <c r="BV267">
        <v>2.34E-4</v>
      </c>
      <c r="BW267" t="s">
        <v>227</v>
      </c>
      <c r="BX267">
        <v>0.15</v>
      </c>
      <c r="BY267">
        <v>1.5E-5</v>
      </c>
      <c r="BZ267" t="s">
        <v>403</v>
      </c>
      <c r="CA267">
        <v>3.6</v>
      </c>
      <c r="CB267">
        <v>3.6000000000000002E-4</v>
      </c>
      <c r="CC267" t="s">
        <v>227</v>
      </c>
      <c r="CD267">
        <v>2.4E-2</v>
      </c>
      <c r="CE267">
        <v>2.3999999999999999E-6</v>
      </c>
      <c r="CF267" t="s">
        <v>403</v>
      </c>
      <c r="CG267">
        <v>0.48</v>
      </c>
      <c r="CH267">
        <v>4.8000000000000001E-5</v>
      </c>
      <c r="CI267" t="s">
        <v>227</v>
      </c>
      <c r="CJ267">
        <v>0.1</v>
      </c>
      <c r="CK267">
        <v>1.0000000000000001E-5</v>
      </c>
      <c r="CL267" t="s">
        <v>227</v>
      </c>
      <c r="CP267">
        <v>2050</v>
      </c>
      <c r="CQ267">
        <v>0.20499999999999999</v>
      </c>
      <c r="CR267" t="s">
        <v>227</v>
      </c>
      <c r="CS267">
        <v>12.4</v>
      </c>
      <c r="CT267">
        <v>1.24E-3</v>
      </c>
      <c r="CU267" t="s">
        <v>227</v>
      </c>
      <c r="CV267">
        <v>13.1</v>
      </c>
      <c r="CW267">
        <v>1.31E-3</v>
      </c>
      <c r="CX267" t="s">
        <v>227</v>
      </c>
      <c r="CY267">
        <v>0.21</v>
      </c>
      <c r="CZ267">
        <v>2.0999999999999999E-5</v>
      </c>
      <c r="DA267" t="s">
        <v>227</v>
      </c>
      <c r="DB267">
        <v>2380</v>
      </c>
      <c r="DC267">
        <v>0.23799999999999999</v>
      </c>
      <c r="DD267" t="s">
        <v>227</v>
      </c>
      <c r="DE267">
        <v>380</v>
      </c>
      <c r="DF267">
        <v>3.7999999999999999E-2</v>
      </c>
      <c r="DG267" t="s">
        <v>227</v>
      </c>
      <c r="DH267">
        <v>1.55</v>
      </c>
      <c r="DI267">
        <v>1.55E-4</v>
      </c>
      <c r="DJ267" t="s">
        <v>227</v>
      </c>
      <c r="DK267">
        <v>900</v>
      </c>
      <c r="DL267">
        <v>0.09</v>
      </c>
      <c r="DM267" t="s">
        <v>227</v>
      </c>
      <c r="DN267">
        <v>14.8</v>
      </c>
      <c r="DO267">
        <v>1.48E-3</v>
      </c>
      <c r="DP267" t="s">
        <v>227</v>
      </c>
      <c r="DQ267">
        <v>11.2</v>
      </c>
      <c r="DR267">
        <v>1.1199999999999999E-3</v>
      </c>
      <c r="DS267" t="s">
        <v>227</v>
      </c>
      <c r="DT267">
        <v>455</v>
      </c>
      <c r="DU267">
        <v>4.5499999999999999E-2</v>
      </c>
      <c r="DV267" t="s">
        <v>261</v>
      </c>
      <c r="DW267">
        <v>230</v>
      </c>
      <c r="DX267">
        <v>2.3E-2</v>
      </c>
      <c r="DY267" t="s">
        <v>227</v>
      </c>
      <c r="DZ267">
        <v>11.9</v>
      </c>
      <c r="EA267">
        <v>1.1900000000000001E-3</v>
      </c>
      <c r="EB267" t="s">
        <v>227</v>
      </c>
      <c r="EC267">
        <v>0.128</v>
      </c>
      <c r="ED267">
        <v>1.2799999999999999E-5</v>
      </c>
      <c r="EE267" t="s">
        <v>243</v>
      </c>
      <c r="EF267">
        <v>2.91</v>
      </c>
      <c r="EG267">
        <v>2.9100000000000003E-4</v>
      </c>
      <c r="EH267" t="s">
        <v>227</v>
      </c>
      <c r="EI267">
        <v>8.6999999999999994E-2</v>
      </c>
      <c r="EJ267">
        <v>8.6999999999999997E-6</v>
      </c>
      <c r="EK267" t="s">
        <v>243</v>
      </c>
      <c r="EL267">
        <v>22.7</v>
      </c>
      <c r="EM267">
        <v>2.2699999999999999E-3</v>
      </c>
      <c r="EN267" t="s">
        <v>228</v>
      </c>
      <c r="EX267">
        <v>350</v>
      </c>
      <c r="EY267">
        <v>3.5000000000000003E-2</v>
      </c>
      <c r="EZ267" t="s">
        <v>227</v>
      </c>
      <c r="FA267">
        <v>0.63</v>
      </c>
      <c r="FB267">
        <v>6.3E-5</v>
      </c>
      <c r="FC267" t="s">
        <v>227</v>
      </c>
      <c r="FD267">
        <v>57</v>
      </c>
      <c r="FE267">
        <v>5.7000000000000002E-3</v>
      </c>
      <c r="FF267" t="s">
        <v>227</v>
      </c>
      <c r="FG267">
        <v>2.02</v>
      </c>
      <c r="FH267">
        <v>2.02E-4</v>
      </c>
      <c r="FI267" t="s">
        <v>227</v>
      </c>
      <c r="FJ267">
        <v>193564.80100000001</v>
      </c>
      <c r="FK267">
        <v>19.356480099999999</v>
      </c>
      <c r="FL267" t="s">
        <v>261</v>
      </c>
      <c r="FM267">
        <v>2.5</v>
      </c>
      <c r="FN267">
        <v>2.5000000000000001E-4</v>
      </c>
      <c r="FO267" t="s">
        <v>228</v>
      </c>
      <c r="FP267">
        <v>1.93</v>
      </c>
      <c r="FQ267">
        <v>1.93E-4</v>
      </c>
      <c r="FR267" t="s">
        <v>227</v>
      </c>
      <c r="FS267">
        <v>27.1</v>
      </c>
      <c r="FT267">
        <v>2.7100000000000002E-3</v>
      </c>
      <c r="FU267" t="s">
        <v>227</v>
      </c>
      <c r="FV267">
        <v>1.08</v>
      </c>
      <c r="FW267">
        <v>1.08E-4</v>
      </c>
      <c r="FX267" t="s">
        <v>227</v>
      </c>
      <c r="FY267">
        <v>0.39</v>
      </c>
      <c r="FZ267">
        <v>3.8999999999999999E-5</v>
      </c>
      <c r="GA267" t="s">
        <v>227</v>
      </c>
      <c r="GE267">
        <v>7.26</v>
      </c>
      <c r="GF267">
        <v>7.2599999999999997E-4</v>
      </c>
      <c r="GG267" t="s">
        <v>227</v>
      </c>
      <c r="GH267">
        <v>8780</v>
      </c>
      <c r="GI267">
        <v>0.878</v>
      </c>
      <c r="GJ267" t="s">
        <v>227</v>
      </c>
      <c r="GK267">
        <v>0.15</v>
      </c>
      <c r="GL267">
        <v>1.5E-5</v>
      </c>
      <c r="GM267" t="s">
        <v>227</v>
      </c>
      <c r="GN267">
        <v>0.23</v>
      </c>
      <c r="GO267">
        <v>2.3E-5</v>
      </c>
      <c r="GP267" t="s">
        <v>227</v>
      </c>
      <c r="GQ267">
        <v>1.68</v>
      </c>
      <c r="GR267">
        <v>1.6799999999999999E-4</v>
      </c>
      <c r="GS267" t="s">
        <v>227</v>
      </c>
      <c r="GT267">
        <v>262.15800000000002</v>
      </c>
      <c r="GU267">
        <v>2.6215800000000001E-2</v>
      </c>
      <c r="GV267" t="s">
        <v>261</v>
      </c>
      <c r="GW267">
        <v>0.99</v>
      </c>
      <c r="GX267">
        <v>9.8999999999999994E-5</v>
      </c>
      <c r="GY267" t="s">
        <v>227</v>
      </c>
      <c r="GZ267">
        <v>10.4</v>
      </c>
      <c r="HA267">
        <v>1.0399999999999999E-3</v>
      </c>
      <c r="HB267" t="s">
        <v>227</v>
      </c>
      <c r="HC267">
        <v>1.44</v>
      </c>
      <c r="HD267">
        <v>1.44E-4</v>
      </c>
      <c r="HE267" t="s">
        <v>227</v>
      </c>
      <c r="HF267">
        <v>39.700000000000003</v>
      </c>
      <c r="HG267">
        <v>3.9699999999999996E-3</v>
      </c>
      <c r="HH267" t="s">
        <v>227</v>
      </c>
      <c r="HI267">
        <v>131</v>
      </c>
      <c r="HJ267">
        <v>1.3100000000000001E-2</v>
      </c>
      <c r="HK267" t="s">
        <v>227</v>
      </c>
    </row>
    <row r="268" spans="1:219" x14ac:dyDescent="0.25">
      <c r="A268" t="s">
        <v>596</v>
      </c>
      <c r="B268" t="s">
        <v>401</v>
      </c>
      <c r="C268" t="s">
        <v>257</v>
      </c>
      <c r="D268" t="s">
        <v>498</v>
      </c>
      <c r="E268" t="s">
        <v>588</v>
      </c>
      <c r="F268" t="s">
        <v>224</v>
      </c>
      <c r="G268" t="s">
        <v>235</v>
      </c>
      <c r="H268" t="s">
        <v>226</v>
      </c>
      <c r="I268" t="str">
        <f>HYPERLINK("https://www.oreas.com/crm/OREAS-45P/")</f>
        <v>https://www.oreas.com/crm/OREAS-45P/</v>
      </c>
      <c r="J268">
        <v>0.3</v>
      </c>
      <c r="K268">
        <v>3.0000000000000001E-5</v>
      </c>
      <c r="L268" t="s">
        <v>271</v>
      </c>
      <c r="M268">
        <v>68200</v>
      </c>
      <c r="N268">
        <v>6.82</v>
      </c>
      <c r="O268" t="s">
        <v>228</v>
      </c>
      <c r="P268">
        <v>13.4</v>
      </c>
      <c r="Q268">
        <v>1.34E-3</v>
      </c>
      <c r="R268" t="s">
        <v>227</v>
      </c>
      <c r="S268">
        <v>5.5E-2</v>
      </c>
      <c r="T268">
        <v>5.4999999999999999E-6</v>
      </c>
      <c r="U268" t="s">
        <v>243</v>
      </c>
      <c r="Y268">
        <v>281</v>
      </c>
      <c r="Z268">
        <v>2.81E-2</v>
      </c>
      <c r="AA268" t="s">
        <v>228</v>
      </c>
      <c r="AE268">
        <v>0.21</v>
      </c>
      <c r="AF268">
        <v>2.0999999999999999E-5</v>
      </c>
      <c r="AG268" t="s">
        <v>227</v>
      </c>
      <c r="AH268">
        <v>3000</v>
      </c>
      <c r="AI268">
        <v>0.3</v>
      </c>
      <c r="AJ268" t="s">
        <v>228</v>
      </c>
      <c r="AK268" s="2">
        <v>0.2</v>
      </c>
      <c r="AL268" s="2">
        <v>2.0000000000000002E-5</v>
      </c>
      <c r="AM268" t="s">
        <v>227</v>
      </c>
      <c r="AN268">
        <v>48.9</v>
      </c>
      <c r="AO268">
        <v>4.8900000000000002E-3</v>
      </c>
      <c r="AP268" t="s">
        <v>228</v>
      </c>
      <c r="AT268">
        <v>120</v>
      </c>
      <c r="AU268">
        <v>1.2E-2</v>
      </c>
      <c r="AV268" t="s">
        <v>227</v>
      </c>
      <c r="AW268">
        <v>1103</v>
      </c>
      <c r="AX268">
        <v>0.1103</v>
      </c>
      <c r="AY268" t="s">
        <v>227</v>
      </c>
      <c r="BC268">
        <v>749</v>
      </c>
      <c r="BD268">
        <v>7.4899999999999994E-2</v>
      </c>
      <c r="BE268" t="s">
        <v>227</v>
      </c>
      <c r="BF268">
        <v>4.0999999999999996</v>
      </c>
      <c r="BG268">
        <v>4.0999999999999999E-4</v>
      </c>
      <c r="BH268" t="s">
        <v>228</v>
      </c>
      <c r="BI268">
        <v>2.2000000000000002</v>
      </c>
      <c r="BJ268">
        <v>2.2000000000000001E-4</v>
      </c>
      <c r="BK268" t="s">
        <v>228</v>
      </c>
      <c r="BL268">
        <v>1.1599999999999999</v>
      </c>
      <c r="BM268">
        <v>1.16E-4</v>
      </c>
      <c r="BN268" t="s">
        <v>228</v>
      </c>
      <c r="BO268">
        <v>192200</v>
      </c>
      <c r="BP268">
        <v>19.22</v>
      </c>
      <c r="BQ268" t="s">
        <v>228</v>
      </c>
      <c r="BU268">
        <v>4</v>
      </c>
      <c r="BV268">
        <v>4.0000000000000002E-4</v>
      </c>
      <c r="BW268" t="s">
        <v>228</v>
      </c>
      <c r="CG268">
        <v>0.78</v>
      </c>
      <c r="CH268">
        <v>7.7999999999999999E-5</v>
      </c>
      <c r="CI268" t="s">
        <v>228</v>
      </c>
      <c r="CP268">
        <v>3500</v>
      </c>
      <c r="CQ268">
        <v>0.35</v>
      </c>
      <c r="CR268" t="s">
        <v>228</v>
      </c>
      <c r="CS268">
        <v>24.8</v>
      </c>
      <c r="CT268">
        <v>2.48E-3</v>
      </c>
      <c r="CU268" t="s">
        <v>228</v>
      </c>
      <c r="CY268">
        <v>0.31</v>
      </c>
      <c r="CZ268">
        <v>3.1000000000000001E-5</v>
      </c>
      <c r="DA268" t="s">
        <v>228</v>
      </c>
      <c r="DB268">
        <v>2200</v>
      </c>
      <c r="DC268">
        <v>0.22</v>
      </c>
      <c r="DD268" t="s">
        <v>228</v>
      </c>
      <c r="DE268">
        <v>1270</v>
      </c>
      <c r="DF268">
        <v>0.127</v>
      </c>
      <c r="DG268" t="s">
        <v>228</v>
      </c>
      <c r="DK268">
        <v>804</v>
      </c>
      <c r="DL268">
        <v>8.0399999999999999E-2</v>
      </c>
      <c r="DM268" t="s">
        <v>227</v>
      </c>
      <c r="DN268">
        <v>24</v>
      </c>
      <c r="DO268">
        <v>2.3999999999999998E-3</v>
      </c>
      <c r="DP268" t="s">
        <v>228</v>
      </c>
      <c r="DQ268">
        <v>21</v>
      </c>
      <c r="DR268">
        <v>2.0999999999999999E-3</v>
      </c>
      <c r="DS268" t="s">
        <v>228</v>
      </c>
      <c r="DT268">
        <v>281</v>
      </c>
      <c r="DU268">
        <v>2.81E-2</v>
      </c>
      <c r="DV268" t="s">
        <v>271</v>
      </c>
      <c r="DW268">
        <v>454</v>
      </c>
      <c r="DX268">
        <v>4.5400000000000003E-2</v>
      </c>
      <c r="DY268" t="s">
        <v>227</v>
      </c>
      <c r="DZ268">
        <v>22</v>
      </c>
      <c r="EA268">
        <v>2.2000000000000001E-3</v>
      </c>
      <c r="EB268" t="s">
        <v>227</v>
      </c>
      <c r="EC268">
        <v>5.5E-2</v>
      </c>
      <c r="ED268">
        <v>5.4999999999999999E-6</v>
      </c>
      <c r="EE268" t="s">
        <v>243</v>
      </c>
      <c r="EF268">
        <v>5.42</v>
      </c>
      <c r="EG268">
        <v>5.4199999999999995E-4</v>
      </c>
      <c r="EH268" t="s">
        <v>228</v>
      </c>
      <c r="EI268">
        <v>7.6999999999999999E-2</v>
      </c>
      <c r="EJ268">
        <v>7.7000000000000008E-6</v>
      </c>
      <c r="EK268" t="s">
        <v>243</v>
      </c>
      <c r="EL268">
        <v>23</v>
      </c>
      <c r="EM268">
        <v>2.3E-3</v>
      </c>
      <c r="EN268" t="s">
        <v>228</v>
      </c>
      <c r="EX268">
        <v>300</v>
      </c>
      <c r="EY268">
        <v>0.03</v>
      </c>
      <c r="EZ268" t="s">
        <v>228</v>
      </c>
      <c r="FA268">
        <v>0.92</v>
      </c>
      <c r="FB268">
        <v>9.2E-5</v>
      </c>
      <c r="FC268" t="s">
        <v>227</v>
      </c>
      <c r="FJ268">
        <v>204200</v>
      </c>
      <c r="FK268">
        <v>20.420000000000002</v>
      </c>
      <c r="FL268" t="s">
        <v>228</v>
      </c>
      <c r="FM268">
        <v>4.51</v>
      </c>
      <c r="FN268">
        <v>4.5100000000000001E-4</v>
      </c>
      <c r="FO268" t="s">
        <v>228</v>
      </c>
      <c r="FP268">
        <v>3.1</v>
      </c>
      <c r="FQ268">
        <v>3.1E-4</v>
      </c>
      <c r="FR268" t="s">
        <v>228</v>
      </c>
      <c r="FS268">
        <v>32.6</v>
      </c>
      <c r="FT268">
        <v>3.2599999999999999E-3</v>
      </c>
      <c r="FU268" t="s">
        <v>228</v>
      </c>
      <c r="FY268">
        <v>0.69</v>
      </c>
      <c r="FZ268">
        <v>6.8999999999999997E-5</v>
      </c>
      <c r="GA268" t="s">
        <v>228</v>
      </c>
      <c r="GE268">
        <v>9.8000000000000007</v>
      </c>
      <c r="GF268">
        <v>9.7999999999999997E-4</v>
      </c>
      <c r="GG268" t="s">
        <v>228</v>
      </c>
      <c r="GH268">
        <v>11800</v>
      </c>
      <c r="GI268">
        <v>1.18</v>
      </c>
      <c r="GJ268" t="s">
        <v>228</v>
      </c>
      <c r="GN268">
        <v>0.32</v>
      </c>
      <c r="GO268">
        <v>3.1999999999999999E-5</v>
      </c>
      <c r="GP268" t="s">
        <v>228</v>
      </c>
      <c r="GQ268">
        <v>2.4</v>
      </c>
      <c r="GR268">
        <v>2.4000000000000001E-4</v>
      </c>
      <c r="GS268" t="s">
        <v>228</v>
      </c>
      <c r="GZ268">
        <v>18</v>
      </c>
      <c r="HA268">
        <v>1.8E-3</v>
      </c>
      <c r="HB268" t="s">
        <v>228</v>
      </c>
      <c r="HC268">
        <v>2.1</v>
      </c>
      <c r="HD268">
        <v>2.1000000000000001E-4</v>
      </c>
      <c r="HE268" t="s">
        <v>228</v>
      </c>
      <c r="HF268">
        <v>141</v>
      </c>
      <c r="HG268">
        <v>1.41E-2</v>
      </c>
      <c r="HH268" t="s">
        <v>227</v>
      </c>
      <c r="HI268">
        <v>279</v>
      </c>
      <c r="HJ268">
        <v>2.7900000000000001E-2</v>
      </c>
      <c r="HK268" t="s">
        <v>228</v>
      </c>
    </row>
    <row r="269" spans="1:219" x14ac:dyDescent="0.25">
      <c r="A269" t="s">
        <v>597</v>
      </c>
      <c r="B269" t="s">
        <v>598</v>
      </c>
      <c r="C269" t="s">
        <v>257</v>
      </c>
      <c r="D269" t="s">
        <v>599</v>
      </c>
      <c r="E269" t="s">
        <v>336</v>
      </c>
      <c r="F269" t="s">
        <v>260</v>
      </c>
      <c r="G269" t="s">
        <v>225</v>
      </c>
      <c r="H269" t="s">
        <v>226</v>
      </c>
      <c r="I269" t="str">
        <f>HYPERLINK("https://www.oreas.com/crm/OREAS-46/")</f>
        <v>https://www.oreas.com/crm/OREAS-46/</v>
      </c>
      <c r="J269">
        <v>2.5000000000000001E-2</v>
      </c>
      <c r="K269">
        <v>2.5000000000000002E-6</v>
      </c>
      <c r="L269" t="s">
        <v>403</v>
      </c>
      <c r="M269">
        <v>62600</v>
      </c>
      <c r="N269">
        <v>6.26</v>
      </c>
      <c r="O269" t="s">
        <v>227</v>
      </c>
      <c r="P269">
        <v>1.01</v>
      </c>
      <c r="Q269">
        <v>1.01E-4</v>
      </c>
      <c r="R269" t="s">
        <v>227</v>
      </c>
      <c r="S269">
        <v>2E-3</v>
      </c>
      <c r="T269">
        <v>1.9999999999999999E-7</v>
      </c>
      <c r="U269" t="s">
        <v>243</v>
      </c>
      <c r="Y269">
        <v>473</v>
      </c>
      <c r="Z269">
        <v>4.7300000000000002E-2</v>
      </c>
      <c r="AA269" t="s">
        <v>227</v>
      </c>
      <c r="AB269">
        <v>0.91</v>
      </c>
      <c r="AC269">
        <v>9.1000000000000003E-5</v>
      </c>
      <c r="AD269" t="s">
        <v>227</v>
      </c>
      <c r="AE269">
        <v>5.3999999999999999E-2</v>
      </c>
      <c r="AF269">
        <v>5.4E-6</v>
      </c>
      <c r="AG269" t="s">
        <v>227</v>
      </c>
      <c r="AH269">
        <v>24000</v>
      </c>
      <c r="AI269">
        <v>2.4</v>
      </c>
      <c r="AJ269" t="s">
        <v>227</v>
      </c>
      <c r="AK269">
        <v>5.8999999999999997E-2</v>
      </c>
      <c r="AL269">
        <v>5.9000000000000003E-6</v>
      </c>
      <c r="AM269" t="s">
        <v>227</v>
      </c>
      <c r="AN269">
        <v>36.4</v>
      </c>
      <c r="AO269">
        <v>3.64E-3</v>
      </c>
      <c r="AP269" t="s">
        <v>227</v>
      </c>
      <c r="AT269">
        <v>9.83</v>
      </c>
      <c r="AU269">
        <v>9.8299999999999993E-4</v>
      </c>
      <c r="AV269" t="s">
        <v>227</v>
      </c>
      <c r="AW269">
        <v>45.7</v>
      </c>
      <c r="AX269">
        <v>4.5700000000000003E-3</v>
      </c>
      <c r="AY269" t="s">
        <v>227</v>
      </c>
      <c r="AZ269">
        <v>0.64</v>
      </c>
      <c r="BA269">
        <v>6.3999999999999997E-5</v>
      </c>
      <c r="BB269" t="s">
        <v>227</v>
      </c>
      <c r="BC269">
        <v>23.1</v>
      </c>
      <c r="BD269">
        <v>2.31E-3</v>
      </c>
      <c r="BE269" t="s">
        <v>227</v>
      </c>
      <c r="BF269">
        <v>2.0299999999999998</v>
      </c>
      <c r="BG269">
        <v>2.03E-4</v>
      </c>
      <c r="BH269" t="s">
        <v>227</v>
      </c>
      <c r="BI269">
        <v>1.1299999999999999</v>
      </c>
      <c r="BJ269">
        <v>1.13E-4</v>
      </c>
      <c r="BK269" t="s">
        <v>227</v>
      </c>
      <c r="BL269">
        <v>0.89</v>
      </c>
      <c r="BM269">
        <v>8.8999999999999995E-5</v>
      </c>
      <c r="BN269" t="s">
        <v>227</v>
      </c>
      <c r="BO269">
        <v>26100</v>
      </c>
      <c r="BP269">
        <v>2.61</v>
      </c>
      <c r="BQ269" t="s">
        <v>227</v>
      </c>
      <c r="BR269">
        <v>14</v>
      </c>
      <c r="BS269">
        <v>1.4E-3</v>
      </c>
      <c r="BT269" t="s">
        <v>227</v>
      </c>
      <c r="BU269">
        <v>2.66</v>
      </c>
      <c r="BV269">
        <v>2.6600000000000001E-4</v>
      </c>
      <c r="BW269" t="s">
        <v>227</v>
      </c>
      <c r="BX269">
        <v>6.0999999999999999E-2</v>
      </c>
      <c r="BY269">
        <v>6.1E-6</v>
      </c>
      <c r="BZ269" t="s">
        <v>403</v>
      </c>
      <c r="CA269">
        <v>1.82</v>
      </c>
      <c r="CB269">
        <v>1.8200000000000001E-4</v>
      </c>
      <c r="CC269" t="s">
        <v>227</v>
      </c>
      <c r="CG269">
        <v>0.39</v>
      </c>
      <c r="CH269">
        <v>3.8999999999999999E-5</v>
      </c>
      <c r="CI269" t="s">
        <v>227</v>
      </c>
      <c r="CJ269">
        <v>2.5999999999999999E-2</v>
      </c>
      <c r="CK269">
        <v>2.6000000000000001E-6</v>
      </c>
      <c r="CL269" t="s">
        <v>227</v>
      </c>
      <c r="CP269">
        <v>11900</v>
      </c>
      <c r="CQ269">
        <v>1.19</v>
      </c>
      <c r="CR269" t="s">
        <v>227</v>
      </c>
      <c r="CS269">
        <v>18.899999999999999</v>
      </c>
      <c r="CT269">
        <v>1.89E-3</v>
      </c>
      <c r="CU269" t="s">
        <v>227</v>
      </c>
      <c r="CV269">
        <v>10.4</v>
      </c>
      <c r="CW269">
        <v>1.0399999999999999E-3</v>
      </c>
      <c r="CX269" t="s">
        <v>227</v>
      </c>
      <c r="CY269">
        <v>0.15</v>
      </c>
      <c r="CZ269">
        <v>1.5E-5</v>
      </c>
      <c r="DA269" t="s">
        <v>227</v>
      </c>
      <c r="DB269">
        <v>9430</v>
      </c>
      <c r="DC269">
        <v>0.94299999999999995</v>
      </c>
      <c r="DD269" t="s">
        <v>227</v>
      </c>
      <c r="DE269">
        <v>490</v>
      </c>
      <c r="DF269">
        <v>4.9000000000000002E-2</v>
      </c>
      <c r="DG269" t="s">
        <v>227</v>
      </c>
      <c r="DH269">
        <v>0.77</v>
      </c>
      <c r="DI269">
        <v>7.7000000000000001E-5</v>
      </c>
      <c r="DJ269" t="s">
        <v>227</v>
      </c>
      <c r="DK269">
        <v>26100</v>
      </c>
      <c r="DL269">
        <v>2.61</v>
      </c>
      <c r="DM269" t="s">
        <v>227</v>
      </c>
      <c r="DN269">
        <v>4.5599999999999996</v>
      </c>
      <c r="DO269">
        <v>4.5600000000000003E-4</v>
      </c>
      <c r="DP269" t="s">
        <v>227</v>
      </c>
      <c r="DQ269">
        <v>18.5</v>
      </c>
      <c r="DR269">
        <v>1.8500000000000001E-3</v>
      </c>
      <c r="DS269" t="s">
        <v>227</v>
      </c>
      <c r="DT269">
        <v>30.7</v>
      </c>
      <c r="DU269">
        <v>3.0699999999999998E-3</v>
      </c>
      <c r="DV269" t="s">
        <v>228</v>
      </c>
      <c r="DW269">
        <v>540</v>
      </c>
      <c r="DX269">
        <v>5.3999999999999999E-2</v>
      </c>
      <c r="DY269" t="s">
        <v>227</v>
      </c>
      <c r="DZ269">
        <v>7.02</v>
      </c>
      <c r="EA269">
        <v>7.0200000000000004E-4</v>
      </c>
      <c r="EB269" t="s">
        <v>227</v>
      </c>
      <c r="EC269" s="2">
        <v>1E-3</v>
      </c>
      <c r="ED269" s="2">
        <v>9.9999999999999995E-8</v>
      </c>
      <c r="EE269" t="s">
        <v>243</v>
      </c>
      <c r="EF269">
        <v>4.84</v>
      </c>
      <c r="EG269">
        <v>4.84E-4</v>
      </c>
      <c r="EH269" t="s">
        <v>227</v>
      </c>
      <c r="EI269" s="2">
        <v>1E-3</v>
      </c>
      <c r="EJ269" s="2">
        <v>9.9999999999999995E-8</v>
      </c>
      <c r="EK269" t="s">
        <v>243</v>
      </c>
      <c r="EL269">
        <v>33.5</v>
      </c>
      <c r="EM269">
        <v>3.3500000000000001E-3</v>
      </c>
      <c r="EN269" t="s">
        <v>228</v>
      </c>
      <c r="EO269" s="2">
        <v>2E-3</v>
      </c>
      <c r="EP269" s="2">
        <v>1.9999999999999999E-7</v>
      </c>
      <c r="EQ269" t="s">
        <v>227</v>
      </c>
      <c r="EX269" s="2">
        <v>50</v>
      </c>
      <c r="EY269" s="2">
        <v>5.0000000000000001E-3</v>
      </c>
      <c r="EZ269" t="s">
        <v>227</v>
      </c>
      <c r="FA269">
        <v>0.1</v>
      </c>
      <c r="FB269">
        <v>1.0000000000000001E-5</v>
      </c>
      <c r="FC269" t="s">
        <v>227</v>
      </c>
      <c r="FD269">
        <v>8.75</v>
      </c>
      <c r="FE269">
        <v>8.7500000000000002E-4</v>
      </c>
      <c r="FF269" t="s">
        <v>227</v>
      </c>
      <c r="FG269" s="2">
        <v>0.2</v>
      </c>
      <c r="FH269" s="2">
        <v>2.0000000000000002E-5</v>
      </c>
      <c r="FI269" t="s">
        <v>403</v>
      </c>
      <c r="FJ269">
        <v>339965.41800000001</v>
      </c>
      <c r="FK269">
        <v>33.996541800000003</v>
      </c>
      <c r="FL269" t="s">
        <v>228</v>
      </c>
      <c r="FM269">
        <v>3.33</v>
      </c>
      <c r="FN269">
        <v>3.3300000000000002E-4</v>
      </c>
      <c r="FO269" t="s">
        <v>228</v>
      </c>
      <c r="FP269">
        <v>0.78</v>
      </c>
      <c r="FQ269">
        <v>7.7999999999999999E-5</v>
      </c>
      <c r="FR269" t="s">
        <v>227</v>
      </c>
      <c r="FS269">
        <v>408</v>
      </c>
      <c r="FT269">
        <v>4.0800000000000003E-2</v>
      </c>
      <c r="FU269" t="s">
        <v>227</v>
      </c>
      <c r="FV269">
        <v>0.27</v>
      </c>
      <c r="FW269">
        <v>2.6999999999999999E-5</v>
      </c>
      <c r="FX269" t="s">
        <v>227</v>
      </c>
      <c r="FY269">
        <v>0.36</v>
      </c>
      <c r="FZ269">
        <v>3.6000000000000001E-5</v>
      </c>
      <c r="GA269" t="s">
        <v>227</v>
      </c>
      <c r="GE269">
        <v>3.26</v>
      </c>
      <c r="GF269">
        <v>3.2600000000000001E-4</v>
      </c>
      <c r="GG269" t="s">
        <v>227</v>
      </c>
      <c r="GH269">
        <v>2070</v>
      </c>
      <c r="GI269">
        <v>0.20699999999999999</v>
      </c>
      <c r="GJ269" t="s">
        <v>227</v>
      </c>
      <c r="GK269">
        <v>0.21</v>
      </c>
      <c r="GL269">
        <v>2.0999999999999999E-5</v>
      </c>
      <c r="GM269" t="s">
        <v>227</v>
      </c>
      <c r="GN269">
        <v>0.15</v>
      </c>
      <c r="GO269">
        <v>1.5E-5</v>
      </c>
      <c r="GP269" t="s">
        <v>227</v>
      </c>
      <c r="GQ269">
        <v>0.7</v>
      </c>
      <c r="GR269">
        <v>6.9999999999999994E-5</v>
      </c>
      <c r="GS269" t="s">
        <v>227</v>
      </c>
      <c r="GT269">
        <v>60</v>
      </c>
      <c r="GU269">
        <v>6.0000000000000001E-3</v>
      </c>
      <c r="GV269" t="s">
        <v>228</v>
      </c>
      <c r="GW269">
        <v>0.21</v>
      </c>
      <c r="GX269">
        <v>2.0999999999999999E-5</v>
      </c>
      <c r="GY269" t="s">
        <v>227</v>
      </c>
      <c r="GZ269">
        <v>10.5</v>
      </c>
      <c r="HA269">
        <v>1.0499999999999999E-3</v>
      </c>
      <c r="HB269" t="s">
        <v>227</v>
      </c>
      <c r="HC269">
        <v>1.01</v>
      </c>
      <c r="HD269">
        <v>1.01E-4</v>
      </c>
      <c r="HE269" t="s">
        <v>227</v>
      </c>
      <c r="HF269">
        <v>35.5</v>
      </c>
      <c r="HG269">
        <v>3.5500000000000002E-3</v>
      </c>
      <c r="HH269" t="s">
        <v>227</v>
      </c>
      <c r="HI269">
        <v>61</v>
      </c>
      <c r="HJ269">
        <v>6.1000000000000004E-3</v>
      </c>
      <c r="HK269" t="s">
        <v>227</v>
      </c>
    </row>
    <row r="270" spans="1:219" x14ac:dyDescent="0.25">
      <c r="A270" t="s">
        <v>600</v>
      </c>
      <c r="B270" t="s">
        <v>301</v>
      </c>
      <c r="C270" t="s">
        <v>257</v>
      </c>
      <c r="D270" t="s">
        <v>593</v>
      </c>
      <c r="E270" t="s">
        <v>601</v>
      </c>
      <c r="F270" t="s">
        <v>260</v>
      </c>
      <c r="G270" t="s">
        <v>225</v>
      </c>
      <c r="H270" t="s">
        <v>226</v>
      </c>
      <c r="I270" t="str">
        <f>HYPERLINK("https://www.oreas.com/crm/OREAS-460/")</f>
        <v>https://www.oreas.com/crm/OREAS-460/</v>
      </c>
      <c r="J270" s="2">
        <v>1</v>
      </c>
      <c r="K270" s="2">
        <v>1E-4</v>
      </c>
      <c r="L270" t="s">
        <v>227</v>
      </c>
      <c r="M270">
        <v>65500</v>
      </c>
      <c r="N270">
        <v>6.55</v>
      </c>
      <c r="O270" t="s">
        <v>227</v>
      </c>
      <c r="P270">
        <v>53</v>
      </c>
      <c r="Q270">
        <v>5.3E-3</v>
      </c>
      <c r="R270" t="s">
        <v>227</v>
      </c>
      <c r="Y270">
        <v>815</v>
      </c>
      <c r="Z270">
        <v>8.1500000000000003E-2</v>
      </c>
      <c r="AA270" t="s">
        <v>227</v>
      </c>
      <c r="AB270">
        <v>2.4</v>
      </c>
      <c r="AC270">
        <v>2.4000000000000001E-4</v>
      </c>
      <c r="AD270" t="s">
        <v>227</v>
      </c>
      <c r="AE270">
        <v>1.44</v>
      </c>
      <c r="AF270">
        <v>1.44E-4</v>
      </c>
      <c r="AG270" t="s">
        <v>227</v>
      </c>
      <c r="AH270">
        <v>7010</v>
      </c>
      <c r="AI270">
        <v>0.70099999999999996</v>
      </c>
      <c r="AJ270" t="s">
        <v>227</v>
      </c>
      <c r="AK270" s="2">
        <v>0.1</v>
      </c>
      <c r="AL270" s="2">
        <v>1.0000000000000001E-5</v>
      </c>
      <c r="AM270" t="s">
        <v>227</v>
      </c>
      <c r="AN270">
        <v>1853</v>
      </c>
      <c r="AO270">
        <v>0.18529999999999999</v>
      </c>
      <c r="AP270" t="s">
        <v>227</v>
      </c>
      <c r="AT270">
        <v>10</v>
      </c>
      <c r="AU270">
        <v>1E-3</v>
      </c>
      <c r="AV270" t="s">
        <v>227</v>
      </c>
      <c r="AW270">
        <v>347</v>
      </c>
      <c r="AX270">
        <v>3.4700000000000002E-2</v>
      </c>
      <c r="AY270" t="s">
        <v>227</v>
      </c>
      <c r="AZ270">
        <v>3.78</v>
      </c>
      <c r="BA270">
        <v>3.7800000000000003E-4</v>
      </c>
      <c r="BB270" t="s">
        <v>227</v>
      </c>
      <c r="BC270">
        <v>41.7</v>
      </c>
      <c r="BD270">
        <v>4.1700000000000001E-3</v>
      </c>
      <c r="BE270" t="s">
        <v>227</v>
      </c>
      <c r="BF270">
        <v>18</v>
      </c>
      <c r="BG270">
        <v>1.8E-3</v>
      </c>
      <c r="BH270" t="s">
        <v>227</v>
      </c>
      <c r="BI270">
        <v>4.6500000000000004</v>
      </c>
      <c r="BJ270">
        <v>4.6500000000000003E-4</v>
      </c>
      <c r="BK270" t="s">
        <v>227</v>
      </c>
      <c r="BL270">
        <v>23.1</v>
      </c>
      <c r="BM270">
        <v>2.31E-3</v>
      </c>
      <c r="BN270" t="s">
        <v>227</v>
      </c>
      <c r="BO270">
        <v>185600</v>
      </c>
      <c r="BP270">
        <v>18.559999999999999</v>
      </c>
      <c r="BQ270" t="s">
        <v>227</v>
      </c>
      <c r="BR270">
        <v>33</v>
      </c>
      <c r="BS270">
        <v>3.3E-3</v>
      </c>
      <c r="BT270" t="s">
        <v>227</v>
      </c>
      <c r="BU270">
        <v>48.2</v>
      </c>
      <c r="BV270">
        <v>4.8199999999999996E-3</v>
      </c>
      <c r="BW270" t="s">
        <v>227</v>
      </c>
      <c r="CA270">
        <v>6.09</v>
      </c>
      <c r="CB270">
        <v>6.0899999999999995E-4</v>
      </c>
      <c r="CC270" t="s">
        <v>227</v>
      </c>
      <c r="CG270">
        <v>2.37</v>
      </c>
      <c r="CH270">
        <v>2.3699999999999999E-4</v>
      </c>
      <c r="CI270" t="s">
        <v>227</v>
      </c>
      <c r="CJ270">
        <v>0.31</v>
      </c>
      <c r="CK270">
        <v>3.1000000000000001E-5</v>
      </c>
      <c r="CL270" t="s">
        <v>227</v>
      </c>
      <c r="CP270">
        <v>12500</v>
      </c>
      <c r="CQ270">
        <v>1.25</v>
      </c>
      <c r="CR270" t="s">
        <v>227</v>
      </c>
      <c r="CS270">
        <v>1298</v>
      </c>
      <c r="CT270">
        <v>0.1298</v>
      </c>
      <c r="CU270" t="s">
        <v>227</v>
      </c>
      <c r="CV270">
        <v>18.3</v>
      </c>
      <c r="CW270">
        <v>1.83E-3</v>
      </c>
      <c r="CX270" t="s">
        <v>227</v>
      </c>
      <c r="CY270">
        <v>0.36</v>
      </c>
      <c r="CZ270">
        <v>3.6000000000000001E-5</v>
      </c>
      <c r="DA270" t="s">
        <v>227</v>
      </c>
      <c r="DB270">
        <v>7240</v>
      </c>
      <c r="DC270">
        <v>0.72399999999999998</v>
      </c>
      <c r="DD270" t="s">
        <v>227</v>
      </c>
      <c r="DE270">
        <v>307</v>
      </c>
      <c r="DF270">
        <v>3.0700000000000002E-2</v>
      </c>
      <c r="DG270" t="s">
        <v>227</v>
      </c>
      <c r="DH270">
        <v>25.4</v>
      </c>
      <c r="DI270">
        <v>2.5400000000000002E-3</v>
      </c>
      <c r="DJ270" t="s">
        <v>227</v>
      </c>
      <c r="DK270">
        <v>1330</v>
      </c>
      <c r="DL270">
        <v>0.13300000000000001</v>
      </c>
      <c r="DM270" t="s">
        <v>227</v>
      </c>
      <c r="DN270">
        <v>697.64599999999996</v>
      </c>
      <c r="DO270">
        <v>6.9764599999999996E-2</v>
      </c>
      <c r="DP270" t="s">
        <v>228</v>
      </c>
      <c r="DQ270">
        <v>792</v>
      </c>
      <c r="DR270">
        <v>7.9200000000000007E-2</v>
      </c>
      <c r="DS270" t="s">
        <v>227</v>
      </c>
      <c r="DT270">
        <v>53.433999999999997</v>
      </c>
      <c r="DU270">
        <v>5.3433999999999999E-3</v>
      </c>
      <c r="DV270" t="s">
        <v>228</v>
      </c>
      <c r="DW270">
        <v>1930</v>
      </c>
      <c r="DX270">
        <v>0.193</v>
      </c>
      <c r="DY270" t="s">
        <v>227</v>
      </c>
      <c r="DZ270">
        <v>65</v>
      </c>
      <c r="EA270">
        <v>6.4999999999999997E-3</v>
      </c>
      <c r="EB270" t="s">
        <v>227</v>
      </c>
      <c r="EF270">
        <v>240</v>
      </c>
      <c r="EG270">
        <v>2.4E-2</v>
      </c>
      <c r="EH270" t="s">
        <v>227</v>
      </c>
      <c r="EL270">
        <v>75</v>
      </c>
      <c r="EM270">
        <v>7.4999999999999997E-3</v>
      </c>
      <c r="EN270" t="s">
        <v>228</v>
      </c>
      <c r="EO270" s="2">
        <v>4.0000000000000001E-3</v>
      </c>
      <c r="EP270" s="2">
        <v>3.9999999999999998E-7</v>
      </c>
      <c r="EQ270" t="s">
        <v>227</v>
      </c>
      <c r="EX270">
        <v>291</v>
      </c>
      <c r="EY270">
        <v>2.9100000000000001E-2</v>
      </c>
      <c r="EZ270" t="s">
        <v>227</v>
      </c>
      <c r="FA270">
        <v>3.4</v>
      </c>
      <c r="FB270">
        <v>3.4000000000000002E-4</v>
      </c>
      <c r="FC270" t="s">
        <v>227</v>
      </c>
      <c r="FD270">
        <v>27.9</v>
      </c>
      <c r="FE270">
        <v>2.7899999999999999E-3</v>
      </c>
      <c r="FF270" t="s">
        <v>227</v>
      </c>
      <c r="FG270" s="2">
        <v>5</v>
      </c>
      <c r="FH270" s="2">
        <v>5.0000000000000001E-4</v>
      </c>
      <c r="FI270" t="s">
        <v>227</v>
      </c>
      <c r="FJ270">
        <v>232782.59</v>
      </c>
      <c r="FK270">
        <v>23.278258999999998</v>
      </c>
      <c r="FL270" t="s">
        <v>228</v>
      </c>
      <c r="FM270">
        <v>107.795</v>
      </c>
      <c r="FN270">
        <v>1.0779499999999999E-2</v>
      </c>
      <c r="FO270" t="s">
        <v>228</v>
      </c>
      <c r="FP270">
        <v>13.3</v>
      </c>
      <c r="FQ270">
        <v>1.33E-3</v>
      </c>
      <c r="FR270" t="s">
        <v>227</v>
      </c>
      <c r="FS270">
        <v>306</v>
      </c>
      <c r="FT270">
        <v>3.0599999999999999E-2</v>
      </c>
      <c r="FU270" t="s">
        <v>227</v>
      </c>
      <c r="FV270">
        <v>11.5</v>
      </c>
      <c r="FW270">
        <v>1.15E-3</v>
      </c>
      <c r="FX270" t="s">
        <v>227</v>
      </c>
      <c r="FY270">
        <v>4.5999999999999996</v>
      </c>
      <c r="FZ270">
        <v>4.6000000000000001E-4</v>
      </c>
      <c r="GA270" t="s">
        <v>227</v>
      </c>
      <c r="GE270">
        <v>113</v>
      </c>
      <c r="GF270">
        <v>1.1299999999999999E-2</v>
      </c>
      <c r="GG270" t="s">
        <v>227</v>
      </c>
      <c r="GH270">
        <v>7310</v>
      </c>
      <c r="GI270">
        <v>0.73099999999999998</v>
      </c>
      <c r="GJ270" t="s">
        <v>227</v>
      </c>
      <c r="GK270">
        <v>0.38</v>
      </c>
      <c r="GL270">
        <v>3.8000000000000002E-5</v>
      </c>
      <c r="GM270" t="s">
        <v>227</v>
      </c>
      <c r="GN270">
        <v>0.5</v>
      </c>
      <c r="GO270">
        <v>5.0000000000000002E-5</v>
      </c>
      <c r="GP270" t="s">
        <v>227</v>
      </c>
      <c r="GQ270">
        <v>3.85</v>
      </c>
      <c r="GR270">
        <v>3.8499999999999998E-4</v>
      </c>
      <c r="GS270" t="s">
        <v>227</v>
      </c>
      <c r="GT270">
        <v>255.43600000000001</v>
      </c>
      <c r="GU270">
        <v>2.55436E-2</v>
      </c>
      <c r="GV270" t="s">
        <v>228</v>
      </c>
      <c r="GW270">
        <v>3.14</v>
      </c>
      <c r="GX270">
        <v>3.1399999999999999E-4</v>
      </c>
      <c r="GY270" t="s">
        <v>227</v>
      </c>
      <c r="GZ270">
        <v>49.3</v>
      </c>
      <c r="HA270">
        <v>4.9300000000000004E-3</v>
      </c>
      <c r="HB270" t="s">
        <v>227</v>
      </c>
      <c r="HC270">
        <v>2.64</v>
      </c>
      <c r="HD270">
        <v>2.6400000000000002E-4</v>
      </c>
      <c r="HE270" t="s">
        <v>227</v>
      </c>
      <c r="HF270">
        <v>117</v>
      </c>
      <c r="HG270">
        <v>1.17E-2</v>
      </c>
      <c r="HH270" t="s">
        <v>227</v>
      </c>
      <c r="HI270">
        <v>218</v>
      </c>
      <c r="HJ270">
        <v>2.18E-2</v>
      </c>
      <c r="HK270" t="s">
        <v>227</v>
      </c>
    </row>
    <row r="271" spans="1:219" x14ac:dyDescent="0.25">
      <c r="A271" t="s">
        <v>602</v>
      </c>
      <c r="B271" t="s">
        <v>301</v>
      </c>
      <c r="C271" t="s">
        <v>257</v>
      </c>
      <c r="D271" t="s">
        <v>593</v>
      </c>
      <c r="E271" t="s">
        <v>601</v>
      </c>
      <c r="F271" t="s">
        <v>260</v>
      </c>
      <c r="G271" t="s">
        <v>225</v>
      </c>
      <c r="H271" t="s">
        <v>226</v>
      </c>
      <c r="I271" t="str">
        <f>HYPERLINK("https://www.oreas.com/crm/OREAS-461/")</f>
        <v>https://www.oreas.com/crm/OREAS-461/</v>
      </c>
      <c r="J271" s="2">
        <v>2</v>
      </c>
      <c r="K271" s="2">
        <v>2.0000000000000001E-4</v>
      </c>
      <c r="L271" t="s">
        <v>227</v>
      </c>
      <c r="M271">
        <v>59600</v>
      </c>
      <c r="N271">
        <v>5.96</v>
      </c>
      <c r="O271" t="s">
        <v>227</v>
      </c>
      <c r="P271">
        <v>33.6</v>
      </c>
      <c r="Q271">
        <v>3.3600000000000001E-3</v>
      </c>
      <c r="R271" t="s">
        <v>227</v>
      </c>
      <c r="Y271">
        <v>957</v>
      </c>
      <c r="Z271">
        <v>9.5699999999999993E-2</v>
      </c>
      <c r="AA271" t="s">
        <v>227</v>
      </c>
      <c r="AB271">
        <v>2.09</v>
      </c>
      <c r="AC271">
        <v>2.0900000000000001E-4</v>
      </c>
      <c r="AD271" t="s">
        <v>227</v>
      </c>
      <c r="AE271">
        <v>2.4300000000000002</v>
      </c>
      <c r="AF271">
        <v>2.43E-4</v>
      </c>
      <c r="AG271" t="s">
        <v>227</v>
      </c>
      <c r="AH271">
        <v>12100</v>
      </c>
      <c r="AI271">
        <v>1.21</v>
      </c>
      <c r="AJ271" t="s">
        <v>227</v>
      </c>
      <c r="AK271" s="2">
        <v>0.1</v>
      </c>
      <c r="AL271" s="2">
        <v>1.0000000000000001E-5</v>
      </c>
      <c r="AM271" t="s">
        <v>227</v>
      </c>
      <c r="AN271">
        <v>3508</v>
      </c>
      <c r="AO271">
        <v>0.3508</v>
      </c>
      <c r="AP271" t="s">
        <v>227</v>
      </c>
      <c r="AT271">
        <v>12.1</v>
      </c>
      <c r="AU271">
        <v>1.2099999999999999E-3</v>
      </c>
      <c r="AV271" t="s">
        <v>227</v>
      </c>
      <c r="AW271">
        <v>524</v>
      </c>
      <c r="AX271">
        <v>5.2400000000000002E-2</v>
      </c>
      <c r="AY271" t="s">
        <v>227</v>
      </c>
      <c r="AZ271">
        <v>0.77</v>
      </c>
      <c r="BA271">
        <v>7.7000000000000001E-5</v>
      </c>
      <c r="BB271" t="s">
        <v>227</v>
      </c>
      <c r="BC271">
        <v>56</v>
      </c>
      <c r="BD271">
        <v>5.5999999999999999E-3</v>
      </c>
      <c r="BE271" t="s">
        <v>227</v>
      </c>
      <c r="BF271">
        <v>33.5</v>
      </c>
      <c r="BG271">
        <v>3.3500000000000001E-3</v>
      </c>
      <c r="BH271" t="s">
        <v>227</v>
      </c>
      <c r="BI271">
        <v>7.46</v>
      </c>
      <c r="BJ271">
        <v>7.4600000000000003E-4</v>
      </c>
      <c r="BK271" t="s">
        <v>227</v>
      </c>
      <c r="BL271">
        <v>47.6</v>
      </c>
      <c r="BM271">
        <v>4.7600000000000003E-3</v>
      </c>
      <c r="BN271" t="s">
        <v>227</v>
      </c>
      <c r="BO271">
        <v>315200</v>
      </c>
      <c r="BP271">
        <v>31.52</v>
      </c>
      <c r="BQ271" t="s">
        <v>227</v>
      </c>
      <c r="BR271">
        <v>45.5</v>
      </c>
      <c r="BS271">
        <v>4.5500000000000002E-3</v>
      </c>
      <c r="BT271" t="s">
        <v>227</v>
      </c>
      <c r="BU271">
        <v>98</v>
      </c>
      <c r="BV271">
        <v>9.7999999999999997E-3</v>
      </c>
      <c r="BW271" t="s">
        <v>227</v>
      </c>
      <c r="CA271">
        <v>7.39</v>
      </c>
      <c r="CB271">
        <v>7.3899999999999997E-4</v>
      </c>
      <c r="CC271" t="s">
        <v>227</v>
      </c>
      <c r="CG271">
        <v>4.0599999999999996</v>
      </c>
      <c r="CH271">
        <v>4.06E-4</v>
      </c>
      <c r="CI271" t="s">
        <v>227</v>
      </c>
      <c r="CJ271">
        <v>0.56999999999999995</v>
      </c>
      <c r="CK271">
        <v>5.7000000000000003E-5</v>
      </c>
      <c r="CL271" t="s">
        <v>227</v>
      </c>
      <c r="CP271">
        <v>2330</v>
      </c>
      <c r="CQ271">
        <v>0.23300000000000001</v>
      </c>
      <c r="CR271" t="s">
        <v>227</v>
      </c>
      <c r="CS271">
        <v>2476</v>
      </c>
      <c r="CT271">
        <v>0.24759999999999999</v>
      </c>
      <c r="CU271" t="s">
        <v>227</v>
      </c>
      <c r="CV271">
        <v>12</v>
      </c>
      <c r="CW271">
        <v>1.1999999999999999E-3</v>
      </c>
      <c r="CX271" t="s">
        <v>227</v>
      </c>
      <c r="CY271">
        <v>0.39</v>
      </c>
      <c r="CZ271">
        <v>3.8999999999999999E-5</v>
      </c>
      <c r="DA271" t="s">
        <v>227</v>
      </c>
      <c r="DB271">
        <v>9990</v>
      </c>
      <c r="DC271">
        <v>0.999</v>
      </c>
      <c r="DD271" t="s">
        <v>227</v>
      </c>
      <c r="DE271">
        <v>547</v>
      </c>
      <c r="DF271">
        <v>5.4699999999999999E-2</v>
      </c>
      <c r="DG271" t="s">
        <v>227</v>
      </c>
      <c r="DH271">
        <v>48.2</v>
      </c>
      <c r="DI271">
        <v>4.8199999999999996E-3</v>
      </c>
      <c r="DJ271" t="s">
        <v>227</v>
      </c>
      <c r="DK271">
        <v>1780</v>
      </c>
      <c r="DL271">
        <v>0.17799999999999999</v>
      </c>
      <c r="DM271" t="s">
        <v>227</v>
      </c>
      <c r="DN271">
        <v>1296.028</v>
      </c>
      <c r="DO271">
        <v>0.12960279999999999</v>
      </c>
      <c r="DP271" t="s">
        <v>228</v>
      </c>
      <c r="DQ271">
        <v>1623</v>
      </c>
      <c r="DR271">
        <v>0.1623</v>
      </c>
      <c r="DS271" t="s">
        <v>227</v>
      </c>
      <c r="DT271">
        <v>63.65</v>
      </c>
      <c r="DU271">
        <v>6.365E-3</v>
      </c>
      <c r="DV271" t="s">
        <v>228</v>
      </c>
      <c r="DW271">
        <v>3380</v>
      </c>
      <c r="DX271">
        <v>0.33800000000000002</v>
      </c>
      <c r="DY271" t="s">
        <v>227</v>
      </c>
      <c r="DZ271">
        <v>104</v>
      </c>
      <c r="EA271">
        <v>1.04E-2</v>
      </c>
      <c r="EB271" t="s">
        <v>227</v>
      </c>
      <c r="EF271">
        <v>482</v>
      </c>
      <c r="EG271">
        <v>4.82E-2</v>
      </c>
      <c r="EH271" t="s">
        <v>227</v>
      </c>
      <c r="EL271">
        <v>13.5</v>
      </c>
      <c r="EM271">
        <v>1.3500000000000001E-3</v>
      </c>
      <c r="EN271" t="s">
        <v>228</v>
      </c>
      <c r="EO271" s="2">
        <v>0.01</v>
      </c>
      <c r="EP271" s="2">
        <v>9.9999999999999995E-7</v>
      </c>
      <c r="EQ271" t="s">
        <v>227</v>
      </c>
      <c r="EX271">
        <v>475</v>
      </c>
      <c r="EY271">
        <v>4.7500000000000001E-2</v>
      </c>
      <c r="EZ271" t="s">
        <v>227</v>
      </c>
      <c r="FA271">
        <v>2.42</v>
      </c>
      <c r="FB271">
        <v>2.42E-4</v>
      </c>
      <c r="FC271" t="s">
        <v>227</v>
      </c>
      <c r="FD271">
        <v>38.799999999999997</v>
      </c>
      <c r="FE271">
        <v>3.8800000000000002E-3</v>
      </c>
      <c r="FF271" t="s">
        <v>227</v>
      </c>
      <c r="FJ271">
        <v>147055.02600000001</v>
      </c>
      <c r="FK271">
        <v>14.705502600000001</v>
      </c>
      <c r="FL271" t="s">
        <v>228</v>
      </c>
      <c r="FM271">
        <v>219.90100000000001</v>
      </c>
      <c r="FN271">
        <v>2.1990099999999999E-2</v>
      </c>
      <c r="FO271" t="s">
        <v>228</v>
      </c>
      <c r="FP271">
        <v>21.6</v>
      </c>
      <c r="FQ271">
        <v>2.16E-3</v>
      </c>
      <c r="FR271" t="s">
        <v>227</v>
      </c>
      <c r="FS271">
        <v>564</v>
      </c>
      <c r="FT271">
        <v>5.6399999999999999E-2</v>
      </c>
      <c r="FU271" t="s">
        <v>227</v>
      </c>
      <c r="FV271">
        <v>20.9</v>
      </c>
      <c r="FW271">
        <v>2.0899999999999998E-3</v>
      </c>
      <c r="FX271" t="s">
        <v>227</v>
      </c>
      <c r="FY271">
        <v>9.09</v>
      </c>
      <c r="FZ271">
        <v>9.0899999999999998E-4</v>
      </c>
      <c r="GA271" t="s">
        <v>227</v>
      </c>
      <c r="GE271">
        <v>207</v>
      </c>
      <c r="GF271">
        <v>2.07E-2</v>
      </c>
      <c r="GG271" t="s">
        <v>227</v>
      </c>
      <c r="GH271">
        <v>10600</v>
      </c>
      <c r="GI271">
        <v>1.06</v>
      </c>
      <c r="GJ271" t="s">
        <v>227</v>
      </c>
      <c r="GK271">
        <v>0.1</v>
      </c>
      <c r="GL271">
        <v>1.0000000000000001E-5</v>
      </c>
      <c r="GM271" t="s">
        <v>227</v>
      </c>
      <c r="GN271">
        <v>0.7</v>
      </c>
      <c r="GO271">
        <v>6.9999999999999994E-5</v>
      </c>
      <c r="GP271" t="s">
        <v>227</v>
      </c>
      <c r="GQ271">
        <v>4.4000000000000004</v>
      </c>
      <c r="GR271">
        <v>4.4000000000000002E-4</v>
      </c>
      <c r="GS271" t="s">
        <v>227</v>
      </c>
      <c r="GT271">
        <v>384.834</v>
      </c>
      <c r="GU271">
        <v>3.8483400000000001E-2</v>
      </c>
      <c r="GV271" t="s">
        <v>228</v>
      </c>
      <c r="GW271">
        <v>2.5</v>
      </c>
      <c r="GX271">
        <v>2.5000000000000001E-4</v>
      </c>
      <c r="GY271" t="s">
        <v>227</v>
      </c>
      <c r="GZ271">
        <v>83</v>
      </c>
      <c r="HA271">
        <v>8.3000000000000001E-3</v>
      </c>
      <c r="HB271" t="s">
        <v>227</v>
      </c>
      <c r="HC271">
        <v>3.06</v>
      </c>
      <c r="HD271">
        <v>3.0600000000000001E-4</v>
      </c>
      <c r="HE271" t="s">
        <v>227</v>
      </c>
      <c r="HF271">
        <v>139</v>
      </c>
      <c r="HG271">
        <v>1.3899999999999999E-2</v>
      </c>
      <c r="HH271" t="s">
        <v>227</v>
      </c>
      <c r="HI271">
        <v>270</v>
      </c>
      <c r="HJ271">
        <v>2.7E-2</v>
      </c>
      <c r="HK271" t="s">
        <v>227</v>
      </c>
    </row>
    <row r="272" spans="1:219" x14ac:dyDescent="0.25">
      <c r="A272" t="s">
        <v>603</v>
      </c>
      <c r="B272" t="s">
        <v>301</v>
      </c>
      <c r="C272" t="s">
        <v>257</v>
      </c>
      <c r="D272" t="s">
        <v>593</v>
      </c>
      <c r="E272" t="s">
        <v>601</v>
      </c>
      <c r="F272" t="s">
        <v>260</v>
      </c>
      <c r="G272" t="s">
        <v>225</v>
      </c>
      <c r="H272" t="s">
        <v>226</v>
      </c>
      <c r="I272" t="str">
        <f>HYPERLINK("https://www.oreas.com/crm/OREAS-462/")</f>
        <v>https://www.oreas.com/crm/OREAS-462/</v>
      </c>
      <c r="J272" s="2">
        <v>2</v>
      </c>
      <c r="K272" s="2">
        <v>2.0000000000000001E-4</v>
      </c>
      <c r="L272" t="s">
        <v>227</v>
      </c>
      <c r="M272">
        <v>57100</v>
      </c>
      <c r="N272">
        <v>5.71</v>
      </c>
      <c r="O272" t="s">
        <v>227</v>
      </c>
      <c r="P272">
        <v>30.8</v>
      </c>
      <c r="Q272">
        <v>3.0799999999999998E-3</v>
      </c>
      <c r="R272" t="s">
        <v>227</v>
      </c>
      <c r="Y272">
        <v>1037</v>
      </c>
      <c r="Z272">
        <v>0.1037</v>
      </c>
      <c r="AA272" t="s">
        <v>227</v>
      </c>
      <c r="AB272">
        <v>3.57</v>
      </c>
      <c r="AC272">
        <v>3.57E-4</v>
      </c>
      <c r="AD272" t="s">
        <v>227</v>
      </c>
      <c r="AE272">
        <v>2.69</v>
      </c>
      <c r="AF272">
        <v>2.6899999999999998E-4</v>
      </c>
      <c r="AG272" t="s">
        <v>227</v>
      </c>
      <c r="AH272">
        <v>12500</v>
      </c>
      <c r="AI272">
        <v>1.25</v>
      </c>
      <c r="AJ272" t="s">
        <v>227</v>
      </c>
      <c r="AK272" s="2">
        <v>0.2</v>
      </c>
      <c r="AL272" s="2">
        <v>2.0000000000000002E-5</v>
      </c>
      <c r="AM272" t="s">
        <v>227</v>
      </c>
      <c r="AN272">
        <v>4984</v>
      </c>
      <c r="AO272">
        <v>0.49840000000000001</v>
      </c>
      <c r="AP272" t="s">
        <v>227</v>
      </c>
      <c r="AT272">
        <v>13</v>
      </c>
      <c r="AU272">
        <v>1.2999999999999999E-3</v>
      </c>
      <c r="AV272" t="s">
        <v>227</v>
      </c>
      <c r="AW272">
        <v>502</v>
      </c>
      <c r="AX272">
        <v>5.0200000000000002E-2</v>
      </c>
      <c r="AY272" t="s">
        <v>227</v>
      </c>
      <c r="AZ272">
        <v>0.45</v>
      </c>
      <c r="BA272">
        <v>4.5000000000000003E-5</v>
      </c>
      <c r="BB272" t="s">
        <v>227</v>
      </c>
      <c r="BC272">
        <v>61</v>
      </c>
      <c r="BD272">
        <v>6.1000000000000004E-3</v>
      </c>
      <c r="BE272" t="s">
        <v>227</v>
      </c>
      <c r="BF272">
        <v>51</v>
      </c>
      <c r="BG272">
        <v>5.1000000000000004E-3</v>
      </c>
      <c r="BH272" t="s">
        <v>227</v>
      </c>
      <c r="BI272">
        <v>10.8</v>
      </c>
      <c r="BJ272">
        <v>1.08E-3</v>
      </c>
      <c r="BK272" t="s">
        <v>227</v>
      </c>
      <c r="BL272">
        <v>80</v>
      </c>
      <c r="BM272">
        <v>8.0000000000000002E-3</v>
      </c>
      <c r="BN272" t="s">
        <v>227</v>
      </c>
      <c r="BO272">
        <v>330500</v>
      </c>
      <c r="BP272">
        <v>33.049999999999997</v>
      </c>
      <c r="BQ272" t="s">
        <v>227</v>
      </c>
      <c r="BR272">
        <v>58</v>
      </c>
      <c r="BS272">
        <v>5.7999999999999996E-3</v>
      </c>
      <c r="BT272" t="s">
        <v>227</v>
      </c>
      <c r="BU272">
        <v>164</v>
      </c>
      <c r="BV272">
        <v>1.6400000000000001E-2</v>
      </c>
      <c r="BW272" t="s">
        <v>227</v>
      </c>
      <c r="CA272">
        <v>7.4</v>
      </c>
      <c r="CB272">
        <v>7.3999999999999999E-4</v>
      </c>
      <c r="CC272" t="s">
        <v>227</v>
      </c>
      <c r="CG272">
        <v>6.18</v>
      </c>
      <c r="CH272">
        <v>6.1799999999999995E-4</v>
      </c>
      <c r="CI272" t="s">
        <v>227</v>
      </c>
      <c r="CJ272">
        <v>0.75</v>
      </c>
      <c r="CK272">
        <v>7.4999999999999993E-5</v>
      </c>
      <c r="CL272" t="s">
        <v>227</v>
      </c>
      <c r="CP272">
        <v>1180</v>
      </c>
      <c r="CQ272">
        <v>0.11799999999999999</v>
      </c>
      <c r="CR272" t="s">
        <v>227</v>
      </c>
      <c r="CS272">
        <v>3669</v>
      </c>
      <c r="CT272">
        <v>0.3669</v>
      </c>
      <c r="CU272" t="s">
        <v>227</v>
      </c>
      <c r="CV272">
        <v>10.8</v>
      </c>
      <c r="CW272">
        <v>1.08E-3</v>
      </c>
      <c r="CX272" t="s">
        <v>227</v>
      </c>
      <c r="CY272">
        <v>0.53</v>
      </c>
      <c r="CZ272">
        <v>5.3000000000000001E-5</v>
      </c>
      <c r="DA272" t="s">
        <v>227</v>
      </c>
      <c r="DB272">
        <v>10100</v>
      </c>
      <c r="DC272">
        <v>1.01</v>
      </c>
      <c r="DD272" t="s">
        <v>227</v>
      </c>
      <c r="DE272">
        <v>840</v>
      </c>
      <c r="DF272">
        <v>8.4000000000000005E-2</v>
      </c>
      <c r="DG272" t="s">
        <v>227</v>
      </c>
      <c r="DH272">
        <v>53</v>
      </c>
      <c r="DI272">
        <v>5.3E-3</v>
      </c>
      <c r="DJ272" t="s">
        <v>227</v>
      </c>
      <c r="DK272">
        <v>1780</v>
      </c>
      <c r="DL272">
        <v>0.17799999999999999</v>
      </c>
      <c r="DM272" t="s">
        <v>227</v>
      </c>
      <c r="DN272">
        <v>1447.021</v>
      </c>
      <c r="DO272">
        <v>0.1447021</v>
      </c>
      <c r="DP272" t="s">
        <v>228</v>
      </c>
      <c r="DQ272">
        <v>2595</v>
      </c>
      <c r="DR272">
        <v>0.25950000000000001</v>
      </c>
      <c r="DS272" t="s">
        <v>227</v>
      </c>
      <c r="DT272">
        <v>66.793000000000006</v>
      </c>
      <c r="DU272">
        <v>6.6793E-3</v>
      </c>
      <c r="DV272" t="s">
        <v>228</v>
      </c>
      <c r="DW272">
        <v>4540</v>
      </c>
      <c r="DX272">
        <v>0.45400000000000001</v>
      </c>
      <c r="DY272" t="s">
        <v>227</v>
      </c>
      <c r="DZ272">
        <v>119</v>
      </c>
      <c r="EA272">
        <v>1.1900000000000001E-2</v>
      </c>
      <c r="EB272" t="s">
        <v>227</v>
      </c>
      <c r="EF272">
        <v>736</v>
      </c>
      <c r="EG272">
        <v>7.3599999999999999E-2</v>
      </c>
      <c r="EH272" t="s">
        <v>227</v>
      </c>
      <c r="EL272">
        <v>6.58</v>
      </c>
      <c r="EM272">
        <v>6.5799999999999995E-4</v>
      </c>
      <c r="EN272" t="s">
        <v>228</v>
      </c>
      <c r="EO272" s="2">
        <v>0.01</v>
      </c>
      <c r="EP272" s="2">
        <v>9.9999999999999995E-7</v>
      </c>
      <c r="EQ272" t="s">
        <v>227</v>
      </c>
      <c r="EX272">
        <v>548</v>
      </c>
      <c r="EY272">
        <v>5.4800000000000001E-2</v>
      </c>
      <c r="EZ272" t="s">
        <v>227</v>
      </c>
      <c r="FA272">
        <v>2.17</v>
      </c>
      <c r="FB272">
        <v>2.1699999999999999E-4</v>
      </c>
      <c r="FC272" t="s">
        <v>227</v>
      </c>
      <c r="FD272">
        <v>51</v>
      </c>
      <c r="FE272">
        <v>5.1000000000000004E-3</v>
      </c>
      <c r="FF272" t="s">
        <v>227</v>
      </c>
      <c r="FJ272">
        <v>131769.90400000001</v>
      </c>
      <c r="FK272">
        <v>13.176990399999999</v>
      </c>
      <c r="FL272" t="s">
        <v>228</v>
      </c>
      <c r="FM272" s="2">
        <v>431.17899999999997</v>
      </c>
      <c r="FN272" s="2">
        <v>4.3117900000000001E-2</v>
      </c>
      <c r="FO272" t="s">
        <v>261</v>
      </c>
      <c r="FP272">
        <v>23.9</v>
      </c>
      <c r="FQ272">
        <v>2.3900000000000002E-3</v>
      </c>
      <c r="FR272" t="s">
        <v>227</v>
      </c>
      <c r="FS272">
        <v>738</v>
      </c>
      <c r="FT272">
        <v>7.3800000000000004E-2</v>
      </c>
      <c r="FU272" t="s">
        <v>227</v>
      </c>
      <c r="FV272">
        <v>21.8</v>
      </c>
      <c r="FW272">
        <v>2.1800000000000001E-3</v>
      </c>
      <c r="FX272" t="s">
        <v>227</v>
      </c>
      <c r="FY272">
        <v>14.7</v>
      </c>
      <c r="FZ272">
        <v>1.47E-3</v>
      </c>
      <c r="GA272" t="s">
        <v>227</v>
      </c>
      <c r="GE272">
        <v>246</v>
      </c>
      <c r="GF272">
        <v>2.46E-2</v>
      </c>
      <c r="GG272" t="s">
        <v>227</v>
      </c>
      <c r="GH272">
        <v>9860</v>
      </c>
      <c r="GI272">
        <v>0.98599999999999999</v>
      </c>
      <c r="GJ272" t="s">
        <v>227</v>
      </c>
      <c r="GK272">
        <v>8.3000000000000004E-2</v>
      </c>
      <c r="GL272">
        <v>8.3000000000000002E-6</v>
      </c>
      <c r="GM272" t="s">
        <v>227</v>
      </c>
      <c r="GN272">
        <v>1.01</v>
      </c>
      <c r="GO272">
        <v>1.01E-4</v>
      </c>
      <c r="GP272" t="s">
        <v>227</v>
      </c>
      <c r="GQ272">
        <v>5.79</v>
      </c>
      <c r="GR272">
        <v>5.7899999999999998E-4</v>
      </c>
      <c r="GS272" t="s">
        <v>227</v>
      </c>
      <c r="GT272">
        <v>380.35300000000001</v>
      </c>
      <c r="GU272">
        <v>3.8035300000000001E-2</v>
      </c>
      <c r="GV272" t="s">
        <v>228</v>
      </c>
      <c r="GW272">
        <v>2.31</v>
      </c>
      <c r="GX272">
        <v>2.31E-4</v>
      </c>
      <c r="GY272" t="s">
        <v>227</v>
      </c>
      <c r="GZ272">
        <v>125</v>
      </c>
      <c r="HA272">
        <v>1.2500000000000001E-2</v>
      </c>
      <c r="HB272" t="s">
        <v>227</v>
      </c>
      <c r="HC272">
        <v>4.3600000000000003</v>
      </c>
      <c r="HD272">
        <v>4.3600000000000003E-4</v>
      </c>
      <c r="HE272" t="s">
        <v>227</v>
      </c>
      <c r="HF272">
        <v>244</v>
      </c>
      <c r="HG272">
        <v>2.4400000000000002E-2</v>
      </c>
      <c r="HH272" t="s">
        <v>227</v>
      </c>
      <c r="HI272">
        <v>270</v>
      </c>
      <c r="HJ272">
        <v>2.7E-2</v>
      </c>
      <c r="HK272" t="s">
        <v>227</v>
      </c>
    </row>
    <row r="273" spans="1:219" x14ac:dyDescent="0.25">
      <c r="A273" t="s">
        <v>604</v>
      </c>
      <c r="B273" t="s">
        <v>301</v>
      </c>
      <c r="C273" t="s">
        <v>257</v>
      </c>
      <c r="D273" t="s">
        <v>593</v>
      </c>
      <c r="E273" t="s">
        <v>601</v>
      </c>
      <c r="F273" t="s">
        <v>260</v>
      </c>
      <c r="G273" t="s">
        <v>225</v>
      </c>
      <c r="H273" t="s">
        <v>226</v>
      </c>
      <c r="I273" t="str">
        <f>HYPERLINK("https://www.oreas.com/crm/OREAS-463/")</f>
        <v>https://www.oreas.com/crm/OREAS-463/</v>
      </c>
      <c r="J273" s="2">
        <v>3</v>
      </c>
      <c r="K273" s="2">
        <v>2.9999999999999997E-4</v>
      </c>
      <c r="L273" t="s">
        <v>227</v>
      </c>
      <c r="M273">
        <v>54700</v>
      </c>
      <c r="N273">
        <v>5.47</v>
      </c>
      <c r="O273" t="s">
        <v>227</v>
      </c>
      <c r="P273">
        <v>31.3</v>
      </c>
      <c r="Q273">
        <v>3.13E-3</v>
      </c>
      <c r="R273" t="s">
        <v>227</v>
      </c>
      <c r="Y273">
        <v>1135</v>
      </c>
      <c r="Z273">
        <v>0.1135</v>
      </c>
      <c r="AA273" t="s">
        <v>227</v>
      </c>
      <c r="AB273">
        <v>5.32</v>
      </c>
      <c r="AC273">
        <v>5.3200000000000003E-4</v>
      </c>
      <c r="AD273" t="s">
        <v>227</v>
      </c>
      <c r="AE273">
        <v>2.93</v>
      </c>
      <c r="AF273">
        <v>2.9300000000000002E-4</v>
      </c>
      <c r="AG273" t="s">
        <v>227</v>
      </c>
      <c r="AH273">
        <v>11900</v>
      </c>
      <c r="AI273">
        <v>1.19</v>
      </c>
      <c r="AJ273" t="s">
        <v>227</v>
      </c>
      <c r="AN273">
        <v>6540</v>
      </c>
      <c r="AO273">
        <v>0.65400000000000003</v>
      </c>
      <c r="AP273" t="s">
        <v>227</v>
      </c>
      <c r="AT273">
        <v>13.5</v>
      </c>
      <c r="AU273">
        <v>1.3500000000000001E-3</v>
      </c>
      <c r="AV273" t="s">
        <v>227</v>
      </c>
      <c r="AW273">
        <v>460</v>
      </c>
      <c r="AX273">
        <v>4.5999999999999999E-2</v>
      </c>
      <c r="AY273" t="s">
        <v>227</v>
      </c>
      <c r="AZ273">
        <v>0.42</v>
      </c>
      <c r="BA273">
        <v>4.1999999999999998E-5</v>
      </c>
      <c r="BB273" t="s">
        <v>227</v>
      </c>
      <c r="BC273">
        <v>65</v>
      </c>
      <c r="BD273">
        <v>6.4999999999999997E-3</v>
      </c>
      <c r="BE273" t="s">
        <v>227</v>
      </c>
      <c r="BF273">
        <v>71</v>
      </c>
      <c r="BG273">
        <v>7.1000000000000004E-3</v>
      </c>
      <c r="BH273" t="s">
        <v>227</v>
      </c>
      <c r="BI273">
        <v>14.8</v>
      </c>
      <c r="BJ273">
        <v>1.48E-3</v>
      </c>
      <c r="BK273" t="s">
        <v>227</v>
      </c>
      <c r="BL273">
        <v>121</v>
      </c>
      <c r="BM273">
        <v>1.21E-2</v>
      </c>
      <c r="BN273" t="s">
        <v>227</v>
      </c>
      <c r="BO273">
        <v>333300</v>
      </c>
      <c r="BP273">
        <v>33.33</v>
      </c>
      <c r="BQ273" t="s">
        <v>227</v>
      </c>
      <c r="BR273">
        <v>63</v>
      </c>
      <c r="BS273">
        <v>6.3E-3</v>
      </c>
      <c r="BT273" t="s">
        <v>228</v>
      </c>
      <c r="BU273">
        <v>244</v>
      </c>
      <c r="BV273">
        <v>2.4400000000000002E-2</v>
      </c>
      <c r="BW273" t="s">
        <v>227</v>
      </c>
      <c r="CA273">
        <v>7.4</v>
      </c>
      <c r="CB273">
        <v>7.3999999999999999E-4</v>
      </c>
      <c r="CC273" t="s">
        <v>227</v>
      </c>
      <c r="CG273">
        <v>8.3699999999999992</v>
      </c>
      <c r="CH273">
        <v>8.3699999999999996E-4</v>
      </c>
      <c r="CI273" t="s">
        <v>227</v>
      </c>
      <c r="CJ273">
        <v>0.95</v>
      </c>
      <c r="CK273">
        <v>9.5000000000000005E-5</v>
      </c>
      <c r="CL273" t="s">
        <v>227</v>
      </c>
      <c r="CP273">
        <v>1090</v>
      </c>
      <c r="CQ273">
        <v>0.109</v>
      </c>
      <c r="CR273" t="s">
        <v>227</v>
      </c>
      <c r="CS273">
        <v>4773</v>
      </c>
      <c r="CT273">
        <v>0.4773</v>
      </c>
      <c r="CU273" t="s">
        <v>227</v>
      </c>
      <c r="CV273">
        <v>10.5</v>
      </c>
      <c r="CW273">
        <v>1.0499999999999999E-3</v>
      </c>
      <c r="CX273" t="s">
        <v>227</v>
      </c>
      <c r="CY273">
        <v>0.67</v>
      </c>
      <c r="CZ273">
        <v>6.7000000000000002E-5</v>
      </c>
      <c r="DA273" t="s">
        <v>227</v>
      </c>
      <c r="DB273">
        <v>10100</v>
      </c>
      <c r="DC273">
        <v>1.01</v>
      </c>
      <c r="DD273" t="s">
        <v>227</v>
      </c>
      <c r="DE273">
        <v>1120</v>
      </c>
      <c r="DF273">
        <v>0.112</v>
      </c>
      <c r="DG273" t="s">
        <v>227</v>
      </c>
      <c r="DH273">
        <v>57</v>
      </c>
      <c r="DI273">
        <v>5.7000000000000002E-3</v>
      </c>
      <c r="DJ273" t="s">
        <v>227</v>
      </c>
      <c r="DK273">
        <v>1730</v>
      </c>
      <c r="DL273">
        <v>0.17299999999999999</v>
      </c>
      <c r="DM273" t="s">
        <v>227</v>
      </c>
      <c r="DN273">
        <v>1495.2550000000001</v>
      </c>
      <c r="DO273">
        <v>0.14952550000000001</v>
      </c>
      <c r="DP273" t="s">
        <v>228</v>
      </c>
      <c r="DQ273">
        <v>3611</v>
      </c>
      <c r="DR273">
        <v>0.36109999999999998</v>
      </c>
      <c r="DS273" t="s">
        <v>227</v>
      </c>
      <c r="DT273">
        <v>70.721999999999994</v>
      </c>
      <c r="DU273">
        <v>7.0721999999999998E-3</v>
      </c>
      <c r="DV273" t="s">
        <v>228</v>
      </c>
      <c r="DW273">
        <v>5900</v>
      </c>
      <c r="DX273">
        <v>0.59</v>
      </c>
      <c r="DY273" t="s">
        <v>227</v>
      </c>
      <c r="DZ273">
        <v>130</v>
      </c>
      <c r="EA273">
        <v>1.2999999999999999E-2</v>
      </c>
      <c r="EB273" t="s">
        <v>227</v>
      </c>
      <c r="EF273">
        <v>986</v>
      </c>
      <c r="EG273">
        <v>9.8599999999999993E-2</v>
      </c>
      <c r="EH273" t="s">
        <v>227</v>
      </c>
      <c r="EL273">
        <v>6.08</v>
      </c>
      <c r="EM273">
        <v>6.0800000000000003E-4</v>
      </c>
      <c r="EN273" t="s">
        <v>228</v>
      </c>
      <c r="EO273" s="2">
        <v>0.02</v>
      </c>
      <c r="EP273" s="2">
        <v>1.9999999999999999E-6</v>
      </c>
      <c r="EQ273" t="s">
        <v>227</v>
      </c>
      <c r="EX273">
        <v>624</v>
      </c>
      <c r="EY273">
        <v>6.2399999999999997E-2</v>
      </c>
      <c r="EZ273" t="s">
        <v>227</v>
      </c>
      <c r="FA273">
        <v>2.14</v>
      </c>
      <c r="FB273">
        <v>2.14E-4</v>
      </c>
      <c r="FC273" t="s">
        <v>227</v>
      </c>
      <c r="FD273">
        <v>66</v>
      </c>
      <c r="FE273">
        <v>6.6E-3</v>
      </c>
      <c r="FF273" t="s">
        <v>227</v>
      </c>
      <c r="FG273" s="2">
        <v>20</v>
      </c>
      <c r="FH273" s="2">
        <v>2E-3</v>
      </c>
      <c r="FI273" t="s">
        <v>227</v>
      </c>
      <c r="FJ273">
        <v>128544.603</v>
      </c>
      <c r="FK273">
        <v>12.8544603</v>
      </c>
      <c r="FL273" t="s">
        <v>228</v>
      </c>
      <c r="FM273">
        <v>514.82799999999997</v>
      </c>
      <c r="FN273">
        <v>5.1482800000000002E-2</v>
      </c>
      <c r="FO273" t="s">
        <v>261</v>
      </c>
      <c r="FP273">
        <v>25.6</v>
      </c>
      <c r="FQ273">
        <v>2.5600000000000002E-3</v>
      </c>
      <c r="FR273" t="s">
        <v>227</v>
      </c>
      <c r="FS273">
        <v>934</v>
      </c>
      <c r="FT273">
        <v>9.3399999999999997E-2</v>
      </c>
      <c r="FU273" t="s">
        <v>227</v>
      </c>
      <c r="FV273">
        <v>21.7</v>
      </c>
      <c r="FW273">
        <v>2.1700000000000001E-3</v>
      </c>
      <c r="FX273" t="s">
        <v>227</v>
      </c>
      <c r="FY273">
        <v>20.6</v>
      </c>
      <c r="FZ273">
        <v>2.0600000000000002E-3</v>
      </c>
      <c r="GA273" t="s">
        <v>227</v>
      </c>
      <c r="GE273">
        <v>291</v>
      </c>
      <c r="GF273">
        <v>2.9100000000000001E-2</v>
      </c>
      <c r="GG273" t="s">
        <v>227</v>
      </c>
      <c r="GH273">
        <v>8760</v>
      </c>
      <c r="GI273">
        <v>0.876</v>
      </c>
      <c r="GJ273" t="s">
        <v>227</v>
      </c>
      <c r="GK273">
        <v>9.4E-2</v>
      </c>
      <c r="GL273">
        <v>9.3999999999999998E-6</v>
      </c>
      <c r="GM273" t="s">
        <v>227</v>
      </c>
      <c r="GN273">
        <v>1.33</v>
      </c>
      <c r="GO273">
        <v>1.3300000000000001E-4</v>
      </c>
      <c r="GP273" t="s">
        <v>227</v>
      </c>
      <c r="GQ273">
        <v>7.55</v>
      </c>
      <c r="GR273">
        <v>7.5500000000000003E-4</v>
      </c>
      <c r="GS273" t="s">
        <v>227</v>
      </c>
      <c r="GT273">
        <v>360.18700000000001</v>
      </c>
      <c r="GU273">
        <v>3.6018700000000001E-2</v>
      </c>
      <c r="GV273" t="s">
        <v>228</v>
      </c>
      <c r="GW273">
        <v>2.4500000000000002</v>
      </c>
      <c r="GX273">
        <v>2.4499999999999999E-4</v>
      </c>
      <c r="GY273" t="s">
        <v>227</v>
      </c>
      <c r="GZ273">
        <v>176</v>
      </c>
      <c r="HA273">
        <v>1.7600000000000001E-2</v>
      </c>
      <c r="HB273" t="s">
        <v>227</v>
      </c>
      <c r="HC273">
        <v>5.86</v>
      </c>
      <c r="HD273">
        <v>5.8600000000000004E-4</v>
      </c>
      <c r="HE273" t="s">
        <v>227</v>
      </c>
      <c r="HF273">
        <v>391</v>
      </c>
      <c r="HG273">
        <v>3.9100000000000003E-2</v>
      </c>
      <c r="HH273" t="s">
        <v>227</v>
      </c>
      <c r="HI273">
        <v>256</v>
      </c>
      <c r="HJ273">
        <v>2.5600000000000001E-2</v>
      </c>
      <c r="HK273" t="s">
        <v>227</v>
      </c>
    </row>
    <row r="274" spans="1:219" x14ac:dyDescent="0.25">
      <c r="A274" t="s">
        <v>605</v>
      </c>
      <c r="B274" t="s">
        <v>301</v>
      </c>
      <c r="C274" t="s">
        <v>257</v>
      </c>
      <c r="D274" t="s">
        <v>593</v>
      </c>
      <c r="E274" t="s">
        <v>601</v>
      </c>
      <c r="F274" t="s">
        <v>260</v>
      </c>
      <c r="G274" t="s">
        <v>225</v>
      </c>
      <c r="H274" t="s">
        <v>226</v>
      </c>
      <c r="I274" t="str">
        <f>HYPERLINK("https://www.oreas.com/crm/OREAS-464/")</f>
        <v>https://www.oreas.com/crm/OREAS-464/</v>
      </c>
      <c r="J274">
        <v>4.43</v>
      </c>
      <c r="K274">
        <v>4.4299999999999998E-4</v>
      </c>
      <c r="L274" t="s">
        <v>227</v>
      </c>
      <c r="M274">
        <v>44700</v>
      </c>
      <c r="N274">
        <v>4.47</v>
      </c>
      <c r="O274" t="s">
        <v>227</v>
      </c>
      <c r="P274">
        <v>32.9</v>
      </c>
      <c r="Q274">
        <v>3.29E-3</v>
      </c>
      <c r="R274" t="s">
        <v>227</v>
      </c>
      <c r="Y274">
        <v>1648</v>
      </c>
      <c r="Z274">
        <v>0.1648</v>
      </c>
      <c r="AA274" t="s">
        <v>227</v>
      </c>
      <c r="AB274">
        <v>15.2</v>
      </c>
      <c r="AC274">
        <v>1.5200000000000001E-3</v>
      </c>
      <c r="AD274" t="s">
        <v>227</v>
      </c>
      <c r="AE274">
        <v>4.05</v>
      </c>
      <c r="AF274">
        <v>4.0499999999999998E-4</v>
      </c>
      <c r="AG274" t="s">
        <v>227</v>
      </c>
      <c r="AH274">
        <v>8510</v>
      </c>
      <c r="AI274">
        <v>0.85099999999999998</v>
      </c>
      <c r="AJ274" t="s">
        <v>227</v>
      </c>
      <c r="AK274">
        <v>0.52</v>
      </c>
      <c r="AL274">
        <v>5.1999999999999997E-5</v>
      </c>
      <c r="AM274" t="s">
        <v>227</v>
      </c>
      <c r="AN274">
        <v>15500</v>
      </c>
      <c r="AO274">
        <v>1.55</v>
      </c>
      <c r="AP274" t="s">
        <v>227</v>
      </c>
      <c r="AT274">
        <v>17</v>
      </c>
      <c r="AU274">
        <v>1.6999999999999999E-3</v>
      </c>
      <c r="AV274" t="s">
        <v>227</v>
      </c>
      <c r="AW274">
        <v>335</v>
      </c>
      <c r="AX274">
        <v>3.3500000000000002E-2</v>
      </c>
      <c r="AY274" t="s">
        <v>227</v>
      </c>
      <c r="AZ274">
        <v>0.28999999999999998</v>
      </c>
      <c r="BA274">
        <v>2.9E-5</v>
      </c>
      <c r="BB274" t="s">
        <v>227</v>
      </c>
      <c r="BC274">
        <v>92</v>
      </c>
      <c r="BD274">
        <v>9.1999999999999998E-3</v>
      </c>
      <c r="BE274" t="s">
        <v>227</v>
      </c>
      <c r="BF274">
        <v>182</v>
      </c>
      <c r="BG274">
        <v>1.8200000000000001E-2</v>
      </c>
      <c r="BH274" t="s">
        <v>227</v>
      </c>
      <c r="BI274">
        <v>36.9</v>
      </c>
      <c r="BJ274">
        <v>3.6900000000000001E-3</v>
      </c>
      <c r="BK274" t="s">
        <v>227</v>
      </c>
      <c r="BL274">
        <v>334</v>
      </c>
      <c r="BM274">
        <v>3.3399999999999999E-2</v>
      </c>
      <c r="BN274" t="s">
        <v>227</v>
      </c>
      <c r="BO274">
        <v>355500</v>
      </c>
      <c r="BP274">
        <v>35.549999999999997</v>
      </c>
      <c r="BQ274" t="s">
        <v>227</v>
      </c>
      <c r="BR274">
        <v>106</v>
      </c>
      <c r="BS274">
        <v>1.06E-2</v>
      </c>
      <c r="BT274" t="s">
        <v>228</v>
      </c>
      <c r="BU274">
        <v>670</v>
      </c>
      <c r="BV274">
        <v>6.7000000000000004E-2</v>
      </c>
      <c r="BW274" t="s">
        <v>227</v>
      </c>
      <c r="CA274">
        <v>7.79</v>
      </c>
      <c r="CB274">
        <v>7.7899999999999996E-4</v>
      </c>
      <c r="CC274" t="s">
        <v>227</v>
      </c>
      <c r="CG274">
        <v>21.3</v>
      </c>
      <c r="CH274">
        <v>2.1299999999999999E-3</v>
      </c>
      <c r="CI274" t="s">
        <v>227</v>
      </c>
      <c r="CJ274">
        <v>2.11</v>
      </c>
      <c r="CK274">
        <v>2.1100000000000001E-4</v>
      </c>
      <c r="CL274" t="s">
        <v>227</v>
      </c>
      <c r="CP274">
        <v>810</v>
      </c>
      <c r="CQ274">
        <v>8.1000000000000003E-2</v>
      </c>
      <c r="CR274" t="s">
        <v>227</v>
      </c>
      <c r="CS274">
        <v>10600</v>
      </c>
      <c r="CT274">
        <v>1.06</v>
      </c>
      <c r="CU274" t="s">
        <v>227</v>
      </c>
      <c r="CV274">
        <v>8.26</v>
      </c>
      <c r="CW274">
        <v>8.2600000000000002E-4</v>
      </c>
      <c r="CX274" t="s">
        <v>227</v>
      </c>
      <c r="CY274">
        <v>1.57</v>
      </c>
      <c r="CZ274">
        <v>1.5699999999999999E-4</v>
      </c>
      <c r="DA274" t="s">
        <v>227</v>
      </c>
      <c r="DB274">
        <v>8250</v>
      </c>
      <c r="DC274">
        <v>0.82499999999999996</v>
      </c>
      <c r="DD274" t="s">
        <v>227</v>
      </c>
      <c r="DE274">
        <v>2700</v>
      </c>
      <c r="DF274">
        <v>0.27</v>
      </c>
      <c r="DG274" t="s">
        <v>227</v>
      </c>
      <c r="DH274">
        <v>77</v>
      </c>
      <c r="DI274">
        <v>7.7000000000000002E-3</v>
      </c>
      <c r="DJ274" t="s">
        <v>227</v>
      </c>
      <c r="DK274">
        <v>1490</v>
      </c>
      <c r="DL274">
        <v>0.14899999999999999</v>
      </c>
      <c r="DM274" t="s">
        <v>227</v>
      </c>
      <c r="DN274">
        <v>1903.4970000000001</v>
      </c>
      <c r="DO274">
        <v>0.19034970000000001</v>
      </c>
      <c r="DP274" t="s">
        <v>228</v>
      </c>
      <c r="DQ274">
        <v>9590</v>
      </c>
      <c r="DR274">
        <v>0.95899999999999996</v>
      </c>
      <c r="DS274" t="s">
        <v>227</v>
      </c>
      <c r="DT274">
        <v>81.722999999999999</v>
      </c>
      <c r="DU274">
        <v>8.1723000000000004E-3</v>
      </c>
      <c r="DV274" t="s">
        <v>228</v>
      </c>
      <c r="DW274">
        <v>13600</v>
      </c>
      <c r="DX274">
        <v>1.36</v>
      </c>
      <c r="DY274" t="s">
        <v>227</v>
      </c>
      <c r="DZ274">
        <v>205</v>
      </c>
      <c r="EA274">
        <v>2.0500000000000001E-2</v>
      </c>
      <c r="EB274" t="s">
        <v>227</v>
      </c>
      <c r="EF274">
        <v>2601</v>
      </c>
      <c r="EG274">
        <v>0.2601</v>
      </c>
      <c r="EH274" t="s">
        <v>227</v>
      </c>
      <c r="EL274">
        <v>4.3899999999999997</v>
      </c>
      <c r="EM274">
        <v>4.3899999999999999E-4</v>
      </c>
      <c r="EN274" t="s">
        <v>228</v>
      </c>
      <c r="EO274" s="2">
        <v>0.03</v>
      </c>
      <c r="EP274" s="2">
        <v>3.0000000000000001E-6</v>
      </c>
      <c r="EQ274" t="s">
        <v>227</v>
      </c>
      <c r="EX274">
        <v>983</v>
      </c>
      <c r="EY274">
        <v>9.8299999999999998E-2</v>
      </c>
      <c r="EZ274" t="s">
        <v>227</v>
      </c>
      <c r="FA274">
        <v>1.87</v>
      </c>
      <c r="FB274">
        <v>1.8699999999999999E-4</v>
      </c>
      <c r="FC274" t="s">
        <v>227</v>
      </c>
      <c r="FD274">
        <v>141</v>
      </c>
      <c r="FE274">
        <v>1.41E-2</v>
      </c>
      <c r="FF274" t="s">
        <v>227</v>
      </c>
      <c r="FG274" s="2">
        <v>50</v>
      </c>
      <c r="FH274" s="2">
        <v>5.0000000000000001E-3</v>
      </c>
      <c r="FI274" t="s">
        <v>227</v>
      </c>
      <c r="FJ274">
        <v>95169.75</v>
      </c>
      <c r="FK274">
        <v>9.5169750000000004</v>
      </c>
      <c r="FL274" t="s">
        <v>228</v>
      </c>
      <c r="FM274">
        <v>1409.9559999999999</v>
      </c>
      <c r="FN274">
        <v>0.1409956</v>
      </c>
      <c r="FO274" t="s">
        <v>261</v>
      </c>
      <c r="FP274">
        <v>35.700000000000003</v>
      </c>
      <c r="FQ274">
        <v>3.5699999999999998E-3</v>
      </c>
      <c r="FR274" t="s">
        <v>227</v>
      </c>
      <c r="FS274">
        <v>2043</v>
      </c>
      <c r="FT274">
        <v>0.20430000000000001</v>
      </c>
      <c r="FU274" t="s">
        <v>227</v>
      </c>
      <c r="FV274">
        <v>20.9</v>
      </c>
      <c r="FW274">
        <v>2.0899999999999998E-3</v>
      </c>
      <c r="FX274" t="s">
        <v>227</v>
      </c>
      <c r="FY274">
        <v>55</v>
      </c>
      <c r="FZ274">
        <v>5.4999999999999997E-3</v>
      </c>
      <c r="GA274" t="s">
        <v>227</v>
      </c>
      <c r="GE274">
        <v>506</v>
      </c>
      <c r="GF274">
        <v>5.0599999999999999E-2</v>
      </c>
      <c r="GG274" t="s">
        <v>227</v>
      </c>
      <c r="GH274" s="2">
        <v>10000</v>
      </c>
      <c r="GI274" s="2">
        <v>1</v>
      </c>
      <c r="GJ274" t="s">
        <v>227</v>
      </c>
      <c r="GK274">
        <v>0.15</v>
      </c>
      <c r="GL274">
        <v>1.5E-5</v>
      </c>
      <c r="GM274" t="s">
        <v>227</v>
      </c>
      <c r="GN274">
        <v>3.3</v>
      </c>
      <c r="GO274">
        <v>3.3E-4</v>
      </c>
      <c r="GP274" t="s">
        <v>227</v>
      </c>
      <c r="GQ274">
        <v>17.600000000000001</v>
      </c>
      <c r="GR274">
        <v>1.7600000000000001E-3</v>
      </c>
      <c r="GS274" t="s">
        <v>227</v>
      </c>
      <c r="GT274">
        <v>230.78800000000001</v>
      </c>
      <c r="GU274">
        <v>2.30788E-2</v>
      </c>
      <c r="GV274" t="s">
        <v>228</v>
      </c>
      <c r="GW274">
        <v>2.37</v>
      </c>
      <c r="GX274">
        <v>2.3699999999999999E-4</v>
      </c>
      <c r="GY274" t="s">
        <v>227</v>
      </c>
      <c r="GZ274">
        <v>449</v>
      </c>
      <c r="HA274">
        <v>4.4900000000000002E-2</v>
      </c>
      <c r="HB274" t="s">
        <v>227</v>
      </c>
      <c r="HC274">
        <v>14.3</v>
      </c>
      <c r="HD274">
        <v>1.4300000000000001E-3</v>
      </c>
      <c r="HE274" t="s">
        <v>227</v>
      </c>
      <c r="HF274">
        <v>1128</v>
      </c>
      <c r="HG274">
        <v>0.1128</v>
      </c>
      <c r="HH274" t="s">
        <v>227</v>
      </c>
      <c r="HI274">
        <v>210</v>
      </c>
      <c r="HJ274">
        <v>2.1000000000000001E-2</v>
      </c>
      <c r="HK274" t="s">
        <v>227</v>
      </c>
    </row>
    <row r="275" spans="1:219" x14ac:dyDescent="0.25">
      <c r="A275" t="s">
        <v>606</v>
      </c>
      <c r="B275" t="s">
        <v>301</v>
      </c>
      <c r="C275" t="s">
        <v>257</v>
      </c>
      <c r="D275" t="s">
        <v>593</v>
      </c>
      <c r="E275" t="s">
        <v>601</v>
      </c>
      <c r="F275" t="s">
        <v>260</v>
      </c>
      <c r="G275" t="s">
        <v>225</v>
      </c>
      <c r="H275" t="s">
        <v>226</v>
      </c>
      <c r="I275" t="str">
        <f>HYPERLINK("https://www.oreas.com/crm/OREAS-465/")</f>
        <v>https://www.oreas.com/crm/OREAS-465/</v>
      </c>
      <c r="J275">
        <v>5.48</v>
      </c>
      <c r="K275">
        <v>5.4799999999999998E-4</v>
      </c>
      <c r="L275" t="s">
        <v>227</v>
      </c>
      <c r="M275">
        <v>62100</v>
      </c>
      <c r="N275">
        <v>6.21</v>
      </c>
      <c r="O275" t="s">
        <v>227</v>
      </c>
      <c r="Y275">
        <v>4359</v>
      </c>
      <c r="Z275">
        <v>0.43590000000000001</v>
      </c>
      <c r="AA275" t="s">
        <v>227</v>
      </c>
      <c r="AB275">
        <v>11.6</v>
      </c>
      <c r="AC275">
        <v>1.16E-3</v>
      </c>
      <c r="AD275" t="s">
        <v>227</v>
      </c>
      <c r="AE275">
        <v>17.3</v>
      </c>
      <c r="AF275">
        <v>1.73E-3</v>
      </c>
      <c r="AG275" t="s">
        <v>227</v>
      </c>
      <c r="AH275">
        <v>8720</v>
      </c>
      <c r="AI275">
        <v>0.872</v>
      </c>
      <c r="AJ275" t="s">
        <v>227</v>
      </c>
      <c r="AK275">
        <v>1.2</v>
      </c>
      <c r="AL275">
        <v>1.2E-4</v>
      </c>
      <c r="AM275" t="s">
        <v>227</v>
      </c>
      <c r="AN275">
        <v>39100</v>
      </c>
      <c r="AO275">
        <v>3.91</v>
      </c>
      <c r="AP275" t="s">
        <v>227</v>
      </c>
      <c r="AT275">
        <v>18.7</v>
      </c>
      <c r="AU275">
        <v>1.8699999999999999E-3</v>
      </c>
      <c r="AV275" t="s">
        <v>227</v>
      </c>
      <c r="AW275">
        <v>543.94100000000003</v>
      </c>
      <c r="AX275">
        <v>5.4394100000000001E-2</v>
      </c>
      <c r="AY275" t="s">
        <v>228</v>
      </c>
      <c r="AZ275" s="2">
        <v>0.1</v>
      </c>
      <c r="BA275" s="2">
        <v>1.0000000000000001E-5</v>
      </c>
      <c r="BB275" t="s">
        <v>227</v>
      </c>
      <c r="BC275">
        <v>128</v>
      </c>
      <c r="BD275">
        <v>1.2800000000000001E-2</v>
      </c>
      <c r="BE275" t="s">
        <v>227</v>
      </c>
      <c r="BF275">
        <v>215</v>
      </c>
      <c r="BG275">
        <v>2.1499999999999998E-2</v>
      </c>
      <c r="BH275" t="s">
        <v>227</v>
      </c>
      <c r="BI275">
        <v>47.3</v>
      </c>
      <c r="BJ275">
        <v>4.7299999999999998E-3</v>
      </c>
      <c r="BK275" t="s">
        <v>227</v>
      </c>
      <c r="BL275">
        <v>282</v>
      </c>
      <c r="BM275">
        <v>2.8199999999999999E-2</v>
      </c>
      <c r="BN275" t="s">
        <v>227</v>
      </c>
      <c r="BO275">
        <v>295500</v>
      </c>
      <c r="BP275">
        <v>29.55</v>
      </c>
      <c r="BQ275" t="s">
        <v>227</v>
      </c>
      <c r="BR275">
        <v>188</v>
      </c>
      <c r="BS275">
        <v>1.8800000000000001E-2</v>
      </c>
      <c r="BT275" t="s">
        <v>227</v>
      </c>
      <c r="BU275">
        <v>581</v>
      </c>
      <c r="BV275">
        <v>5.8099999999999999E-2</v>
      </c>
      <c r="BW275" t="s">
        <v>227</v>
      </c>
      <c r="CA275">
        <v>14.4</v>
      </c>
      <c r="CB275">
        <v>1.4400000000000001E-3</v>
      </c>
      <c r="CC275" t="s">
        <v>227</v>
      </c>
      <c r="CG275">
        <v>26.8</v>
      </c>
      <c r="CH275">
        <v>2.6800000000000001E-3</v>
      </c>
      <c r="CI275" t="s">
        <v>227</v>
      </c>
      <c r="CJ275">
        <v>3.18</v>
      </c>
      <c r="CK275">
        <v>3.1799999999999998E-4</v>
      </c>
      <c r="CL275" t="s">
        <v>227</v>
      </c>
      <c r="CS275">
        <v>22700</v>
      </c>
      <c r="CT275">
        <v>2.27</v>
      </c>
      <c r="CU275" t="s">
        <v>227</v>
      </c>
      <c r="CV275">
        <v>3.04</v>
      </c>
      <c r="CW275">
        <v>3.0400000000000002E-4</v>
      </c>
      <c r="CX275" t="s">
        <v>227</v>
      </c>
      <c r="CY275">
        <v>1.72</v>
      </c>
      <c r="CZ275">
        <v>1.7200000000000001E-4</v>
      </c>
      <c r="DA275" t="s">
        <v>227</v>
      </c>
      <c r="DB275">
        <v>3740</v>
      </c>
      <c r="DC275">
        <v>0.374</v>
      </c>
      <c r="DD275" t="s">
        <v>227</v>
      </c>
      <c r="DE275">
        <v>1980</v>
      </c>
      <c r="DF275">
        <v>0.19800000000000001</v>
      </c>
      <c r="DG275" t="s">
        <v>227</v>
      </c>
      <c r="DH275">
        <v>98</v>
      </c>
      <c r="DI275">
        <v>9.7999999999999997E-3</v>
      </c>
      <c r="DJ275" t="s">
        <v>227</v>
      </c>
      <c r="DK275" s="2">
        <v>2000</v>
      </c>
      <c r="DL275" s="2">
        <v>0.2</v>
      </c>
      <c r="DM275" t="s">
        <v>227</v>
      </c>
      <c r="DN275">
        <v>4680.1009999999997</v>
      </c>
      <c r="DO275">
        <v>0.46801009999999998</v>
      </c>
      <c r="DP275" t="s">
        <v>228</v>
      </c>
      <c r="DQ275">
        <v>11000</v>
      </c>
      <c r="DR275">
        <v>1.1000000000000001</v>
      </c>
      <c r="DS275" t="s">
        <v>227</v>
      </c>
      <c r="DW275">
        <v>31500</v>
      </c>
      <c r="DX275">
        <v>3.15</v>
      </c>
      <c r="DY275" t="s">
        <v>227</v>
      </c>
      <c r="DZ275">
        <v>573</v>
      </c>
      <c r="EA275">
        <v>5.7299999999999997E-2</v>
      </c>
      <c r="EB275" t="s">
        <v>227</v>
      </c>
      <c r="EF275">
        <v>3670</v>
      </c>
      <c r="EG275">
        <v>0.36699999999999999</v>
      </c>
      <c r="EH275" t="s">
        <v>227</v>
      </c>
      <c r="EO275" s="2">
        <v>0.05</v>
      </c>
      <c r="EP275" s="2">
        <v>5.0000000000000004E-6</v>
      </c>
      <c r="EQ275" t="s">
        <v>227</v>
      </c>
      <c r="EX275">
        <v>1941</v>
      </c>
      <c r="EY275">
        <v>0.19409999999999999</v>
      </c>
      <c r="EZ275" t="s">
        <v>228</v>
      </c>
      <c r="FD275">
        <v>149</v>
      </c>
      <c r="FE275">
        <v>1.49E-2</v>
      </c>
      <c r="FF275" t="s">
        <v>227</v>
      </c>
      <c r="FJ275">
        <v>15331.865</v>
      </c>
      <c r="FK275">
        <v>1.5331865</v>
      </c>
      <c r="FL275" t="s">
        <v>228</v>
      </c>
      <c r="FM275">
        <v>1414.2670000000001</v>
      </c>
      <c r="FN275">
        <v>0.14142669999999999</v>
      </c>
      <c r="FO275" t="s">
        <v>261</v>
      </c>
      <c r="FP275">
        <v>135.48099999999999</v>
      </c>
      <c r="FQ275">
        <v>1.35481E-2</v>
      </c>
      <c r="FR275" t="s">
        <v>228</v>
      </c>
      <c r="FS275">
        <v>5050</v>
      </c>
      <c r="FT275">
        <v>0.505</v>
      </c>
      <c r="FU275" t="s">
        <v>227</v>
      </c>
      <c r="FV275">
        <v>78.620999999999995</v>
      </c>
      <c r="FW275">
        <v>7.8621000000000003E-3</v>
      </c>
      <c r="FX275" t="s">
        <v>228</v>
      </c>
      <c r="FY275">
        <v>57</v>
      </c>
      <c r="FZ275">
        <v>5.7000000000000002E-3</v>
      </c>
      <c r="GA275" t="s">
        <v>227</v>
      </c>
      <c r="GE275">
        <v>805</v>
      </c>
      <c r="GF275">
        <v>8.0500000000000002E-2</v>
      </c>
      <c r="GG275" t="s">
        <v>227</v>
      </c>
      <c r="GH275">
        <v>62990.938999999998</v>
      </c>
      <c r="GI275">
        <v>6.2990938999999999</v>
      </c>
      <c r="GJ275" t="s">
        <v>228</v>
      </c>
      <c r="GK275">
        <v>8.6999999999999994E-2</v>
      </c>
      <c r="GL275">
        <v>8.6999999999999997E-6</v>
      </c>
      <c r="GM275" t="s">
        <v>227</v>
      </c>
      <c r="GN275">
        <v>3.82</v>
      </c>
      <c r="GO275">
        <v>3.8200000000000002E-4</v>
      </c>
      <c r="GP275" t="s">
        <v>227</v>
      </c>
      <c r="GQ275">
        <v>12.6</v>
      </c>
      <c r="GR275">
        <v>1.2600000000000001E-3</v>
      </c>
      <c r="GS275" t="s">
        <v>227</v>
      </c>
      <c r="GT275">
        <v>533.83799999999997</v>
      </c>
      <c r="GU275">
        <v>5.3383800000000002E-2</v>
      </c>
      <c r="GV275" t="s">
        <v>228</v>
      </c>
      <c r="GW275">
        <v>7.5170000000000003</v>
      </c>
      <c r="GX275">
        <v>7.517E-4</v>
      </c>
      <c r="GY275" t="s">
        <v>228</v>
      </c>
      <c r="GZ275">
        <v>478</v>
      </c>
      <c r="HA275">
        <v>4.7800000000000002E-2</v>
      </c>
      <c r="HB275" t="s">
        <v>227</v>
      </c>
      <c r="HC275">
        <v>14.9</v>
      </c>
      <c r="HD275">
        <v>1.49E-3</v>
      </c>
      <c r="HE275" t="s">
        <v>227</v>
      </c>
      <c r="HF275">
        <v>921</v>
      </c>
      <c r="HG275">
        <v>9.2100000000000001E-2</v>
      </c>
      <c r="HH275" t="s">
        <v>227</v>
      </c>
      <c r="HI275">
        <v>1879.6659999999999</v>
      </c>
      <c r="HJ275">
        <v>0.18796660000000001</v>
      </c>
      <c r="HK275" t="s">
        <v>228</v>
      </c>
    </row>
    <row r="276" spans="1:219" x14ac:dyDescent="0.25">
      <c r="A276" t="s">
        <v>607</v>
      </c>
      <c r="B276" t="s">
        <v>598</v>
      </c>
      <c r="C276" t="s">
        <v>257</v>
      </c>
      <c r="D276" t="s">
        <v>599</v>
      </c>
      <c r="E276" t="s">
        <v>608</v>
      </c>
      <c r="F276" t="s">
        <v>260</v>
      </c>
      <c r="G276" t="s">
        <v>235</v>
      </c>
      <c r="H276" t="s">
        <v>226</v>
      </c>
      <c r="I276" t="str">
        <f>HYPERLINK("https://www.oreas.com/crm/OREAS-47/")</f>
        <v>https://www.oreas.com/crm/OREAS-47/</v>
      </c>
      <c r="J276">
        <v>0.107</v>
      </c>
      <c r="K276">
        <v>1.0699999999999999E-5</v>
      </c>
      <c r="L276" t="s">
        <v>403</v>
      </c>
      <c r="M276">
        <v>62500</v>
      </c>
      <c r="N276">
        <v>6.25</v>
      </c>
      <c r="O276" t="s">
        <v>227</v>
      </c>
      <c r="P276">
        <v>9.57</v>
      </c>
      <c r="Q276">
        <v>9.5699999999999995E-4</v>
      </c>
      <c r="R276" t="s">
        <v>227</v>
      </c>
      <c r="S276">
        <v>4.3999999999999997E-2</v>
      </c>
      <c r="T276">
        <v>4.4000000000000002E-6</v>
      </c>
      <c r="U276" t="s">
        <v>243</v>
      </c>
      <c r="Y276">
        <v>485</v>
      </c>
      <c r="Z276">
        <v>4.8500000000000001E-2</v>
      </c>
      <c r="AA276" t="s">
        <v>227</v>
      </c>
      <c r="AB276">
        <v>1.04</v>
      </c>
      <c r="AC276">
        <v>1.0399999999999999E-4</v>
      </c>
      <c r="AD276" t="s">
        <v>227</v>
      </c>
      <c r="AE276">
        <v>0.17</v>
      </c>
      <c r="AF276">
        <v>1.7E-5</v>
      </c>
      <c r="AG276" t="s">
        <v>227</v>
      </c>
      <c r="AH276">
        <v>23100</v>
      </c>
      <c r="AI276">
        <v>2.31</v>
      </c>
      <c r="AJ276" t="s">
        <v>227</v>
      </c>
      <c r="AK276">
        <v>0.5</v>
      </c>
      <c r="AL276">
        <v>5.0000000000000002E-5</v>
      </c>
      <c r="AM276" t="s">
        <v>227</v>
      </c>
      <c r="AN276">
        <v>55</v>
      </c>
      <c r="AO276">
        <v>5.4999999999999997E-3</v>
      </c>
      <c r="AP276" t="s">
        <v>227</v>
      </c>
      <c r="AT276">
        <v>53</v>
      </c>
      <c r="AU276">
        <v>5.3E-3</v>
      </c>
      <c r="AV276" t="s">
        <v>227</v>
      </c>
      <c r="AW276">
        <v>82</v>
      </c>
      <c r="AX276">
        <v>8.2000000000000007E-3</v>
      </c>
      <c r="AY276" t="s">
        <v>227</v>
      </c>
      <c r="AZ276">
        <v>2.09</v>
      </c>
      <c r="BA276">
        <v>2.0900000000000001E-4</v>
      </c>
      <c r="BB276" t="s">
        <v>227</v>
      </c>
      <c r="BC276">
        <v>159</v>
      </c>
      <c r="BD276">
        <v>1.5900000000000001E-2</v>
      </c>
      <c r="BE276" t="s">
        <v>227</v>
      </c>
      <c r="BF276">
        <v>2.12</v>
      </c>
      <c r="BG276">
        <v>2.12E-4</v>
      </c>
      <c r="BH276" t="s">
        <v>227</v>
      </c>
      <c r="BI276">
        <v>1.18</v>
      </c>
      <c r="BJ276">
        <v>1.18E-4</v>
      </c>
      <c r="BK276" t="s">
        <v>227</v>
      </c>
      <c r="BL276">
        <v>1.03</v>
      </c>
      <c r="BM276">
        <v>1.03E-4</v>
      </c>
      <c r="BN276" t="s">
        <v>227</v>
      </c>
      <c r="BO276">
        <v>27800</v>
      </c>
      <c r="BP276">
        <v>2.78</v>
      </c>
      <c r="BQ276" t="s">
        <v>227</v>
      </c>
      <c r="BR276">
        <v>14.1</v>
      </c>
      <c r="BS276">
        <v>1.41E-3</v>
      </c>
      <c r="BT276" t="s">
        <v>227</v>
      </c>
      <c r="BU276">
        <v>3.01</v>
      </c>
      <c r="BV276">
        <v>3.01E-4</v>
      </c>
      <c r="BW276" t="s">
        <v>227</v>
      </c>
      <c r="BX276">
        <v>7.4999999999999997E-2</v>
      </c>
      <c r="BY276">
        <v>7.5000000000000002E-6</v>
      </c>
      <c r="BZ276" t="s">
        <v>403</v>
      </c>
      <c r="CA276">
        <v>1.87</v>
      </c>
      <c r="CB276">
        <v>1.8699999999999999E-4</v>
      </c>
      <c r="CC276" t="s">
        <v>227</v>
      </c>
      <c r="CG276">
        <v>0.41</v>
      </c>
      <c r="CH276">
        <v>4.1E-5</v>
      </c>
      <c r="CI276" t="s">
        <v>227</v>
      </c>
      <c r="CJ276">
        <v>5.5E-2</v>
      </c>
      <c r="CK276">
        <v>5.4999999999999999E-6</v>
      </c>
      <c r="CL276" t="s">
        <v>227</v>
      </c>
      <c r="CP276">
        <v>11800</v>
      </c>
      <c r="CQ276">
        <v>1.18</v>
      </c>
      <c r="CR276" t="s">
        <v>227</v>
      </c>
      <c r="CS276">
        <v>30.1</v>
      </c>
      <c r="CT276">
        <v>3.0100000000000001E-3</v>
      </c>
      <c r="CU276" t="s">
        <v>227</v>
      </c>
      <c r="CV276">
        <v>42.5</v>
      </c>
      <c r="CW276">
        <v>4.2500000000000003E-3</v>
      </c>
      <c r="CX276" t="s">
        <v>227</v>
      </c>
      <c r="CY276">
        <v>0.15</v>
      </c>
      <c r="CZ276">
        <v>1.5E-5</v>
      </c>
      <c r="DA276" t="s">
        <v>227</v>
      </c>
      <c r="DB276">
        <v>9790</v>
      </c>
      <c r="DC276">
        <v>0.97899999999999998</v>
      </c>
      <c r="DD276" t="s">
        <v>227</v>
      </c>
      <c r="DE276">
        <v>510</v>
      </c>
      <c r="DF276">
        <v>5.0999999999999997E-2</v>
      </c>
      <c r="DG276" t="s">
        <v>227</v>
      </c>
      <c r="DH276">
        <v>12.9</v>
      </c>
      <c r="DI276">
        <v>1.2899999999999999E-3</v>
      </c>
      <c r="DJ276" t="s">
        <v>227</v>
      </c>
      <c r="DK276">
        <v>26100</v>
      </c>
      <c r="DL276">
        <v>2.61</v>
      </c>
      <c r="DM276" t="s">
        <v>227</v>
      </c>
      <c r="DN276">
        <v>17</v>
      </c>
      <c r="DO276">
        <v>1.6999999999999999E-3</v>
      </c>
      <c r="DP276" t="s">
        <v>227</v>
      </c>
      <c r="DQ276">
        <v>24.3</v>
      </c>
      <c r="DR276">
        <v>2.4299999999999999E-3</v>
      </c>
      <c r="DS276" t="s">
        <v>227</v>
      </c>
      <c r="DT276">
        <v>91</v>
      </c>
      <c r="DU276">
        <v>9.1000000000000004E-3</v>
      </c>
      <c r="DV276" t="s">
        <v>228</v>
      </c>
      <c r="DW276">
        <v>560</v>
      </c>
      <c r="DX276">
        <v>5.6000000000000001E-2</v>
      </c>
      <c r="DY276" t="s">
        <v>227</v>
      </c>
      <c r="DZ276">
        <v>284</v>
      </c>
      <c r="EA276">
        <v>2.8400000000000002E-2</v>
      </c>
      <c r="EB276" t="s">
        <v>227</v>
      </c>
      <c r="EC276">
        <v>4.3999999999999997E-2</v>
      </c>
      <c r="ED276">
        <v>4.4000000000000002E-6</v>
      </c>
      <c r="EE276" t="s">
        <v>243</v>
      </c>
      <c r="EF276">
        <v>6.68</v>
      </c>
      <c r="EG276">
        <v>6.6799999999999997E-4</v>
      </c>
      <c r="EH276" t="s">
        <v>227</v>
      </c>
      <c r="EI276">
        <v>2.9000000000000001E-2</v>
      </c>
      <c r="EJ276">
        <v>2.9000000000000002E-6</v>
      </c>
      <c r="EK276" t="s">
        <v>243</v>
      </c>
      <c r="EL276">
        <v>37.6</v>
      </c>
      <c r="EM276">
        <v>3.7599999999999999E-3</v>
      </c>
      <c r="EN276" t="s">
        <v>228</v>
      </c>
      <c r="EO276" s="2">
        <v>2E-3</v>
      </c>
      <c r="EP276" s="2">
        <v>1.9999999999999999E-7</v>
      </c>
      <c r="EQ276" t="s">
        <v>227</v>
      </c>
      <c r="EX276">
        <v>440</v>
      </c>
      <c r="EY276">
        <v>4.3999999999999997E-2</v>
      </c>
      <c r="EZ276" t="s">
        <v>227</v>
      </c>
      <c r="FA276">
        <v>0.32</v>
      </c>
      <c r="FB276">
        <v>3.1999999999999999E-5</v>
      </c>
      <c r="FC276" t="s">
        <v>227</v>
      </c>
      <c r="FD276">
        <v>9.11</v>
      </c>
      <c r="FE276">
        <v>9.1100000000000003E-4</v>
      </c>
      <c r="FF276" t="s">
        <v>227</v>
      </c>
      <c r="FG276" s="2">
        <v>0.4</v>
      </c>
      <c r="FH276" s="2">
        <v>4.0000000000000003E-5</v>
      </c>
      <c r="FI276" t="s">
        <v>403</v>
      </c>
      <c r="FJ276">
        <v>340199.13500000001</v>
      </c>
      <c r="FK276">
        <v>34.019913500000001</v>
      </c>
      <c r="FL276" t="s">
        <v>228</v>
      </c>
      <c r="FM276">
        <v>4.01</v>
      </c>
      <c r="FN276">
        <v>4.0099999999999999E-4</v>
      </c>
      <c r="FO276" t="s">
        <v>228</v>
      </c>
      <c r="FP276">
        <v>4.3</v>
      </c>
      <c r="FQ276">
        <v>4.2999999999999999E-4</v>
      </c>
      <c r="FR276" t="s">
        <v>227</v>
      </c>
      <c r="FS276">
        <v>408</v>
      </c>
      <c r="FT276">
        <v>4.0800000000000003E-2</v>
      </c>
      <c r="FU276" t="s">
        <v>227</v>
      </c>
      <c r="FV276">
        <v>0.42</v>
      </c>
      <c r="FW276">
        <v>4.1999999999999998E-5</v>
      </c>
      <c r="FX276" t="s">
        <v>227</v>
      </c>
      <c r="FY276">
        <v>0.38</v>
      </c>
      <c r="FZ276">
        <v>3.8000000000000002E-5</v>
      </c>
      <c r="GA276" t="s">
        <v>227</v>
      </c>
      <c r="GE276">
        <v>3.86</v>
      </c>
      <c r="GF276">
        <v>3.86E-4</v>
      </c>
      <c r="GG276" t="s">
        <v>227</v>
      </c>
      <c r="GH276">
        <v>2130</v>
      </c>
      <c r="GI276">
        <v>0.21299999999999999</v>
      </c>
      <c r="GJ276" t="s">
        <v>227</v>
      </c>
      <c r="GK276">
        <v>0.25</v>
      </c>
      <c r="GL276">
        <v>2.5000000000000001E-5</v>
      </c>
      <c r="GM276" t="s">
        <v>227</v>
      </c>
      <c r="GN276">
        <v>0.15</v>
      </c>
      <c r="GO276">
        <v>1.5E-5</v>
      </c>
      <c r="GP276" t="s">
        <v>227</v>
      </c>
      <c r="GQ276">
        <v>0.76</v>
      </c>
      <c r="GR276">
        <v>7.6000000000000004E-5</v>
      </c>
      <c r="GS276" t="s">
        <v>227</v>
      </c>
      <c r="GT276">
        <v>61</v>
      </c>
      <c r="GU276">
        <v>6.1000000000000004E-3</v>
      </c>
      <c r="GV276" t="s">
        <v>228</v>
      </c>
      <c r="GW276">
        <v>0.26</v>
      </c>
      <c r="GX276">
        <v>2.5999999999999998E-5</v>
      </c>
      <c r="GY276" t="s">
        <v>227</v>
      </c>
      <c r="GZ276">
        <v>10.7</v>
      </c>
      <c r="HA276">
        <v>1.07E-3</v>
      </c>
      <c r="HB276" t="s">
        <v>227</v>
      </c>
      <c r="HC276">
        <v>1.01</v>
      </c>
      <c r="HD276">
        <v>1.01E-4</v>
      </c>
      <c r="HE276" t="s">
        <v>227</v>
      </c>
      <c r="HF276">
        <v>226</v>
      </c>
      <c r="HG276">
        <v>2.2599999999999999E-2</v>
      </c>
      <c r="HH276" t="s">
        <v>227</v>
      </c>
      <c r="HI276">
        <v>63</v>
      </c>
      <c r="HJ276">
        <v>6.3E-3</v>
      </c>
      <c r="HK276" t="s">
        <v>227</v>
      </c>
    </row>
    <row r="277" spans="1:219" x14ac:dyDescent="0.25">
      <c r="A277" t="s">
        <v>609</v>
      </c>
      <c r="B277" t="s">
        <v>526</v>
      </c>
      <c r="C277" t="s">
        <v>257</v>
      </c>
      <c r="D277" t="s">
        <v>536</v>
      </c>
      <c r="E277" t="s">
        <v>537</v>
      </c>
      <c r="F277" t="s">
        <v>224</v>
      </c>
      <c r="G277" t="s">
        <v>235</v>
      </c>
      <c r="H277" t="s">
        <v>226</v>
      </c>
      <c r="I277" t="str">
        <f>HYPERLINK("https://www.oreas.com/crm/OREAS-4Pb/")</f>
        <v>https://www.oreas.com/crm/OREAS-4Pb/</v>
      </c>
      <c r="S277">
        <v>4.9000000000000002E-2</v>
      </c>
      <c r="T277">
        <v>4.8999999999999997E-6</v>
      </c>
      <c r="U277" t="s">
        <v>243</v>
      </c>
    </row>
    <row r="278" spans="1:219" x14ac:dyDescent="0.25">
      <c r="A278" t="s">
        <v>610</v>
      </c>
      <c r="B278" t="s">
        <v>611</v>
      </c>
      <c r="C278" t="s">
        <v>221</v>
      </c>
      <c r="D278" t="s">
        <v>315</v>
      </c>
      <c r="E278" t="s">
        <v>316</v>
      </c>
      <c r="F278" t="s">
        <v>224</v>
      </c>
      <c r="G278" t="s">
        <v>235</v>
      </c>
      <c r="H278" t="s">
        <v>226</v>
      </c>
      <c r="I278" t="str">
        <f>HYPERLINK("https://www.oreas.com/crm/OREAS-501/")</f>
        <v>https://www.oreas.com/crm/OREAS-501/</v>
      </c>
      <c r="J278">
        <v>0.84</v>
      </c>
      <c r="K278">
        <v>8.3999999999999995E-5</v>
      </c>
      <c r="L278" t="s">
        <v>227</v>
      </c>
      <c r="S278">
        <v>0.20399999999999999</v>
      </c>
      <c r="T278">
        <v>2.0400000000000001E-5</v>
      </c>
      <c r="U278" t="s">
        <v>243</v>
      </c>
      <c r="BC278">
        <v>2708</v>
      </c>
      <c r="BD278">
        <v>0.27079999999999999</v>
      </c>
      <c r="BE278" t="s">
        <v>227</v>
      </c>
      <c r="DH278">
        <v>59</v>
      </c>
      <c r="DI278">
        <v>5.8999999999999999E-3</v>
      </c>
      <c r="DJ278" t="s">
        <v>227</v>
      </c>
      <c r="EX278">
        <v>3640</v>
      </c>
      <c r="EY278">
        <v>0.36399999999999999</v>
      </c>
      <c r="EZ278" t="s">
        <v>227</v>
      </c>
    </row>
    <row r="279" spans="1:219" x14ac:dyDescent="0.25">
      <c r="A279" t="s">
        <v>612</v>
      </c>
      <c r="B279" t="s">
        <v>314</v>
      </c>
      <c r="C279" t="s">
        <v>221</v>
      </c>
      <c r="D279" t="s">
        <v>315</v>
      </c>
      <c r="E279" t="s">
        <v>316</v>
      </c>
      <c r="F279" t="s">
        <v>260</v>
      </c>
      <c r="G279" t="s">
        <v>235</v>
      </c>
      <c r="H279" t="s">
        <v>226</v>
      </c>
      <c r="I279" t="str">
        <f>HYPERLINK("https://www.oreas.com/crm/OREAS-501b/")</f>
        <v>https://www.oreas.com/crm/OREAS-501b/</v>
      </c>
      <c r="J279">
        <v>0.72099999999999997</v>
      </c>
      <c r="K279">
        <v>7.2100000000000004E-5</v>
      </c>
      <c r="L279" t="s">
        <v>271</v>
      </c>
      <c r="M279">
        <v>76800</v>
      </c>
      <c r="N279">
        <v>7.68</v>
      </c>
      <c r="O279" t="s">
        <v>227</v>
      </c>
      <c r="P279">
        <v>17.899999999999999</v>
      </c>
      <c r="Q279">
        <v>1.7899999999999999E-3</v>
      </c>
      <c r="R279" t="s">
        <v>227</v>
      </c>
      <c r="S279">
        <v>0.248</v>
      </c>
      <c r="T279">
        <v>2.48E-5</v>
      </c>
      <c r="U279" t="s">
        <v>243</v>
      </c>
      <c r="Y279">
        <v>1009</v>
      </c>
      <c r="Z279">
        <v>0.1009</v>
      </c>
      <c r="AA279" t="s">
        <v>227</v>
      </c>
      <c r="AB279">
        <v>2.86</v>
      </c>
      <c r="AC279">
        <v>2.8600000000000001E-4</v>
      </c>
      <c r="AD279" t="s">
        <v>227</v>
      </c>
      <c r="AE279">
        <v>1.54</v>
      </c>
      <c r="AF279">
        <v>1.54E-4</v>
      </c>
      <c r="AG279" t="s">
        <v>227</v>
      </c>
      <c r="AH279">
        <v>27100</v>
      </c>
      <c r="AI279">
        <v>2.71</v>
      </c>
      <c r="AJ279" t="s">
        <v>227</v>
      </c>
      <c r="AN279">
        <v>68</v>
      </c>
      <c r="AO279">
        <v>6.7999999999999996E-3</v>
      </c>
      <c r="AP279" t="s">
        <v>227</v>
      </c>
      <c r="AT279">
        <v>15.8</v>
      </c>
      <c r="AU279">
        <v>1.58E-3</v>
      </c>
      <c r="AV279" t="s">
        <v>227</v>
      </c>
      <c r="AW279">
        <v>86</v>
      </c>
      <c r="AX279">
        <v>8.6E-3</v>
      </c>
      <c r="AY279" t="s">
        <v>227</v>
      </c>
      <c r="AZ279">
        <v>12.2</v>
      </c>
      <c r="BA279">
        <v>1.2199999999999999E-3</v>
      </c>
      <c r="BB279" t="s">
        <v>227</v>
      </c>
      <c r="BC279">
        <v>2600</v>
      </c>
      <c r="BD279">
        <v>0.26</v>
      </c>
      <c r="BE279" t="s">
        <v>227</v>
      </c>
      <c r="BF279">
        <v>4.8600000000000003</v>
      </c>
      <c r="BG279">
        <v>4.86E-4</v>
      </c>
      <c r="BH279" t="s">
        <v>227</v>
      </c>
      <c r="BI279">
        <v>2.58</v>
      </c>
      <c r="BJ279">
        <v>2.5799999999999998E-4</v>
      </c>
      <c r="BK279" t="s">
        <v>227</v>
      </c>
      <c r="BL279">
        <v>1.39</v>
      </c>
      <c r="BM279">
        <v>1.3899999999999999E-4</v>
      </c>
      <c r="BN279" t="s">
        <v>227</v>
      </c>
      <c r="BO279">
        <v>45400</v>
      </c>
      <c r="BP279">
        <v>4.54</v>
      </c>
      <c r="BQ279" t="s">
        <v>227</v>
      </c>
      <c r="BR279">
        <v>19.5</v>
      </c>
      <c r="BS279">
        <v>1.9499999999999999E-3</v>
      </c>
      <c r="BT279" t="s">
        <v>227</v>
      </c>
      <c r="BU279">
        <v>5.4</v>
      </c>
      <c r="BV279">
        <v>5.4000000000000001E-4</v>
      </c>
      <c r="BW279" t="s">
        <v>227</v>
      </c>
      <c r="BX279">
        <v>0.2</v>
      </c>
      <c r="BY279">
        <v>2.0000000000000002E-5</v>
      </c>
      <c r="BZ279" t="s">
        <v>271</v>
      </c>
      <c r="CA279">
        <v>2.54</v>
      </c>
      <c r="CB279">
        <v>2.5399999999999999E-4</v>
      </c>
      <c r="CC279" t="s">
        <v>227</v>
      </c>
      <c r="CG279">
        <v>0.93</v>
      </c>
      <c r="CH279">
        <v>9.2999999999999997E-5</v>
      </c>
      <c r="CI279" t="s">
        <v>227</v>
      </c>
      <c r="CJ279">
        <v>0.21</v>
      </c>
      <c r="CK279">
        <v>2.0999999999999999E-5</v>
      </c>
      <c r="CL279" t="s">
        <v>227</v>
      </c>
      <c r="CP279">
        <v>31400</v>
      </c>
      <c r="CQ279">
        <v>3.14</v>
      </c>
      <c r="CR279" t="s">
        <v>227</v>
      </c>
      <c r="CS279">
        <v>33</v>
      </c>
      <c r="CT279">
        <v>3.3E-3</v>
      </c>
      <c r="CU279" t="s">
        <v>227</v>
      </c>
      <c r="CV279">
        <v>33.200000000000003</v>
      </c>
      <c r="CW279">
        <v>3.32E-3</v>
      </c>
      <c r="CX279" t="s">
        <v>227</v>
      </c>
      <c r="CY279">
        <v>0.38</v>
      </c>
      <c r="CZ279">
        <v>3.8000000000000002E-5</v>
      </c>
      <c r="DA279" t="s">
        <v>227</v>
      </c>
      <c r="DB279">
        <v>14800</v>
      </c>
      <c r="DC279">
        <v>1.48</v>
      </c>
      <c r="DD279" t="s">
        <v>227</v>
      </c>
      <c r="DE279">
        <v>546</v>
      </c>
      <c r="DF279">
        <v>5.4600000000000003E-2</v>
      </c>
      <c r="DG279" t="s">
        <v>227</v>
      </c>
      <c r="DH279">
        <v>99</v>
      </c>
      <c r="DI279">
        <v>9.9000000000000008E-3</v>
      </c>
      <c r="DJ279" t="s">
        <v>227</v>
      </c>
      <c r="DK279">
        <v>20800</v>
      </c>
      <c r="DL279">
        <v>2.08</v>
      </c>
      <c r="DM279" t="s">
        <v>227</v>
      </c>
      <c r="DN279">
        <v>18</v>
      </c>
      <c r="DO279">
        <v>1.8E-3</v>
      </c>
      <c r="DP279" t="s">
        <v>227</v>
      </c>
      <c r="DQ279">
        <v>30.6</v>
      </c>
      <c r="DR279">
        <v>3.0599999999999998E-3</v>
      </c>
      <c r="DS279" t="s">
        <v>227</v>
      </c>
      <c r="DT279">
        <v>37.5</v>
      </c>
      <c r="DU279">
        <v>3.7499999999999999E-3</v>
      </c>
      <c r="DV279" t="s">
        <v>271</v>
      </c>
      <c r="DW279">
        <v>1020</v>
      </c>
      <c r="DX279">
        <v>0.10199999999999999</v>
      </c>
      <c r="DY279" t="s">
        <v>227</v>
      </c>
      <c r="DZ279">
        <v>23</v>
      </c>
      <c r="EA279">
        <v>2.3E-3</v>
      </c>
      <c r="EB279" t="s">
        <v>227</v>
      </c>
      <c r="EF279">
        <v>7.9</v>
      </c>
      <c r="EG279">
        <v>7.9000000000000001E-4</v>
      </c>
      <c r="EH279" t="s">
        <v>227</v>
      </c>
      <c r="EL279">
        <v>126</v>
      </c>
      <c r="EM279">
        <v>1.26E-2</v>
      </c>
      <c r="EN279" t="s">
        <v>271</v>
      </c>
      <c r="EO279">
        <v>3.0000000000000001E-3</v>
      </c>
      <c r="EP279">
        <v>2.9999999999999999E-7</v>
      </c>
      <c r="EQ279" t="s">
        <v>271</v>
      </c>
      <c r="EX279">
        <v>3540</v>
      </c>
      <c r="EY279">
        <v>0.35399999999999998</v>
      </c>
      <c r="EZ279" t="s">
        <v>227</v>
      </c>
      <c r="FA279">
        <v>0.87</v>
      </c>
      <c r="FB279">
        <v>8.7000000000000001E-5</v>
      </c>
      <c r="FC279" t="s">
        <v>227</v>
      </c>
      <c r="FD279">
        <v>12.9</v>
      </c>
      <c r="FE279">
        <v>1.2899999999999999E-3</v>
      </c>
      <c r="FF279" t="s">
        <v>227</v>
      </c>
      <c r="FG279">
        <v>2.78</v>
      </c>
      <c r="FH279">
        <v>2.7799999999999998E-4</v>
      </c>
      <c r="FI279" t="s">
        <v>271</v>
      </c>
      <c r="FP279">
        <v>5.58</v>
      </c>
      <c r="FQ279">
        <v>5.5800000000000001E-4</v>
      </c>
      <c r="FR279" t="s">
        <v>227</v>
      </c>
      <c r="FS279">
        <v>338</v>
      </c>
      <c r="FT279">
        <v>3.3799999999999997E-2</v>
      </c>
      <c r="FU279" t="s">
        <v>227</v>
      </c>
      <c r="FV279">
        <v>1.38</v>
      </c>
      <c r="FW279">
        <v>1.3799999999999999E-4</v>
      </c>
      <c r="FX279" t="s">
        <v>227</v>
      </c>
      <c r="FY279">
        <v>0.79</v>
      </c>
      <c r="FZ279">
        <v>7.8999999999999996E-5</v>
      </c>
      <c r="GA279" t="s">
        <v>227</v>
      </c>
      <c r="GB279">
        <v>7.8E-2</v>
      </c>
      <c r="GC279">
        <v>7.7999999999999999E-6</v>
      </c>
      <c r="GD279" t="s">
        <v>271</v>
      </c>
      <c r="GE279">
        <v>18</v>
      </c>
      <c r="GF279">
        <v>1.8E-3</v>
      </c>
      <c r="GG279" t="s">
        <v>227</v>
      </c>
      <c r="GH279">
        <v>4660</v>
      </c>
      <c r="GI279">
        <v>0.46600000000000003</v>
      </c>
      <c r="GJ279" t="s">
        <v>227</v>
      </c>
      <c r="GK279">
        <v>0.9</v>
      </c>
      <c r="GL279">
        <v>9.0000000000000006E-5</v>
      </c>
      <c r="GM279" t="s">
        <v>227</v>
      </c>
      <c r="GN279">
        <v>0.36</v>
      </c>
      <c r="GO279">
        <v>3.6000000000000001E-5</v>
      </c>
      <c r="GP279" t="s">
        <v>227</v>
      </c>
      <c r="GQ279">
        <v>4.8600000000000003</v>
      </c>
      <c r="GR279">
        <v>4.86E-4</v>
      </c>
      <c r="GS279" t="s">
        <v>227</v>
      </c>
      <c r="GT279">
        <v>110</v>
      </c>
      <c r="GU279">
        <v>1.0999999999999999E-2</v>
      </c>
      <c r="GV279" t="s">
        <v>271</v>
      </c>
      <c r="GW279">
        <v>2.34</v>
      </c>
      <c r="GX279">
        <v>2.34E-4</v>
      </c>
      <c r="GY279" t="s">
        <v>271</v>
      </c>
      <c r="GZ279">
        <v>24.6</v>
      </c>
      <c r="HA279">
        <v>2.4599999999999999E-3</v>
      </c>
      <c r="HB279" t="s">
        <v>227</v>
      </c>
      <c r="HC279">
        <v>2.4900000000000002</v>
      </c>
      <c r="HD279">
        <v>2.4899999999999998E-4</v>
      </c>
      <c r="HE279" t="s">
        <v>227</v>
      </c>
      <c r="HF279">
        <v>89</v>
      </c>
      <c r="HG279">
        <v>8.8999999999999999E-3</v>
      </c>
      <c r="HH279" t="s">
        <v>227</v>
      </c>
      <c r="HI279">
        <v>77</v>
      </c>
      <c r="HJ279">
        <v>7.7000000000000002E-3</v>
      </c>
      <c r="HK279" t="s">
        <v>227</v>
      </c>
    </row>
    <row r="280" spans="1:219" x14ac:dyDescent="0.25">
      <c r="A280" t="s">
        <v>613</v>
      </c>
      <c r="B280" t="s">
        <v>314</v>
      </c>
      <c r="C280" t="s">
        <v>221</v>
      </c>
      <c r="D280" t="s">
        <v>315</v>
      </c>
      <c r="E280" t="s">
        <v>316</v>
      </c>
      <c r="F280" t="s">
        <v>260</v>
      </c>
      <c r="G280" t="s">
        <v>235</v>
      </c>
      <c r="H280" t="s">
        <v>226</v>
      </c>
      <c r="I280" t="str">
        <f>HYPERLINK("https://www.oreas.com/crm/OREAS-501c/")</f>
        <v>https://www.oreas.com/crm/OREAS-501c/</v>
      </c>
      <c r="J280">
        <v>0.44400000000000001</v>
      </c>
      <c r="K280">
        <v>4.4400000000000002E-5</v>
      </c>
      <c r="L280" t="s">
        <v>271</v>
      </c>
      <c r="M280">
        <v>74900</v>
      </c>
      <c r="N280">
        <v>7.49</v>
      </c>
      <c r="O280" t="s">
        <v>227</v>
      </c>
      <c r="P280">
        <v>23.9</v>
      </c>
      <c r="Q280">
        <v>2.3900000000000002E-3</v>
      </c>
      <c r="R280" t="s">
        <v>227</v>
      </c>
      <c r="S280">
        <v>0.221</v>
      </c>
      <c r="T280">
        <v>2.2099999999999998E-5</v>
      </c>
      <c r="U280" t="s">
        <v>243</v>
      </c>
      <c r="Y280">
        <v>1044</v>
      </c>
      <c r="Z280">
        <v>0.10440000000000001</v>
      </c>
      <c r="AA280" t="s">
        <v>227</v>
      </c>
      <c r="AB280">
        <v>2.94</v>
      </c>
      <c r="AC280">
        <v>2.9399999999999999E-4</v>
      </c>
      <c r="AD280" t="s">
        <v>227</v>
      </c>
      <c r="AE280">
        <v>0.69</v>
      </c>
      <c r="AF280">
        <v>6.8999999999999997E-5</v>
      </c>
      <c r="AG280" t="s">
        <v>227</v>
      </c>
      <c r="AH280">
        <v>26400</v>
      </c>
      <c r="AI280">
        <v>2.64</v>
      </c>
      <c r="AJ280" t="s">
        <v>227</v>
      </c>
      <c r="AK280">
        <v>0.18</v>
      </c>
      <c r="AL280">
        <v>1.8E-5</v>
      </c>
      <c r="AM280" t="s">
        <v>227</v>
      </c>
      <c r="AN280">
        <v>69</v>
      </c>
      <c r="AO280">
        <v>6.8999999999999999E-3</v>
      </c>
      <c r="AP280" t="s">
        <v>227</v>
      </c>
      <c r="AT280">
        <v>15.1</v>
      </c>
      <c r="AU280">
        <v>1.5100000000000001E-3</v>
      </c>
      <c r="AV280" t="s">
        <v>227</v>
      </c>
      <c r="AW280">
        <v>80</v>
      </c>
      <c r="AX280">
        <v>8.0000000000000002E-3</v>
      </c>
      <c r="AY280" t="s">
        <v>227</v>
      </c>
      <c r="AZ280">
        <v>11.7</v>
      </c>
      <c r="BA280">
        <v>1.17E-3</v>
      </c>
      <c r="BB280" t="s">
        <v>227</v>
      </c>
      <c r="BC280">
        <v>2760</v>
      </c>
      <c r="BD280">
        <v>0.27600000000000002</v>
      </c>
      <c r="BE280" t="s">
        <v>227</v>
      </c>
      <c r="BF280">
        <v>4.63</v>
      </c>
      <c r="BG280">
        <v>4.6299999999999998E-4</v>
      </c>
      <c r="BH280" t="s">
        <v>227</v>
      </c>
      <c r="BI280">
        <v>2.62</v>
      </c>
      <c r="BJ280">
        <v>2.6200000000000003E-4</v>
      </c>
      <c r="BK280" t="s">
        <v>227</v>
      </c>
      <c r="BO280">
        <v>44500</v>
      </c>
      <c r="BP280">
        <v>4.45</v>
      </c>
      <c r="BQ280" t="s">
        <v>227</v>
      </c>
      <c r="BR280">
        <v>19.100000000000001</v>
      </c>
      <c r="BS280">
        <v>1.91E-3</v>
      </c>
      <c r="BT280" t="s">
        <v>227</v>
      </c>
      <c r="BU280">
        <v>5.04</v>
      </c>
      <c r="BV280">
        <v>5.04E-4</v>
      </c>
      <c r="BW280" t="s">
        <v>227</v>
      </c>
      <c r="CA280">
        <v>2.6</v>
      </c>
      <c r="CB280">
        <v>2.5999999999999998E-4</v>
      </c>
      <c r="CC280" t="s">
        <v>227</v>
      </c>
      <c r="CG280">
        <v>0.93</v>
      </c>
      <c r="CH280">
        <v>9.2999999999999997E-5</v>
      </c>
      <c r="CI280" t="s">
        <v>227</v>
      </c>
      <c r="CJ280">
        <v>7.4999999999999997E-2</v>
      </c>
      <c r="CK280">
        <v>7.5000000000000002E-6</v>
      </c>
      <c r="CL280" t="s">
        <v>227</v>
      </c>
      <c r="CP280">
        <v>32200</v>
      </c>
      <c r="CQ280">
        <v>3.22</v>
      </c>
      <c r="CR280" t="s">
        <v>227</v>
      </c>
      <c r="CS280">
        <v>35.200000000000003</v>
      </c>
      <c r="CT280">
        <v>3.5200000000000001E-3</v>
      </c>
      <c r="CU280" t="s">
        <v>227</v>
      </c>
      <c r="CV280">
        <v>33.799999999999997</v>
      </c>
      <c r="CW280">
        <v>3.3800000000000002E-3</v>
      </c>
      <c r="CX280" t="s">
        <v>227</v>
      </c>
      <c r="CY280">
        <v>0.36</v>
      </c>
      <c r="CZ280">
        <v>3.6000000000000001E-5</v>
      </c>
      <c r="DA280" t="s">
        <v>227</v>
      </c>
      <c r="DB280">
        <v>15100</v>
      </c>
      <c r="DC280">
        <v>1.51</v>
      </c>
      <c r="DD280" t="s">
        <v>227</v>
      </c>
      <c r="DE280">
        <v>550</v>
      </c>
      <c r="DF280">
        <v>5.5E-2</v>
      </c>
      <c r="DG280" t="s">
        <v>227</v>
      </c>
      <c r="DH280">
        <v>97</v>
      </c>
      <c r="DI280">
        <v>9.7000000000000003E-3</v>
      </c>
      <c r="DJ280" t="s">
        <v>227</v>
      </c>
      <c r="DK280">
        <v>20200</v>
      </c>
      <c r="DL280">
        <v>2.02</v>
      </c>
      <c r="DM280" t="s">
        <v>227</v>
      </c>
      <c r="DN280">
        <v>18.399999999999999</v>
      </c>
      <c r="DO280">
        <v>1.8400000000000001E-3</v>
      </c>
      <c r="DP280" t="s">
        <v>227</v>
      </c>
      <c r="DQ280">
        <v>30</v>
      </c>
      <c r="DR280">
        <v>3.0000000000000001E-3</v>
      </c>
      <c r="DS280" t="s">
        <v>227</v>
      </c>
      <c r="DT280">
        <v>58</v>
      </c>
      <c r="DU280">
        <v>5.7999999999999996E-3</v>
      </c>
      <c r="DV280" t="s">
        <v>271</v>
      </c>
      <c r="DW280">
        <v>1010</v>
      </c>
      <c r="DX280">
        <v>0.10100000000000001</v>
      </c>
      <c r="DY280" t="s">
        <v>227</v>
      </c>
      <c r="DZ280">
        <v>21.5</v>
      </c>
      <c r="EA280">
        <v>2.15E-3</v>
      </c>
      <c r="EB280" t="s">
        <v>227</v>
      </c>
      <c r="EF280">
        <v>7.91</v>
      </c>
      <c r="EG280">
        <v>7.9100000000000004E-4</v>
      </c>
      <c r="EH280" t="s">
        <v>227</v>
      </c>
      <c r="EL280">
        <v>134</v>
      </c>
      <c r="EM280">
        <v>1.34E-2</v>
      </c>
      <c r="EN280" t="s">
        <v>271</v>
      </c>
      <c r="EX280">
        <v>3470</v>
      </c>
      <c r="EY280">
        <v>0.34699999999999998</v>
      </c>
      <c r="EZ280" t="s">
        <v>227</v>
      </c>
      <c r="FA280">
        <v>2.27</v>
      </c>
      <c r="FB280">
        <v>2.2699999999999999E-4</v>
      </c>
      <c r="FC280" t="s">
        <v>227</v>
      </c>
      <c r="FD280">
        <v>12.9</v>
      </c>
      <c r="FE280">
        <v>1.2899999999999999E-3</v>
      </c>
      <c r="FF280" t="s">
        <v>227</v>
      </c>
      <c r="FG280">
        <v>2.0699999999999998</v>
      </c>
      <c r="FH280">
        <v>2.0699999999999999E-4</v>
      </c>
      <c r="FI280" t="s">
        <v>227</v>
      </c>
      <c r="FM280">
        <v>4.38</v>
      </c>
      <c r="FN280">
        <v>4.3800000000000002E-4</v>
      </c>
      <c r="FO280" t="s">
        <v>271</v>
      </c>
      <c r="FP280">
        <v>3.38</v>
      </c>
      <c r="FQ280">
        <v>3.3799999999999998E-4</v>
      </c>
      <c r="FR280" t="s">
        <v>227</v>
      </c>
      <c r="FS280">
        <v>322</v>
      </c>
      <c r="FT280">
        <v>3.2199999999999999E-2</v>
      </c>
      <c r="FU280" t="s">
        <v>227</v>
      </c>
      <c r="FV280">
        <v>1.32</v>
      </c>
      <c r="FW280">
        <v>1.3200000000000001E-4</v>
      </c>
      <c r="FX280" t="s">
        <v>227</v>
      </c>
      <c r="FY280">
        <v>0.8</v>
      </c>
      <c r="FZ280">
        <v>8.0000000000000007E-5</v>
      </c>
      <c r="GA280" t="s">
        <v>227</v>
      </c>
      <c r="GE280">
        <v>18.899999999999999</v>
      </c>
      <c r="GF280">
        <v>1.89E-3</v>
      </c>
      <c r="GG280" t="s">
        <v>227</v>
      </c>
      <c r="GH280">
        <v>4800</v>
      </c>
      <c r="GI280">
        <v>0.48</v>
      </c>
      <c r="GJ280" t="s">
        <v>227</v>
      </c>
      <c r="GK280">
        <v>0.97</v>
      </c>
      <c r="GL280">
        <v>9.7E-5</v>
      </c>
      <c r="GM280" t="s">
        <v>227</v>
      </c>
      <c r="GN280">
        <v>0.36</v>
      </c>
      <c r="GO280">
        <v>3.6000000000000001E-5</v>
      </c>
      <c r="GP280" t="s">
        <v>227</v>
      </c>
      <c r="GQ280">
        <v>5.13</v>
      </c>
      <c r="GR280">
        <v>5.13E-4</v>
      </c>
      <c r="GS280" t="s">
        <v>227</v>
      </c>
      <c r="GT280">
        <v>110</v>
      </c>
      <c r="GU280">
        <v>1.0999999999999999E-2</v>
      </c>
      <c r="GV280" t="s">
        <v>271</v>
      </c>
      <c r="GW280">
        <v>4.4800000000000004</v>
      </c>
      <c r="GX280">
        <v>4.4799999999999999E-4</v>
      </c>
      <c r="GY280" t="s">
        <v>227</v>
      </c>
      <c r="GZ280">
        <v>24.9</v>
      </c>
      <c r="HA280">
        <v>2.49E-3</v>
      </c>
      <c r="HB280" t="s">
        <v>227</v>
      </c>
      <c r="HC280">
        <v>2.42</v>
      </c>
      <c r="HD280">
        <v>2.42E-4</v>
      </c>
      <c r="HE280" t="s">
        <v>227</v>
      </c>
      <c r="HF280">
        <v>81</v>
      </c>
      <c r="HG280">
        <v>8.0999999999999996E-3</v>
      </c>
      <c r="HH280" t="s">
        <v>227</v>
      </c>
      <c r="HI280">
        <v>81</v>
      </c>
      <c r="HJ280">
        <v>8.0999999999999996E-3</v>
      </c>
      <c r="HK280" t="s">
        <v>227</v>
      </c>
    </row>
    <row r="281" spans="1:219" x14ac:dyDescent="0.25">
      <c r="A281" t="s">
        <v>614</v>
      </c>
      <c r="B281" t="s">
        <v>314</v>
      </c>
      <c r="C281" t="s">
        <v>221</v>
      </c>
      <c r="D281" t="s">
        <v>315</v>
      </c>
      <c r="E281" t="s">
        <v>316</v>
      </c>
      <c r="F281" t="s">
        <v>260</v>
      </c>
      <c r="G281" t="s">
        <v>225</v>
      </c>
      <c r="H281" t="s">
        <v>226</v>
      </c>
      <c r="I281" t="str">
        <f>HYPERLINK("https://www.oreas.com/crm/OREAS-501d/")</f>
        <v>https://www.oreas.com/crm/OREAS-501d/</v>
      </c>
      <c r="J281">
        <v>0.64900000000000002</v>
      </c>
      <c r="K281">
        <v>6.4900000000000005E-5</v>
      </c>
      <c r="L281" t="s">
        <v>271</v>
      </c>
      <c r="M281">
        <v>76900</v>
      </c>
      <c r="N281">
        <v>7.69</v>
      </c>
      <c r="O281" t="s">
        <v>227</v>
      </c>
      <c r="P281">
        <v>15.1</v>
      </c>
      <c r="Q281">
        <v>1.5100000000000001E-3</v>
      </c>
      <c r="R281" t="s">
        <v>227</v>
      </c>
      <c r="S281">
        <v>0.23200000000000001</v>
      </c>
      <c r="T281">
        <v>2.3200000000000001E-5</v>
      </c>
      <c r="U281" t="s">
        <v>243</v>
      </c>
      <c r="V281" s="2">
        <v>10</v>
      </c>
      <c r="W281" s="2">
        <v>1E-3</v>
      </c>
      <c r="X281" t="s">
        <v>271</v>
      </c>
      <c r="Y281">
        <v>1032</v>
      </c>
      <c r="Z281">
        <v>0.1032</v>
      </c>
      <c r="AA281" t="s">
        <v>227</v>
      </c>
      <c r="AB281">
        <v>2.65</v>
      </c>
      <c r="AC281">
        <v>2.6499999999999999E-4</v>
      </c>
      <c r="AD281" t="s">
        <v>227</v>
      </c>
      <c r="AE281">
        <v>1.26</v>
      </c>
      <c r="AF281">
        <v>1.26E-4</v>
      </c>
      <c r="AG281" t="s">
        <v>227</v>
      </c>
      <c r="AH281">
        <v>18500</v>
      </c>
      <c r="AI281">
        <v>1.85</v>
      </c>
      <c r="AJ281" t="s">
        <v>227</v>
      </c>
      <c r="AK281">
        <v>0.3</v>
      </c>
      <c r="AL281">
        <v>3.0000000000000001E-5</v>
      </c>
      <c r="AM281" t="s">
        <v>227</v>
      </c>
      <c r="AN281">
        <v>73</v>
      </c>
      <c r="AO281">
        <v>7.3000000000000001E-3</v>
      </c>
      <c r="AP281" t="s">
        <v>227</v>
      </c>
      <c r="AT281">
        <v>9.57</v>
      </c>
      <c r="AU281">
        <v>9.5699999999999995E-4</v>
      </c>
      <c r="AV281" t="s">
        <v>227</v>
      </c>
      <c r="AW281">
        <v>45.4</v>
      </c>
      <c r="AX281">
        <v>4.5399999999999998E-3</v>
      </c>
      <c r="AY281" t="s">
        <v>227</v>
      </c>
      <c r="AZ281">
        <v>10.7</v>
      </c>
      <c r="BA281">
        <v>1.07E-3</v>
      </c>
      <c r="BB281" t="s">
        <v>227</v>
      </c>
      <c r="BC281">
        <v>2720</v>
      </c>
      <c r="BD281">
        <v>0.27200000000000002</v>
      </c>
      <c r="BE281" t="s">
        <v>227</v>
      </c>
      <c r="BF281">
        <v>3.76</v>
      </c>
      <c r="BG281">
        <v>3.7599999999999998E-4</v>
      </c>
      <c r="BH281" t="s">
        <v>227</v>
      </c>
      <c r="BI281">
        <v>1.49</v>
      </c>
      <c r="BJ281">
        <v>1.4899999999999999E-4</v>
      </c>
      <c r="BK281" t="s">
        <v>227</v>
      </c>
      <c r="BL281">
        <v>1.44</v>
      </c>
      <c r="BM281">
        <v>1.44E-4</v>
      </c>
      <c r="BN281" t="s">
        <v>227</v>
      </c>
      <c r="BO281">
        <v>33700</v>
      </c>
      <c r="BP281">
        <v>3.37</v>
      </c>
      <c r="BQ281" t="s">
        <v>227</v>
      </c>
      <c r="BR281">
        <v>20.8</v>
      </c>
      <c r="BS281">
        <v>2.0799999999999998E-3</v>
      </c>
      <c r="BT281" t="s">
        <v>227</v>
      </c>
      <c r="BU281">
        <v>5.89</v>
      </c>
      <c r="BV281">
        <v>5.8900000000000001E-4</v>
      </c>
      <c r="BW281" t="s">
        <v>227</v>
      </c>
      <c r="CA281">
        <v>2</v>
      </c>
      <c r="CB281">
        <v>2.0000000000000001E-4</v>
      </c>
      <c r="CC281" t="s">
        <v>227</v>
      </c>
      <c r="CG281">
        <v>0.62</v>
      </c>
      <c r="CH281">
        <v>6.2000000000000003E-5</v>
      </c>
      <c r="CI281" t="s">
        <v>227</v>
      </c>
      <c r="CJ281">
        <v>8.5999999999999993E-2</v>
      </c>
      <c r="CK281">
        <v>8.6000000000000007E-6</v>
      </c>
      <c r="CL281" t="s">
        <v>227</v>
      </c>
      <c r="CP281">
        <v>30100</v>
      </c>
      <c r="CQ281">
        <v>3.01</v>
      </c>
      <c r="CR281" t="s">
        <v>227</v>
      </c>
      <c r="CS281">
        <v>34.799999999999997</v>
      </c>
      <c r="CT281">
        <v>3.48E-3</v>
      </c>
      <c r="CU281" t="s">
        <v>227</v>
      </c>
      <c r="CV281">
        <v>51</v>
      </c>
      <c r="CW281">
        <v>5.1000000000000004E-3</v>
      </c>
      <c r="CX281" t="s">
        <v>227</v>
      </c>
      <c r="CY281">
        <v>0.19</v>
      </c>
      <c r="CZ281">
        <v>1.9000000000000001E-5</v>
      </c>
      <c r="DA281" t="s">
        <v>227</v>
      </c>
      <c r="DB281">
        <v>8270</v>
      </c>
      <c r="DC281">
        <v>0.82699999999999996</v>
      </c>
      <c r="DD281" t="s">
        <v>227</v>
      </c>
      <c r="DE281">
        <v>370</v>
      </c>
      <c r="DF281">
        <v>3.6999999999999998E-2</v>
      </c>
      <c r="DG281" t="s">
        <v>227</v>
      </c>
      <c r="DH281">
        <v>95</v>
      </c>
      <c r="DI281">
        <v>9.4999999999999998E-3</v>
      </c>
      <c r="DJ281" t="s">
        <v>227</v>
      </c>
      <c r="DK281">
        <v>20700</v>
      </c>
      <c r="DL281">
        <v>2.0699999999999998</v>
      </c>
      <c r="DM281" t="s">
        <v>227</v>
      </c>
      <c r="DN281">
        <v>12.2</v>
      </c>
      <c r="DO281">
        <v>1.2199999999999999E-3</v>
      </c>
      <c r="DP281" t="s">
        <v>227</v>
      </c>
      <c r="DQ281">
        <v>32.6</v>
      </c>
      <c r="DR281">
        <v>3.2599999999999999E-3</v>
      </c>
      <c r="DS281" t="s">
        <v>227</v>
      </c>
      <c r="DT281">
        <v>20</v>
      </c>
      <c r="DU281">
        <v>2E-3</v>
      </c>
      <c r="DV281" t="s">
        <v>271</v>
      </c>
      <c r="DW281">
        <v>870</v>
      </c>
      <c r="DX281">
        <v>8.6999999999999994E-2</v>
      </c>
      <c r="DY281" t="s">
        <v>227</v>
      </c>
      <c r="DZ281">
        <v>25.2</v>
      </c>
      <c r="EA281">
        <v>2.5200000000000001E-3</v>
      </c>
      <c r="EB281" t="s">
        <v>227</v>
      </c>
      <c r="EF281">
        <v>8.3699999999999992</v>
      </c>
      <c r="EG281">
        <v>8.3699999999999996E-4</v>
      </c>
      <c r="EH281" t="s">
        <v>227</v>
      </c>
      <c r="EI281" s="2">
        <v>5.0000000000000001E-3</v>
      </c>
      <c r="EJ281" s="2">
        <v>4.9999999999999998E-7</v>
      </c>
      <c r="EK281" t="s">
        <v>271</v>
      </c>
      <c r="EL281">
        <v>94</v>
      </c>
      <c r="EM281">
        <v>9.4000000000000004E-3</v>
      </c>
      <c r="EN281" t="s">
        <v>271</v>
      </c>
      <c r="EO281">
        <v>4.9000000000000002E-2</v>
      </c>
      <c r="EP281">
        <v>4.8999999999999997E-6</v>
      </c>
      <c r="EQ281" t="s">
        <v>227</v>
      </c>
      <c r="EX281">
        <v>3800</v>
      </c>
      <c r="EY281">
        <v>0.38</v>
      </c>
      <c r="EZ281" t="s">
        <v>227</v>
      </c>
      <c r="FA281">
        <v>2.25</v>
      </c>
      <c r="FB281">
        <v>2.2499999999999999E-4</v>
      </c>
      <c r="FC281" t="s">
        <v>227</v>
      </c>
      <c r="FD281">
        <v>9.4700000000000006</v>
      </c>
      <c r="FE281">
        <v>9.4700000000000003E-4</v>
      </c>
      <c r="FF281" t="s">
        <v>227</v>
      </c>
      <c r="FM281">
        <v>3.13</v>
      </c>
      <c r="FN281">
        <v>3.1300000000000002E-4</v>
      </c>
      <c r="FO281" t="s">
        <v>271</v>
      </c>
      <c r="FP281">
        <v>4.8600000000000003</v>
      </c>
      <c r="FQ281">
        <v>4.86E-4</v>
      </c>
      <c r="FR281" t="s">
        <v>227</v>
      </c>
      <c r="FS281">
        <v>212</v>
      </c>
      <c r="FT281">
        <v>2.12E-2</v>
      </c>
      <c r="FU281" t="s">
        <v>227</v>
      </c>
      <c r="FV281">
        <v>1.0900000000000001</v>
      </c>
      <c r="FW281">
        <v>1.0900000000000001E-4</v>
      </c>
      <c r="FX281" t="s">
        <v>227</v>
      </c>
      <c r="FY281">
        <v>0.76</v>
      </c>
      <c r="FZ281">
        <v>7.6000000000000004E-5</v>
      </c>
      <c r="GA281" t="s">
        <v>227</v>
      </c>
      <c r="GB281">
        <v>0.2</v>
      </c>
      <c r="GC281">
        <v>2.0000000000000002E-5</v>
      </c>
      <c r="GD281" t="s">
        <v>271</v>
      </c>
      <c r="GE281">
        <v>14</v>
      </c>
      <c r="GF281">
        <v>1.4E-3</v>
      </c>
      <c r="GG281" t="s">
        <v>227</v>
      </c>
      <c r="GH281">
        <v>3590</v>
      </c>
      <c r="GI281">
        <v>0.35899999999999999</v>
      </c>
      <c r="GJ281" t="s">
        <v>227</v>
      </c>
      <c r="GK281">
        <v>0.91</v>
      </c>
      <c r="GL281">
        <v>9.1000000000000003E-5</v>
      </c>
      <c r="GM281" t="s">
        <v>227</v>
      </c>
      <c r="GN281">
        <v>0.19</v>
      </c>
      <c r="GO281">
        <v>1.9000000000000001E-5</v>
      </c>
      <c r="GP281" t="s">
        <v>227</v>
      </c>
      <c r="GQ281">
        <v>3.88</v>
      </c>
      <c r="GR281">
        <v>3.88E-4</v>
      </c>
      <c r="GS281" t="s">
        <v>227</v>
      </c>
      <c r="GT281">
        <v>65</v>
      </c>
      <c r="GU281">
        <v>6.4999999999999997E-3</v>
      </c>
      <c r="GV281" t="s">
        <v>271</v>
      </c>
      <c r="GW281">
        <v>8.56</v>
      </c>
      <c r="GX281">
        <v>8.5599999999999999E-4</v>
      </c>
      <c r="GY281" t="s">
        <v>227</v>
      </c>
      <c r="GZ281">
        <v>15.7</v>
      </c>
      <c r="HA281">
        <v>1.57E-3</v>
      </c>
      <c r="HB281" t="s">
        <v>227</v>
      </c>
      <c r="HC281">
        <v>1.22</v>
      </c>
      <c r="HD281">
        <v>1.22E-4</v>
      </c>
      <c r="HE281" t="s">
        <v>227</v>
      </c>
      <c r="HF281">
        <v>90</v>
      </c>
      <c r="HG281">
        <v>8.9999999999999993E-3</v>
      </c>
      <c r="HH281" t="s">
        <v>227</v>
      </c>
      <c r="HI281">
        <v>62</v>
      </c>
      <c r="HJ281">
        <v>6.1999999999999998E-3</v>
      </c>
      <c r="HK281" t="s">
        <v>227</v>
      </c>
    </row>
    <row r="282" spans="1:219" x14ac:dyDescent="0.25">
      <c r="A282" t="s">
        <v>615</v>
      </c>
      <c r="B282" t="s">
        <v>611</v>
      </c>
      <c r="C282" t="s">
        <v>221</v>
      </c>
      <c r="D282" t="s">
        <v>315</v>
      </c>
      <c r="E282" t="s">
        <v>316</v>
      </c>
      <c r="F282" t="s">
        <v>224</v>
      </c>
      <c r="G282" t="s">
        <v>235</v>
      </c>
      <c r="H282" t="s">
        <v>226</v>
      </c>
      <c r="I282" t="str">
        <f>HYPERLINK("https://www.oreas.com/crm/OREAS-502/")</f>
        <v>https://www.oreas.com/crm/OREAS-502/</v>
      </c>
      <c r="J282">
        <v>2.14</v>
      </c>
      <c r="K282">
        <v>2.14E-4</v>
      </c>
      <c r="L282" t="s">
        <v>227</v>
      </c>
      <c r="S282">
        <v>0.49099999999999999</v>
      </c>
      <c r="T282">
        <v>4.9100000000000001E-5</v>
      </c>
      <c r="U282" t="s">
        <v>243</v>
      </c>
      <c r="BC282">
        <v>7549</v>
      </c>
      <c r="BD282">
        <v>0.75490000000000002</v>
      </c>
      <c r="BE282" t="s">
        <v>227</v>
      </c>
      <c r="DH282">
        <v>274</v>
      </c>
      <c r="DI282">
        <v>2.7400000000000001E-2</v>
      </c>
      <c r="DJ282" t="s">
        <v>227</v>
      </c>
      <c r="EX282">
        <v>9210</v>
      </c>
      <c r="EY282">
        <v>0.92100000000000004</v>
      </c>
      <c r="EZ282" t="s">
        <v>227</v>
      </c>
    </row>
    <row r="283" spans="1:219" x14ac:dyDescent="0.25">
      <c r="A283" t="s">
        <v>616</v>
      </c>
      <c r="B283" t="s">
        <v>314</v>
      </c>
      <c r="C283" t="s">
        <v>221</v>
      </c>
      <c r="D283" t="s">
        <v>315</v>
      </c>
      <c r="E283" t="s">
        <v>316</v>
      </c>
      <c r="F283" t="s">
        <v>260</v>
      </c>
      <c r="G283" t="s">
        <v>235</v>
      </c>
      <c r="H283" t="s">
        <v>226</v>
      </c>
      <c r="I283" t="str">
        <f>HYPERLINK("https://www.oreas.com/crm/OREAS-502b/")</f>
        <v>https://www.oreas.com/crm/OREAS-502b/</v>
      </c>
      <c r="J283">
        <v>2.0099999999999998</v>
      </c>
      <c r="K283">
        <v>2.0100000000000001E-4</v>
      </c>
      <c r="L283" t="s">
        <v>271</v>
      </c>
      <c r="M283">
        <v>74700</v>
      </c>
      <c r="N283">
        <v>7.47</v>
      </c>
      <c r="O283" t="s">
        <v>227</v>
      </c>
      <c r="P283">
        <v>19.100000000000001</v>
      </c>
      <c r="Q283">
        <v>1.91E-3</v>
      </c>
      <c r="R283" t="s">
        <v>227</v>
      </c>
      <c r="S283">
        <v>0.49399999999999999</v>
      </c>
      <c r="T283">
        <v>4.9400000000000001E-5</v>
      </c>
      <c r="U283" t="s">
        <v>243</v>
      </c>
      <c r="Y283">
        <v>928</v>
      </c>
      <c r="Z283">
        <v>9.2799999999999994E-2</v>
      </c>
      <c r="AA283" t="s">
        <v>227</v>
      </c>
      <c r="AB283">
        <v>2.57</v>
      </c>
      <c r="AC283">
        <v>2.5700000000000001E-4</v>
      </c>
      <c r="AD283" t="s">
        <v>227</v>
      </c>
      <c r="AE283">
        <v>5.14</v>
      </c>
      <c r="AF283">
        <v>5.1400000000000003E-4</v>
      </c>
      <c r="AG283" t="s">
        <v>227</v>
      </c>
      <c r="AH283">
        <v>27100</v>
      </c>
      <c r="AI283">
        <v>2.71</v>
      </c>
      <c r="AJ283" t="s">
        <v>227</v>
      </c>
      <c r="AN283">
        <v>61</v>
      </c>
      <c r="AO283">
        <v>6.1000000000000004E-3</v>
      </c>
      <c r="AP283" t="s">
        <v>227</v>
      </c>
      <c r="AT283">
        <v>20.2</v>
      </c>
      <c r="AU283">
        <v>2.0200000000000001E-3</v>
      </c>
      <c r="AV283" t="s">
        <v>227</v>
      </c>
      <c r="AW283">
        <v>84</v>
      </c>
      <c r="AX283">
        <v>8.3999999999999995E-3</v>
      </c>
      <c r="AY283" t="s">
        <v>227</v>
      </c>
      <c r="AZ283">
        <v>10.3</v>
      </c>
      <c r="BA283">
        <v>1.0300000000000001E-3</v>
      </c>
      <c r="BB283" t="s">
        <v>227</v>
      </c>
      <c r="BC283">
        <v>7730</v>
      </c>
      <c r="BD283">
        <v>0.77300000000000002</v>
      </c>
      <c r="BE283" t="s">
        <v>227</v>
      </c>
      <c r="BI283">
        <v>2.4300000000000002</v>
      </c>
      <c r="BJ283">
        <v>2.43E-4</v>
      </c>
      <c r="BK283" t="s">
        <v>227</v>
      </c>
      <c r="BL283">
        <v>1.29</v>
      </c>
      <c r="BM283">
        <v>1.2899999999999999E-4</v>
      </c>
      <c r="BN283" t="s">
        <v>227</v>
      </c>
      <c r="BO283">
        <v>55700</v>
      </c>
      <c r="BP283">
        <v>5.57</v>
      </c>
      <c r="BQ283" t="s">
        <v>227</v>
      </c>
      <c r="BR283">
        <v>18.600000000000001</v>
      </c>
      <c r="BS283">
        <v>1.8600000000000001E-3</v>
      </c>
      <c r="BT283" t="s">
        <v>227</v>
      </c>
      <c r="BU283">
        <v>4.95</v>
      </c>
      <c r="BV283">
        <v>4.95E-4</v>
      </c>
      <c r="BW283" t="s">
        <v>227</v>
      </c>
      <c r="BX283">
        <v>0.22</v>
      </c>
      <c r="BY283">
        <v>2.1999999999999999E-5</v>
      </c>
      <c r="BZ283" t="s">
        <v>271</v>
      </c>
      <c r="CA283">
        <v>2.27</v>
      </c>
      <c r="CB283">
        <v>2.2699999999999999E-4</v>
      </c>
      <c r="CC283" t="s">
        <v>227</v>
      </c>
      <c r="CG283">
        <v>0.85</v>
      </c>
      <c r="CH283">
        <v>8.5000000000000006E-5</v>
      </c>
      <c r="CI283" t="s">
        <v>227</v>
      </c>
      <c r="CJ283">
        <v>0.6</v>
      </c>
      <c r="CK283">
        <v>6.0000000000000002E-5</v>
      </c>
      <c r="CL283" t="s">
        <v>227</v>
      </c>
      <c r="CP283">
        <v>30600</v>
      </c>
      <c r="CQ283">
        <v>3.06</v>
      </c>
      <c r="CR283" t="s">
        <v>227</v>
      </c>
      <c r="CS283">
        <v>29.9</v>
      </c>
      <c r="CT283">
        <v>2.99E-3</v>
      </c>
      <c r="CU283" t="s">
        <v>227</v>
      </c>
      <c r="CV283">
        <v>31</v>
      </c>
      <c r="CW283">
        <v>3.0999999999999999E-3</v>
      </c>
      <c r="CX283" t="s">
        <v>227</v>
      </c>
      <c r="CY283">
        <v>0.34</v>
      </c>
      <c r="CZ283">
        <v>3.4E-5</v>
      </c>
      <c r="DA283" t="s">
        <v>227</v>
      </c>
      <c r="DB283">
        <v>15400</v>
      </c>
      <c r="DC283">
        <v>1.54</v>
      </c>
      <c r="DD283" t="s">
        <v>227</v>
      </c>
      <c r="DE283">
        <v>550</v>
      </c>
      <c r="DF283">
        <v>5.5E-2</v>
      </c>
      <c r="DG283" t="s">
        <v>227</v>
      </c>
      <c r="DH283">
        <v>238</v>
      </c>
      <c r="DI283">
        <v>2.3800000000000002E-2</v>
      </c>
      <c r="DJ283" t="s">
        <v>227</v>
      </c>
      <c r="DK283">
        <v>20600</v>
      </c>
      <c r="DL283">
        <v>2.06</v>
      </c>
      <c r="DM283" t="s">
        <v>227</v>
      </c>
      <c r="DN283">
        <v>16.2</v>
      </c>
      <c r="DO283">
        <v>1.6199999999999999E-3</v>
      </c>
      <c r="DP283" t="s">
        <v>227</v>
      </c>
      <c r="DQ283">
        <v>26.9</v>
      </c>
      <c r="DR283">
        <v>2.6900000000000001E-3</v>
      </c>
      <c r="DS283" t="s">
        <v>227</v>
      </c>
      <c r="DT283">
        <v>33.5</v>
      </c>
      <c r="DU283">
        <v>3.3500000000000001E-3</v>
      </c>
      <c r="DV283" t="s">
        <v>271</v>
      </c>
      <c r="DW283">
        <v>1000</v>
      </c>
      <c r="DX283">
        <v>0.1</v>
      </c>
      <c r="DY283" t="s">
        <v>227</v>
      </c>
      <c r="DZ283">
        <v>31.5</v>
      </c>
      <c r="EA283">
        <v>3.15E-3</v>
      </c>
      <c r="EB283" t="s">
        <v>227</v>
      </c>
      <c r="EF283">
        <v>7.13</v>
      </c>
      <c r="EG283">
        <v>7.1299999999999998E-4</v>
      </c>
      <c r="EH283" t="s">
        <v>227</v>
      </c>
      <c r="EL283">
        <v>106</v>
      </c>
      <c r="EM283">
        <v>1.06E-2</v>
      </c>
      <c r="EN283" t="s">
        <v>271</v>
      </c>
      <c r="EO283">
        <v>5.0000000000000001E-3</v>
      </c>
      <c r="EP283">
        <v>4.9999999999999998E-7</v>
      </c>
      <c r="EQ283" t="s">
        <v>271</v>
      </c>
      <c r="EX283">
        <v>9500</v>
      </c>
      <c r="EY283">
        <v>0.95</v>
      </c>
      <c r="EZ283" t="s">
        <v>227</v>
      </c>
      <c r="FA283">
        <v>1.66</v>
      </c>
      <c r="FB283">
        <v>1.66E-4</v>
      </c>
      <c r="FC283" t="s">
        <v>227</v>
      </c>
      <c r="FD283">
        <v>13.2</v>
      </c>
      <c r="FE283">
        <v>1.32E-3</v>
      </c>
      <c r="FF283" t="s">
        <v>227</v>
      </c>
      <c r="FG283">
        <v>8.4700000000000006</v>
      </c>
      <c r="FH283">
        <v>8.4699999999999999E-4</v>
      </c>
      <c r="FI283" t="s">
        <v>227</v>
      </c>
      <c r="FP283">
        <v>11.1</v>
      </c>
      <c r="FQ283">
        <v>1.1100000000000001E-3</v>
      </c>
      <c r="FR283" t="s">
        <v>227</v>
      </c>
      <c r="FS283">
        <v>350</v>
      </c>
      <c r="FT283">
        <v>3.5000000000000003E-2</v>
      </c>
      <c r="FU283" t="s">
        <v>227</v>
      </c>
      <c r="FV283">
        <v>1.17</v>
      </c>
      <c r="FW283">
        <v>1.17E-4</v>
      </c>
      <c r="FX283" t="s">
        <v>227</v>
      </c>
      <c r="FY283">
        <v>0.74</v>
      </c>
      <c r="FZ283">
        <v>7.3999999999999996E-5</v>
      </c>
      <c r="GA283" t="s">
        <v>227</v>
      </c>
      <c r="GB283">
        <v>0.16</v>
      </c>
      <c r="GC283">
        <v>1.5999999999999999E-5</v>
      </c>
      <c r="GD283" t="s">
        <v>271</v>
      </c>
      <c r="GE283">
        <v>15.8</v>
      </c>
      <c r="GF283">
        <v>1.58E-3</v>
      </c>
      <c r="GG283" t="s">
        <v>227</v>
      </c>
      <c r="GH283">
        <v>4400</v>
      </c>
      <c r="GI283">
        <v>0.44</v>
      </c>
      <c r="GJ283" t="s">
        <v>227</v>
      </c>
      <c r="GK283">
        <v>0.8</v>
      </c>
      <c r="GL283">
        <v>8.0000000000000007E-5</v>
      </c>
      <c r="GM283" t="s">
        <v>227</v>
      </c>
      <c r="GN283">
        <v>0.33</v>
      </c>
      <c r="GO283">
        <v>3.3000000000000003E-5</v>
      </c>
      <c r="GP283" t="s">
        <v>227</v>
      </c>
      <c r="GQ283">
        <v>4.28</v>
      </c>
      <c r="GR283">
        <v>4.28E-4</v>
      </c>
      <c r="GS283" t="s">
        <v>227</v>
      </c>
      <c r="GT283">
        <v>114</v>
      </c>
      <c r="GU283">
        <v>1.14E-2</v>
      </c>
      <c r="GV283" t="s">
        <v>271</v>
      </c>
      <c r="GW283">
        <v>3.43</v>
      </c>
      <c r="GX283">
        <v>3.4299999999999999E-4</v>
      </c>
      <c r="GY283" t="s">
        <v>227</v>
      </c>
      <c r="GZ283">
        <v>23.3</v>
      </c>
      <c r="HA283">
        <v>2.33E-3</v>
      </c>
      <c r="HB283" t="s">
        <v>227</v>
      </c>
      <c r="HC283">
        <v>2.2999999999999998</v>
      </c>
      <c r="HD283">
        <v>2.3000000000000001E-4</v>
      </c>
      <c r="HE283" t="s">
        <v>227</v>
      </c>
      <c r="HF283">
        <v>134</v>
      </c>
      <c r="HG283">
        <v>1.34E-2</v>
      </c>
      <c r="HH283" t="s">
        <v>227</v>
      </c>
      <c r="HI283">
        <v>71</v>
      </c>
      <c r="HJ283">
        <v>7.1000000000000004E-3</v>
      </c>
      <c r="HK283" t="s">
        <v>227</v>
      </c>
    </row>
    <row r="284" spans="1:219" x14ac:dyDescent="0.25">
      <c r="A284" t="s">
        <v>617</v>
      </c>
      <c r="B284" t="s">
        <v>314</v>
      </c>
      <c r="C284" t="s">
        <v>221</v>
      </c>
      <c r="D284" t="s">
        <v>315</v>
      </c>
      <c r="E284" t="s">
        <v>316</v>
      </c>
      <c r="F284" t="s">
        <v>260</v>
      </c>
      <c r="G284" t="s">
        <v>235</v>
      </c>
      <c r="H284" t="s">
        <v>226</v>
      </c>
      <c r="I284" t="str">
        <f>HYPERLINK("https://www.oreas.com/crm/OREAS-502c/")</f>
        <v>https://www.oreas.com/crm/OREAS-502c/</v>
      </c>
      <c r="J284">
        <v>0.79600000000000004</v>
      </c>
      <c r="K284">
        <v>7.9599999999999997E-5</v>
      </c>
      <c r="L284" t="s">
        <v>271</v>
      </c>
      <c r="M284">
        <v>73700</v>
      </c>
      <c r="N284">
        <v>7.37</v>
      </c>
      <c r="O284" t="s">
        <v>227</v>
      </c>
      <c r="P284">
        <v>57</v>
      </c>
      <c r="Q284">
        <v>5.7000000000000002E-3</v>
      </c>
      <c r="R284" t="s">
        <v>227</v>
      </c>
      <c r="S284">
        <v>0.48799999999999999</v>
      </c>
      <c r="T284">
        <v>4.88E-5</v>
      </c>
      <c r="U284" t="s">
        <v>243</v>
      </c>
      <c r="Y284">
        <v>1028</v>
      </c>
      <c r="Z284">
        <v>0.1028</v>
      </c>
      <c r="AA284" t="s">
        <v>227</v>
      </c>
      <c r="AB284">
        <v>2.75</v>
      </c>
      <c r="AC284">
        <v>2.7500000000000002E-4</v>
      </c>
      <c r="AD284" t="s">
        <v>227</v>
      </c>
      <c r="AE284">
        <v>0.67</v>
      </c>
      <c r="AF284">
        <v>6.7000000000000002E-5</v>
      </c>
      <c r="AG284" t="s">
        <v>227</v>
      </c>
      <c r="AH284">
        <v>26100</v>
      </c>
      <c r="AI284">
        <v>2.61</v>
      </c>
      <c r="AJ284" t="s">
        <v>227</v>
      </c>
      <c r="AK284">
        <v>0.35</v>
      </c>
      <c r="AL284">
        <v>3.4999999999999997E-5</v>
      </c>
      <c r="AM284" t="s">
        <v>227</v>
      </c>
      <c r="AN284">
        <v>67</v>
      </c>
      <c r="AO284">
        <v>6.7000000000000002E-3</v>
      </c>
      <c r="AP284" t="s">
        <v>227</v>
      </c>
      <c r="AT284">
        <v>14.4</v>
      </c>
      <c r="AU284">
        <v>1.4400000000000001E-3</v>
      </c>
      <c r="AV284" t="s">
        <v>227</v>
      </c>
      <c r="AW284">
        <v>68</v>
      </c>
      <c r="AX284">
        <v>6.7999999999999996E-3</v>
      </c>
      <c r="AY284" t="s">
        <v>227</v>
      </c>
      <c r="AZ284">
        <v>10.8</v>
      </c>
      <c r="BA284">
        <v>1.08E-3</v>
      </c>
      <c r="BB284" t="s">
        <v>227</v>
      </c>
      <c r="BC284">
        <v>7830</v>
      </c>
      <c r="BD284">
        <v>0.78300000000000003</v>
      </c>
      <c r="BE284" t="s">
        <v>227</v>
      </c>
      <c r="BF284">
        <v>4.45</v>
      </c>
      <c r="BG284">
        <v>4.4499999999999997E-4</v>
      </c>
      <c r="BH284" t="s">
        <v>227</v>
      </c>
      <c r="BI284">
        <v>2.4900000000000002</v>
      </c>
      <c r="BJ284">
        <v>2.4899999999999998E-4</v>
      </c>
      <c r="BK284" t="s">
        <v>227</v>
      </c>
      <c r="BL284">
        <v>1.36</v>
      </c>
      <c r="BM284">
        <v>1.36E-4</v>
      </c>
      <c r="BN284" t="s">
        <v>227</v>
      </c>
      <c r="BO284">
        <v>49200</v>
      </c>
      <c r="BP284">
        <v>4.92</v>
      </c>
      <c r="BQ284" t="s">
        <v>227</v>
      </c>
      <c r="BR284">
        <v>18.5</v>
      </c>
      <c r="BS284">
        <v>1.8500000000000001E-3</v>
      </c>
      <c r="BT284" t="s">
        <v>227</v>
      </c>
      <c r="BU284">
        <v>4.9400000000000004</v>
      </c>
      <c r="BV284">
        <v>4.9399999999999997E-4</v>
      </c>
      <c r="BW284" t="s">
        <v>227</v>
      </c>
      <c r="CA284">
        <v>2.48</v>
      </c>
      <c r="CB284">
        <v>2.4800000000000001E-4</v>
      </c>
      <c r="CC284" t="s">
        <v>227</v>
      </c>
      <c r="CG284">
        <v>0.88</v>
      </c>
      <c r="CH284">
        <v>8.7999999999999998E-5</v>
      </c>
      <c r="CI284" t="s">
        <v>227</v>
      </c>
      <c r="CJ284">
        <v>8.8999999999999996E-2</v>
      </c>
      <c r="CK284">
        <v>8.8999999999999995E-6</v>
      </c>
      <c r="CL284" t="s">
        <v>227</v>
      </c>
      <c r="CP284">
        <v>31700</v>
      </c>
      <c r="CQ284">
        <v>3.17</v>
      </c>
      <c r="CR284" t="s">
        <v>227</v>
      </c>
      <c r="CS284">
        <v>33.1</v>
      </c>
      <c r="CT284">
        <v>3.31E-3</v>
      </c>
      <c r="CU284" t="s">
        <v>227</v>
      </c>
      <c r="CV284">
        <v>32.200000000000003</v>
      </c>
      <c r="CW284">
        <v>3.2200000000000002E-3</v>
      </c>
      <c r="CX284" t="s">
        <v>227</v>
      </c>
      <c r="CY284">
        <v>0.35</v>
      </c>
      <c r="CZ284">
        <v>3.4999999999999997E-5</v>
      </c>
      <c r="DA284" t="s">
        <v>227</v>
      </c>
      <c r="DB284">
        <v>15000</v>
      </c>
      <c r="DC284">
        <v>1.5</v>
      </c>
      <c r="DD284" t="s">
        <v>227</v>
      </c>
      <c r="DE284">
        <v>530</v>
      </c>
      <c r="DF284">
        <v>5.2999999999999999E-2</v>
      </c>
      <c r="DG284" t="s">
        <v>227</v>
      </c>
      <c r="DH284">
        <v>226</v>
      </c>
      <c r="DI284">
        <v>2.2599999999999999E-2</v>
      </c>
      <c r="DJ284" t="s">
        <v>227</v>
      </c>
      <c r="DK284">
        <v>19800</v>
      </c>
      <c r="DL284">
        <v>1.98</v>
      </c>
      <c r="DM284" t="s">
        <v>227</v>
      </c>
      <c r="DN284">
        <v>17.5</v>
      </c>
      <c r="DO284">
        <v>1.75E-3</v>
      </c>
      <c r="DP284" t="s">
        <v>227</v>
      </c>
      <c r="DQ284">
        <v>29.4</v>
      </c>
      <c r="DR284">
        <v>2.9399999999999999E-3</v>
      </c>
      <c r="DS284" t="s">
        <v>227</v>
      </c>
      <c r="DT284">
        <v>36.4</v>
      </c>
      <c r="DU284">
        <v>3.64E-3</v>
      </c>
      <c r="DV284" t="s">
        <v>271</v>
      </c>
      <c r="DW284">
        <v>990</v>
      </c>
      <c r="DX284">
        <v>9.9000000000000005E-2</v>
      </c>
      <c r="DY284" t="s">
        <v>227</v>
      </c>
      <c r="DZ284">
        <v>23.5</v>
      </c>
      <c r="EA284">
        <v>2.3500000000000001E-3</v>
      </c>
      <c r="EB284" t="s">
        <v>227</v>
      </c>
      <c r="EF284">
        <v>7.66</v>
      </c>
      <c r="EG284">
        <v>7.6599999999999997E-4</v>
      </c>
      <c r="EH284" t="s">
        <v>227</v>
      </c>
      <c r="EL284">
        <v>124</v>
      </c>
      <c r="EM284">
        <v>1.24E-2</v>
      </c>
      <c r="EN284" t="s">
        <v>271</v>
      </c>
      <c r="EO284">
        <v>5.0000000000000001E-3</v>
      </c>
      <c r="EP284">
        <v>4.9999999999999998E-7</v>
      </c>
      <c r="EQ284" t="s">
        <v>227</v>
      </c>
      <c r="EX284">
        <v>8260</v>
      </c>
      <c r="EY284">
        <v>0.82599999999999996</v>
      </c>
      <c r="EZ284" t="s">
        <v>227</v>
      </c>
      <c r="FA284">
        <v>6.37</v>
      </c>
      <c r="FB284">
        <v>6.3699999999999998E-4</v>
      </c>
      <c r="FC284" t="s">
        <v>227</v>
      </c>
      <c r="FD284">
        <v>12.9</v>
      </c>
      <c r="FE284">
        <v>1.2899999999999999E-3</v>
      </c>
      <c r="FF284" t="s">
        <v>227</v>
      </c>
      <c r="FG284">
        <v>3.4</v>
      </c>
      <c r="FH284">
        <v>3.4000000000000002E-4</v>
      </c>
      <c r="FI284" t="s">
        <v>227</v>
      </c>
      <c r="FM284">
        <v>4.34</v>
      </c>
      <c r="FN284">
        <v>4.3399999999999998E-4</v>
      </c>
      <c r="FO284" t="s">
        <v>271</v>
      </c>
      <c r="FP284">
        <v>3.4</v>
      </c>
      <c r="FQ284">
        <v>3.4000000000000002E-4</v>
      </c>
      <c r="FR284" t="s">
        <v>227</v>
      </c>
      <c r="FS284">
        <v>327</v>
      </c>
      <c r="FT284">
        <v>3.27E-2</v>
      </c>
      <c r="FU284" t="s">
        <v>227</v>
      </c>
      <c r="FV284">
        <v>1.24</v>
      </c>
      <c r="FW284">
        <v>1.2400000000000001E-4</v>
      </c>
      <c r="FX284" t="s">
        <v>227</v>
      </c>
      <c r="FY284">
        <v>0.76</v>
      </c>
      <c r="FZ284">
        <v>7.6000000000000004E-5</v>
      </c>
      <c r="GA284" t="s">
        <v>227</v>
      </c>
      <c r="GB284">
        <v>0.47</v>
      </c>
      <c r="GC284">
        <v>4.6999999999999997E-5</v>
      </c>
      <c r="GD284" t="s">
        <v>271</v>
      </c>
      <c r="GE284">
        <v>17.600000000000001</v>
      </c>
      <c r="GF284">
        <v>1.7600000000000001E-3</v>
      </c>
      <c r="GG284" t="s">
        <v>227</v>
      </c>
      <c r="GH284">
        <v>4600</v>
      </c>
      <c r="GI284">
        <v>0.46</v>
      </c>
      <c r="GJ284" t="s">
        <v>227</v>
      </c>
      <c r="GK284">
        <v>0.9</v>
      </c>
      <c r="GL284">
        <v>9.0000000000000006E-5</v>
      </c>
      <c r="GM284" t="s">
        <v>227</v>
      </c>
      <c r="GN284">
        <v>0.35</v>
      </c>
      <c r="GO284">
        <v>3.4999999999999997E-5</v>
      </c>
      <c r="GP284" t="s">
        <v>227</v>
      </c>
      <c r="GQ284">
        <v>4.82</v>
      </c>
      <c r="GR284">
        <v>4.8200000000000001E-4</v>
      </c>
      <c r="GS284" t="s">
        <v>227</v>
      </c>
      <c r="GT284">
        <v>110</v>
      </c>
      <c r="GU284">
        <v>1.0999999999999999E-2</v>
      </c>
      <c r="GV284" t="s">
        <v>271</v>
      </c>
      <c r="GW284">
        <v>4.53</v>
      </c>
      <c r="GX284">
        <v>4.5300000000000001E-4</v>
      </c>
      <c r="GY284" t="s">
        <v>227</v>
      </c>
      <c r="GZ284">
        <v>24.1</v>
      </c>
      <c r="HA284">
        <v>2.4099999999999998E-3</v>
      </c>
      <c r="HB284" t="s">
        <v>227</v>
      </c>
      <c r="HC284">
        <v>2.31</v>
      </c>
      <c r="HD284">
        <v>2.31E-4</v>
      </c>
      <c r="HE284" t="s">
        <v>227</v>
      </c>
      <c r="HF284">
        <v>109</v>
      </c>
      <c r="HG284">
        <v>1.09E-2</v>
      </c>
      <c r="HH284" t="s">
        <v>227</v>
      </c>
      <c r="HI284">
        <v>78</v>
      </c>
      <c r="HJ284">
        <v>7.7999999999999996E-3</v>
      </c>
      <c r="HK284" t="s">
        <v>227</v>
      </c>
    </row>
    <row r="285" spans="1:219" x14ac:dyDescent="0.25">
      <c r="A285" t="s">
        <v>618</v>
      </c>
      <c r="B285" t="s">
        <v>314</v>
      </c>
      <c r="C285" t="s">
        <v>221</v>
      </c>
      <c r="D285" t="s">
        <v>402</v>
      </c>
      <c r="E285" t="s">
        <v>316</v>
      </c>
      <c r="F285" t="s">
        <v>260</v>
      </c>
      <c r="G285" t="s">
        <v>225</v>
      </c>
      <c r="H285" t="s">
        <v>226</v>
      </c>
      <c r="I285" t="str">
        <f>HYPERLINK("https://www.oreas.com/crm/OREAS-502d/")</f>
        <v>https://www.oreas.com/crm/OREAS-502d/</v>
      </c>
      <c r="J285">
        <v>1.7</v>
      </c>
      <c r="K285">
        <v>1.7000000000000001E-4</v>
      </c>
      <c r="L285" t="s">
        <v>271</v>
      </c>
      <c r="M285">
        <v>77000</v>
      </c>
      <c r="N285">
        <v>7.7</v>
      </c>
      <c r="O285" t="s">
        <v>227</v>
      </c>
      <c r="P285">
        <v>40.299999999999997</v>
      </c>
      <c r="Q285">
        <v>4.0299999999999997E-3</v>
      </c>
      <c r="R285" t="s">
        <v>227</v>
      </c>
      <c r="S285">
        <v>0.499</v>
      </c>
      <c r="T285">
        <v>4.99E-5</v>
      </c>
      <c r="U285" t="s">
        <v>243</v>
      </c>
      <c r="V285" s="2">
        <v>10</v>
      </c>
      <c r="W285" s="2">
        <v>1E-3</v>
      </c>
      <c r="X285" t="s">
        <v>271</v>
      </c>
      <c r="Y285">
        <v>811</v>
      </c>
      <c r="Z285">
        <v>8.1100000000000005E-2</v>
      </c>
      <c r="AA285" t="s">
        <v>227</v>
      </c>
      <c r="AB285">
        <v>2.0699999999999998</v>
      </c>
      <c r="AC285">
        <v>2.0699999999999999E-4</v>
      </c>
      <c r="AD285" t="s">
        <v>227</v>
      </c>
      <c r="AE285">
        <v>2.2000000000000002</v>
      </c>
      <c r="AF285">
        <v>2.2000000000000001E-4</v>
      </c>
      <c r="AG285" t="s">
        <v>227</v>
      </c>
      <c r="AH285">
        <v>19300</v>
      </c>
      <c r="AI285">
        <v>1.93</v>
      </c>
      <c r="AJ285" t="s">
        <v>227</v>
      </c>
      <c r="AK285">
        <v>0.96</v>
      </c>
      <c r="AL285">
        <v>9.6000000000000002E-5</v>
      </c>
      <c r="AM285" t="s">
        <v>227</v>
      </c>
      <c r="AN285">
        <v>56</v>
      </c>
      <c r="AO285">
        <v>5.5999999999999999E-3</v>
      </c>
      <c r="AP285" t="s">
        <v>227</v>
      </c>
      <c r="AT285">
        <v>15.2</v>
      </c>
      <c r="AU285">
        <v>1.5200000000000001E-3</v>
      </c>
      <c r="AV285" t="s">
        <v>227</v>
      </c>
      <c r="AW285">
        <v>40.4</v>
      </c>
      <c r="AX285">
        <v>4.0400000000000002E-3</v>
      </c>
      <c r="AY285" t="s">
        <v>227</v>
      </c>
      <c r="AZ285">
        <v>7.51</v>
      </c>
      <c r="BA285">
        <v>7.5100000000000004E-4</v>
      </c>
      <c r="BB285" t="s">
        <v>227</v>
      </c>
      <c r="BC285">
        <v>7760</v>
      </c>
      <c r="BD285">
        <v>0.77600000000000002</v>
      </c>
      <c r="BE285" t="s">
        <v>227</v>
      </c>
      <c r="BF285">
        <v>3.06</v>
      </c>
      <c r="BG285">
        <v>3.0600000000000001E-4</v>
      </c>
      <c r="BH285" t="s">
        <v>227</v>
      </c>
      <c r="BI285">
        <v>1.37</v>
      </c>
      <c r="BJ285">
        <v>1.37E-4</v>
      </c>
      <c r="BK285" t="s">
        <v>227</v>
      </c>
      <c r="BL285">
        <v>1.1100000000000001</v>
      </c>
      <c r="BM285">
        <v>1.11E-4</v>
      </c>
      <c r="BN285" t="s">
        <v>227</v>
      </c>
      <c r="BO285">
        <v>37000</v>
      </c>
      <c r="BP285">
        <v>3.7</v>
      </c>
      <c r="BQ285" t="s">
        <v>227</v>
      </c>
      <c r="BR285">
        <v>18.3</v>
      </c>
      <c r="BS285">
        <v>1.83E-3</v>
      </c>
      <c r="BT285" t="s">
        <v>227</v>
      </c>
      <c r="BU285">
        <v>4.57</v>
      </c>
      <c r="BV285">
        <v>4.57E-4</v>
      </c>
      <c r="BW285" t="s">
        <v>227</v>
      </c>
      <c r="BX285">
        <v>9.7000000000000003E-2</v>
      </c>
      <c r="BY285">
        <v>9.7000000000000003E-6</v>
      </c>
      <c r="BZ285" t="s">
        <v>271</v>
      </c>
      <c r="CA285">
        <v>1.84</v>
      </c>
      <c r="CB285">
        <v>1.84E-4</v>
      </c>
      <c r="CC285" t="s">
        <v>227</v>
      </c>
      <c r="CD285">
        <v>6.2E-2</v>
      </c>
      <c r="CE285">
        <v>6.1999999999999999E-6</v>
      </c>
      <c r="CF285" t="s">
        <v>271</v>
      </c>
      <c r="CG285">
        <v>0.52</v>
      </c>
      <c r="CH285">
        <v>5.1999999999999997E-5</v>
      </c>
      <c r="CI285" t="s">
        <v>227</v>
      </c>
      <c r="CJ285">
        <v>0.45</v>
      </c>
      <c r="CK285">
        <v>4.5000000000000003E-5</v>
      </c>
      <c r="CL285" t="s">
        <v>227</v>
      </c>
      <c r="CP285">
        <v>29800</v>
      </c>
      <c r="CQ285">
        <v>2.98</v>
      </c>
      <c r="CR285" t="s">
        <v>227</v>
      </c>
      <c r="CS285">
        <v>27.7</v>
      </c>
      <c r="CT285">
        <v>2.7699999999999999E-3</v>
      </c>
      <c r="CU285" t="s">
        <v>227</v>
      </c>
      <c r="CV285">
        <v>38.1</v>
      </c>
      <c r="CW285">
        <v>3.81E-3</v>
      </c>
      <c r="CX285" t="s">
        <v>227</v>
      </c>
      <c r="CY285">
        <v>0.19</v>
      </c>
      <c r="CZ285">
        <v>1.9000000000000001E-5</v>
      </c>
      <c r="DA285" t="s">
        <v>227</v>
      </c>
      <c r="DB285">
        <v>9290</v>
      </c>
      <c r="DC285">
        <v>0.92900000000000005</v>
      </c>
      <c r="DD285" t="s">
        <v>227</v>
      </c>
      <c r="DE285">
        <v>370</v>
      </c>
      <c r="DF285">
        <v>3.6999999999999998E-2</v>
      </c>
      <c r="DG285" t="s">
        <v>227</v>
      </c>
      <c r="DH285">
        <v>249</v>
      </c>
      <c r="DI285">
        <v>2.4899999999999999E-2</v>
      </c>
      <c r="DJ285" t="s">
        <v>227</v>
      </c>
      <c r="DK285">
        <v>20400</v>
      </c>
      <c r="DL285">
        <v>2.04</v>
      </c>
      <c r="DM285" t="s">
        <v>227</v>
      </c>
      <c r="DN285">
        <v>9.7200000000000006</v>
      </c>
      <c r="DO285">
        <v>9.7199999999999999E-4</v>
      </c>
      <c r="DP285" t="s">
        <v>227</v>
      </c>
      <c r="DQ285">
        <v>25.9</v>
      </c>
      <c r="DR285">
        <v>2.5899999999999999E-3</v>
      </c>
      <c r="DS285" t="s">
        <v>227</v>
      </c>
      <c r="DT285">
        <v>19.899999999999999</v>
      </c>
      <c r="DU285">
        <v>1.99E-3</v>
      </c>
      <c r="DV285" t="s">
        <v>271</v>
      </c>
      <c r="DW285">
        <v>870</v>
      </c>
      <c r="DX285">
        <v>8.6999999999999994E-2</v>
      </c>
      <c r="DY285" t="s">
        <v>227</v>
      </c>
      <c r="DZ285">
        <v>82</v>
      </c>
      <c r="EA285">
        <v>8.2000000000000007E-3</v>
      </c>
      <c r="EB285" t="s">
        <v>227</v>
      </c>
      <c r="EF285">
        <v>6.5</v>
      </c>
      <c r="EG285">
        <v>6.4999999999999997E-4</v>
      </c>
      <c r="EH285" t="s">
        <v>227</v>
      </c>
      <c r="EL285">
        <v>70</v>
      </c>
      <c r="EM285">
        <v>7.0000000000000001E-3</v>
      </c>
      <c r="EN285" t="s">
        <v>271</v>
      </c>
      <c r="EO285">
        <v>7.2999999999999995E-2</v>
      </c>
      <c r="EP285">
        <v>7.3000000000000004E-6</v>
      </c>
      <c r="EQ285" t="s">
        <v>227</v>
      </c>
      <c r="EX285">
        <v>11900</v>
      </c>
      <c r="EY285">
        <v>1.19</v>
      </c>
      <c r="EZ285" t="s">
        <v>227</v>
      </c>
      <c r="FA285">
        <v>4.75</v>
      </c>
      <c r="FB285">
        <v>4.75E-4</v>
      </c>
      <c r="FC285" t="s">
        <v>227</v>
      </c>
      <c r="FD285">
        <v>9.76</v>
      </c>
      <c r="FE285">
        <v>9.7599999999999998E-4</v>
      </c>
      <c r="FF285" t="s">
        <v>227</v>
      </c>
      <c r="FG285">
        <v>7.01</v>
      </c>
      <c r="FH285">
        <v>7.0100000000000002E-4</v>
      </c>
      <c r="FI285" t="s">
        <v>227</v>
      </c>
      <c r="FP285">
        <v>4.0599999999999996</v>
      </c>
      <c r="FQ285">
        <v>4.06E-4</v>
      </c>
      <c r="FR285" t="s">
        <v>227</v>
      </c>
      <c r="FS285">
        <v>299</v>
      </c>
      <c r="FT285">
        <v>2.9899999999999999E-2</v>
      </c>
      <c r="FU285" t="s">
        <v>227</v>
      </c>
      <c r="FV285">
        <v>0.83</v>
      </c>
      <c r="FW285">
        <v>8.2999999999999998E-5</v>
      </c>
      <c r="FX285" t="s">
        <v>227</v>
      </c>
      <c r="FY285">
        <v>0.59</v>
      </c>
      <c r="FZ285">
        <v>5.8999999999999998E-5</v>
      </c>
      <c r="GA285" t="s">
        <v>227</v>
      </c>
      <c r="GB285">
        <v>0.96</v>
      </c>
      <c r="GC285">
        <v>9.6000000000000002E-5</v>
      </c>
      <c r="GD285" t="s">
        <v>271</v>
      </c>
      <c r="GE285">
        <v>9.7200000000000006</v>
      </c>
      <c r="GF285">
        <v>9.7199999999999999E-4</v>
      </c>
      <c r="GG285" t="s">
        <v>227</v>
      </c>
      <c r="GH285">
        <v>3220</v>
      </c>
      <c r="GI285">
        <v>0.32200000000000001</v>
      </c>
      <c r="GJ285" t="s">
        <v>227</v>
      </c>
      <c r="GK285">
        <v>0.76</v>
      </c>
      <c r="GL285">
        <v>7.6000000000000004E-5</v>
      </c>
      <c r="GM285" t="s">
        <v>227</v>
      </c>
      <c r="GN285">
        <v>0.2</v>
      </c>
      <c r="GO285">
        <v>2.0000000000000002E-5</v>
      </c>
      <c r="GP285" t="s">
        <v>227</v>
      </c>
      <c r="GQ285">
        <v>2.93</v>
      </c>
      <c r="GR285">
        <v>2.9300000000000002E-4</v>
      </c>
      <c r="GS285" t="s">
        <v>227</v>
      </c>
      <c r="GT285">
        <v>70</v>
      </c>
      <c r="GU285">
        <v>7.0000000000000001E-3</v>
      </c>
      <c r="GV285" t="s">
        <v>271</v>
      </c>
      <c r="GW285">
        <v>8.6199999999999992</v>
      </c>
      <c r="GX285">
        <v>8.6200000000000003E-4</v>
      </c>
      <c r="GY285" t="s">
        <v>227</v>
      </c>
      <c r="GZ285">
        <v>13.7</v>
      </c>
      <c r="HA285">
        <v>1.3699999999999999E-3</v>
      </c>
      <c r="HB285" t="s">
        <v>227</v>
      </c>
      <c r="HC285">
        <v>1.19</v>
      </c>
      <c r="HD285">
        <v>1.1900000000000001E-4</v>
      </c>
      <c r="HE285" t="s">
        <v>227</v>
      </c>
      <c r="HF285">
        <v>305</v>
      </c>
      <c r="HG285">
        <v>3.0499999999999999E-2</v>
      </c>
      <c r="HH285" t="s">
        <v>227</v>
      </c>
      <c r="HI285">
        <v>59</v>
      </c>
      <c r="HJ285">
        <v>5.8999999999999999E-3</v>
      </c>
      <c r="HK285" t="s">
        <v>227</v>
      </c>
    </row>
    <row r="286" spans="1:219" x14ac:dyDescent="0.25">
      <c r="A286" t="s">
        <v>619</v>
      </c>
      <c r="B286" t="s">
        <v>620</v>
      </c>
      <c r="C286" t="s">
        <v>221</v>
      </c>
      <c r="D286" t="s">
        <v>315</v>
      </c>
      <c r="E286" t="s">
        <v>316</v>
      </c>
      <c r="F286" t="s">
        <v>224</v>
      </c>
      <c r="G286" t="s">
        <v>235</v>
      </c>
      <c r="H286" t="s">
        <v>226</v>
      </c>
      <c r="I286" t="str">
        <f>HYPERLINK("https://www.oreas.com/crm/OREAS-503/")</f>
        <v>https://www.oreas.com/crm/OREAS-503/</v>
      </c>
      <c r="J286">
        <v>1.63</v>
      </c>
      <c r="K286">
        <v>1.63E-4</v>
      </c>
      <c r="L286" t="s">
        <v>227</v>
      </c>
      <c r="S286">
        <v>0.68700000000000006</v>
      </c>
      <c r="T286">
        <v>6.8700000000000003E-5</v>
      </c>
      <c r="U286" t="s">
        <v>243</v>
      </c>
      <c r="BC286">
        <v>5658</v>
      </c>
      <c r="BD286">
        <v>0.56579999999999997</v>
      </c>
      <c r="BE286" t="s">
        <v>227</v>
      </c>
      <c r="DH286">
        <v>390</v>
      </c>
      <c r="DI286">
        <v>3.9E-2</v>
      </c>
      <c r="DJ286" t="s">
        <v>227</v>
      </c>
      <c r="EX286">
        <v>7240</v>
      </c>
      <c r="EY286">
        <v>0.72399999999999998</v>
      </c>
      <c r="EZ286" t="s">
        <v>227</v>
      </c>
    </row>
    <row r="287" spans="1:219" x14ac:dyDescent="0.25">
      <c r="A287" t="s">
        <v>621</v>
      </c>
      <c r="B287" t="s">
        <v>314</v>
      </c>
      <c r="C287" t="s">
        <v>221</v>
      </c>
      <c r="D287" t="s">
        <v>315</v>
      </c>
      <c r="E287" t="s">
        <v>316</v>
      </c>
      <c r="F287" t="s">
        <v>260</v>
      </c>
      <c r="G287" t="s">
        <v>235</v>
      </c>
      <c r="H287" t="s">
        <v>226</v>
      </c>
      <c r="I287" t="str">
        <f>HYPERLINK("https://www.oreas.com/crm/OREAS-503b/")</f>
        <v>https://www.oreas.com/crm/OREAS-503b/</v>
      </c>
      <c r="J287">
        <v>1.46</v>
      </c>
      <c r="K287">
        <v>1.46E-4</v>
      </c>
      <c r="L287" t="s">
        <v>271</v>
      </c>
      <c r="M287">
        <v>74500</v>
      </c>
      <c r="N287">
        <v>7.45</v>
      </c>
      <c r="O287" t="s">
        <v>227</v>
      </c>
      <c r="P287">
        <v>18.899999999999999</v>
      </c>
      <c r="Q287">
        <v>1.89E-3</v>
      </c>
      <c r="R287" t="s">
        <v>227</v>
      </c>
      <c r="S287">
        <v>0.69499999999999995</v>
      </c>
      <c r="T287">
        <v>6.9499999999999995E-5</v>
      </c>
      <c r="U287" t="s">
        <v>243</v>
      </c>
      <c r="Y287">
        <v>932</v>
      </c>
      <c r="Z287">
        <v>9.3200000000000005E-2</v>
      </c>
      <c r="AA287" t="s">
        <v>227</v>
      </c>
      <c r="AB287">
        <v>2.5099999999999998</v>
      </c>
      <c r="AC287">
        <v>2.5099999999999998E-4</v>
      </c>
      <c r="AD287" t="s">
        <v>227</v>
      </c>
      <c r="AE287">
        <v>2.61</v>
      </c>
      <c r="AF287">
        <v>2.61E-4</v>
      </c>
      <c r="AG287" t="s">
        <v>227</v>
      </c>
      <c r="AH287">
        <v>27300</v>
      </c>
      <c r="AI287">
        <v>2.73</v>
      </c>
      <c r="AJ287" t="s">
        <v>227</v>
      </c>
      <c r="AN287">
        <v>59</v>
      </c>
      <c r="AO287">
        <v>5.8999999999999999E-3</v>
      </c>
      <c r="AP287" t="s">
        <v>227</v>
      </c>
      <c r="AT287">
        <v>17.100000000000001</v>
      </c>
      <c r="AU287">
        <v>1.7099999999999999E-3</v>
      </c>
      <c r="AV287" t="s">
        <v>227</v>
      </c>
      <c r="AW287">
        <v>84</v>
      </c>
      <c r="AX287">
        <v>8.3999999999999995E-3</v>
      </c>
      <c r="AY287" t="s">
        <v>227</v>
      </c>
      <c r="AZ287">
        <v>9.94</v>
      </c>
      <c r="BA287">
        <v>9.9400000000000009E-4</v>
      </c>
      <c r="BB287" t="s">
        <v>227</v>
      </c>
      <c r="BC287">
        <v>5310</v>
      </c>
      <c r="BD287">
        <v>0.53100000000000003</v>
      </c>
      <c r="BE287" t="s">
        <v>227</v>
      </c>
      <c r="BF287">
        <v>4.42</v>
      </c>
      <c r="BG287">
        <v>4.4200000000000001E-4</v>
      </c>
      <c r="BH287" t="s">
        <v>227</v>
      </c>
      <c r="BI287">
        <v>2.41</v>
      </c>
      <c r="BJ287">
        <v>2.41E-4</v>
      </c>
      <c r="BK287" t="s">
        <v>227</v>
      </c>
      <c r="BL287">
        <v>1.26</v>
      </c>
      <c r="BM287">
        <v>1.26E-4</v>
      </c>
      <c r="BN287" t="s">
        <v>227</v>
      </c>
      <c r="BO287">
        <v>54300</v>
      </c>
      <c r="BP287">
        <v>5.43</v>
      </c>
      <c r="BQ287" t="s">
        <v>227</v>
      </c>
      <c r="BR287">
        <v>18.399999999999999</v>
      </c>
      <c r="BS287">
        <v>1.8400000000000001E-3</v>
      </c>
      <c r="BT287" t="s">
        <v>227</v>
      </c>
      <c r="BU287">
        <v>4.8</v>
      </c>
      <c r="BV287">
        <v>4.8000000000000001E-4</v>
      </c>
      <c r="BW287" t="s">
        <v>227</v>
      </c>
      <c r="BX287">
        <v>0.21</v>
      </c>
      <c r="BY287">
        <v>2.0999999999999999E-5</v>
      </c>
      <c r="BZ287" t="s">
        <v>271</v>
      </c>
      <c r="CA287">
        <v>2.25</v>
      </c>
      <c r="CB287">
        <v>2.2499999999999999E-4</v>
      </c>
      <c r="CC287" t="s">
        <v>227</v>
      </c>
      <c r="CG287">
        <v>0.85</v>
      </c>
      <c r="CH287">
        <v>8.5000000000000006E-5</v>
      </c>
      <c r="CI287" t="s">
        <v>227</v>
      </c>
      <c r="CJ287">
        <v>0.39</v>
      </c>
      <c r="CK287">
        <v>3.8999999999999999E-5</v>
      </c>
      <c r="CL287" t="s">
        <v>227</v>
      </c>
      <c r="CP287">
        <v>30700</v>
      </c>
      <c r="CQ287">
        <v>3.07</v>
      </c>
      <c r="CR287" t="s">
        <v>227</v>
      </c>
      <c r="CS287">
        <v>30</v>
      </c>
      <c r="CT287">
        <v>3.0000000000000001E-3</v>
      </c>
      <c r="CU287" t="s">
        <v>227</v>
      </c>
      <c r="CV287">
        <v>30.7</v>
      </c>
      <c r="CW287">
        <v>3.0699999999999998E-3</v>
      </c>
      <c r="CX287" t="s">
        <v>227</v>
      </c>
      <c r="CY287">
        <v>0.34</v>
      </c>
      <c r="CZ287">
        <v>3.4E-5</v>
      </c>
      <c r="DA287" t="s">
        <v>227</v>
      </c>
      <c r="DB287">
        <v>15400</v>
      </c>
      <c r="DC287">
        <v>1.54</v>
      </c>
      <c r="DD287" t="s">
        <v>227</v>
      </c>
      <c r="DE287">
        <v>553</v>
      </c>
      <c r="DF287">
        <v>5.5300000000000002E-2</v>
      </c>
      <c r="DG287" t="s">
        <v>227</v>
      </c>
      <c r="DH287">
        <v>319</v>
      </c>
      <c r="DI287">
        <v>3.1899999999999998E-2</v>
      </c>
      <c r="DJ287" t="s">
        <v>227</v>
      </c>
      <c r="DK287">
        <v>20400</v>
      </c>
      <c r="DL287">
        <v>2.04</v>
      </c>
      <c r="DM287" t="s">
        <v>227</v>
      </c>
      <c r="DN287">
        <v>16</v>
      </c>
      <c r="DO287">
        <v>1.6000000000000001E-3</v>
      </c>
      <c r="DP287" t="s">
        <v>227</v>
      </c>
      <c r="DQ287">
        <v>26.9</v>
      </c>
      <c r="DR287">
        <v>2.6900000000000001E-3</v>
      </c>
      <c r="DS287" t="s">
        <v>227</v>
      </c>
      <c r="DT287">
        <v>35</v>
      </c>
      <c r="DU287">
        <v>3.5000000000000001E-3</v>
      </c>
      <c r="DV287" t="s">
        <v>271</v>
      </c>
      <c r="DW287">
        <v>1000</v>
      </c>
      <c r="DX287">
        <v>0.1</v>
      </c>
      <c r="DY287" t="s">
        <v>227</v>
      </c>
      <c r="DZ287">
        <v>24.3</v>
      </c>
      <c r="EA287">
        <v>2.4299999999999999E-3</v>
      </c>
      <c r="EB287" t="s">
        <v>227</v>
      </c>
      <c r="EF287">
        <v>7.16</v>
      </c>
      <c r="EG287">
        <v>7.1599999999999995E-4</v>
      </c>
      <c r="EH287" t="s">
        <v>227</v>
      </c>
      <c r="EL287">
        <v>106</v>
      </c>
      <c r="EM287">
        <v>1.06E-2</v>
      </c>
      <c r="EN287" t="s">
        <v>271</v>
      </c>
      <c r="EO287">
        <v>5.0000000000000001E-3</v>
      </c>
      <c r="EP287">
        <v>4.9999999999999998E-7</v>
      </c>
      <c r="EQ287" t="s">
        <v>271</v>
      </c>
      <c r="EX287">
        <v>6670</v>
      </c>
      <c r="EY287">
        <v>0.66700000000000004</v>
      </c>
      <c r="EZ287" t="s">
        <v>227</v>
      </c>
      <c r="FA287">
        <v>0.89</v>
      </c>
      <c r="FB287">
        <v>8.8999999999999995E-5</v>
      </c>
      <c r="FC287" t="s">
        <v>227</v>
      </c>
      <c r="FD287">
        <v>13.1</v>
      </c>
      <c r="FE287">
        <v>1.31E-3</v>
      </c>
      <c r="FF287" t="s">
        <v>227</v>
      </c>
      <c r="FG287">
        <v>6.61</v>
      </c>
      <c r="FH287">
        <v>6.6100000000000002E-4</v>
      </c>
      <c r="FI287" t="s">
        <v>227</v>
      </c>
      <c r="FP287">
        <v>7.52</v>
      </c>
      <c r="FQ287">
        <v>7.5199999999999996E-4</v>
      </c>
      <c r="FR287" t="s">
        <v>227</v>
      </c>
      <c r="FS287">
        <v>369</v>
      </c>
      <c r="FT287">
        <v>3.6900000000000002E-2</v>
      </c>
      <c r="FU287" t="s">
        <v>227</v>
      </c>
      <c r="FV287">
        <v>1.21</v>
      </c>
      <c r="FW287">
        <v>1.21E-4</v>
      </c>
      <c r="FX287" t="s">
        <v>227</v>
      </c>
      <c r="FY287">
        <v>0.72</v>
      </c>
      <c r="FZ287">
        <v>7.2000000000000002E-5</v>
      </c>
      <c r="GA287" t="s">
        <v>227</v>
      </c>
      <c r="GB287">
        <v>0.19</v>
      </c>
      <c r="GC287">
        <v>1.9000000000000001E-5</v>
      </c>
      <c r="GD287" t="s">
        <v>271</v>
      </c>
      <c r="GE287">
        <v>15.6</v>
      </c>
      <c r="GF287">
        <v>1.56E-3</v>
      </c>
      <c r="GG287" t="s">
        <v>227</v>
      </c>
      <c r="GH287">
        <v>4400</v>
      </c>
      <c r="GI287">
        <v>0.44</v>
      </c>
      <c r="GJ287" t="s">
        <v>227</v>
      </c>
      <c r="GK287">
        <v>0.81</v>
      </c>
      <c r="GL287">
        <v>8.1000000000000004E-5</v>
      </c>
      <c r="GM287" t="s">
        <v>227</v>
      </c>
      <c r="GN287">
        <v>0.35</v>
      </c>
      <c r="GO287">
        <v>3.4999999999999997E-5</v>
      </c>
      <c r="GP287" t="s">
        <v>227</v>
      </c>
      <c r="GQ287">
        <v>4.2</v>
      </c>
      <c r="GR287">
        <v>4.2000000000000002E-4</v>
      </c>
      <c r="GS287" t="s">
        <v>227</v>
      </c>
      <c r="GT287">
        <v>114</v>
      </c>
      <c r="GU287">
        <v>1.14E-2</v>
      </c>
      <c r="GV287" t="s">
        <v>271</v>
      </c>
      <c r="GW287">
        <v>3.39</v>
      </c>
      <c r="GX287">
        <v>3.39E-4</v>
      </c>
      <c r="GY287" t="s">
        <v>227</v>
      </c>
      <c r="GZ287">
        <v>22.9</v>
      </c>
      <c r="HA287">
        <v>2.2899999999999999E-3</v>
      </c>
      <c r="HB287" t="s">
        <v>227</v>
      </c>
      <c r="HC287">
        <v>2.33</v>
      </c>
      <c r="HD287">
        <v>2.33E-4</v>
      </c>
      <c r="HE287" t="s">
        <v>227</v>
      </c>
      <c r="HF287">
        <v>92</v>
      </c>
      <c r="HG287">
        <v>9.1999999999999998E-3</v>
      </c>
      <c r="HH287" t="s">
        <v>227</v>
      </c>
      <c r="HI287">
        <v>71</v>
      </c>
      <c r="HJ287">
        <v>7.1000000000000004E-3</v>
      </c>
      <c r="HK287" t="s">
        <v>227</v>
      </c>
    </row>
    <row r="288" spans="1:219" x14ac:dyDescent="0.25">
      <c r="A288" t="s">
        <v>622</v>
      </c>
      <c r="B288" t="s">
        <v>314</v>
      </c>
      <c r="C288" t="s">
        <v>221</v>
      </c>
      <c r="D288" t="s">
        <v>315</v>
      </c>
      <c r="E288" t="s">
        <v>316</v>
      </c>
      <c r="F288" t="s">
        <v>260</v>
      </c>
      <c r="G288" t="s">
        <v>235</v>
      </c>
      <c r="H288" t="s">
        <v>226</v>
      </c>
      <c r="I288" t="str">
        <f>HYPERLINK("https://www.oreas.com/crm/OREAS-503c/")</f>
        <v>https://www.oreas.com/crm/OREAS-503c/</v>
      </c>
      <c r="J288">
        <v>0.82599999999999996</v>
      </c>
      <c r="K288">
        <v>8.2600000000000002E-5</v>
      </c>
      <c r="L288" t="s">
        <v>271</v>
      </c>
      <c r="M288">
        <v>73700</v>
      </c>
      <c r="N288">
        <v>7.37</v>
      </c>
      <c r="O288" t="s">
        <v>227</v>
      </c>
      <c r="P288">
        <v>34.5</v>
      </c>
      <c r="Q288">
        <v>3.4499999999999999E-3</v>
      </c>
      <c r="R288" t="s">
        <v>227</v>
      </c>
      <c r="S288">
        <v>0.69799999999999995</v>
      </c>
      <c r="T288">
        <v>6.9800000000000003E-5</v>
      </c>
      <c r="U288" t="s">
        <v>243</v>
      </c>
      <c r="Y288">
        <v>985</v>
      </c>
      <c r="Z288">
        <v>9.8500000000000004E-2</v>
      </c>
      <c r="AA288" t="s">
        <v>227</v>
      </c>
      <c r="AB288">
        <v>2.65</v>
      </c>
      <c r="AC288">
        <v>2.6499999999999999E-4</v>
      </c>
      <c r="AD288" t="s">
        <v>227</v>
      </c>
      <c r="AE288">
        <v>0.6</v>
      </c>
      <c r="AF288">
        <v>6.0000000000000002E-5</v>
      </c>
      <c r="AG288" t="s">
        <v>227</v>
      </c>
      <c r="AH288">
        <v>26300</v>
      </c>
      <c r="AI288">
        <v>2.63</v>
      </c>
      <c r="AJ288" t="s">
        <v>227</v>
      </c>
      <c r="AK288">
        <v>0.22</v>
      </c>
      <c r="AL288">
        <v>2.1999999999999999E-5</v>
      </c>
      <c r="AM288" t="s">
        <v>227</v>
      </c>
      <c r="AN288">
        <v>63</v>
      </c>
      <c r="AO288">
        <v>6.3E-3</v>
      </c>
      <c r="AP288" t="s">
        <v>227</v>
      </c>
      <c r="AT288">
        <v>14.6</v>
      </c>
      <c r="AU288">
        <v>1.4599999999999999E-3</v>
      </c>
      <c r="AV288" t="s">
        <v>227</v>
      </c>
      <c r="AW288">
        <v>68</v>
      </c>
      <c r="AX288">
        <v>6.7999999999999996E-3</v>
      </c>
      <c r="AY288" t="s">
        <v>227</v>
      </c>
      <c r="AZ288">
        <v>10.3</v>
      </c>
      <c r="BA288">
        <v>1.0300000000000001E-3</v>
      </c>
      <c r="BB288" t="s">
        <v>227</v>
      </c>
      <c r="BC288">
        <v>5380</v>
      </c>
      <c r="BD288">
        <v>0.53800000000000003</v>
      </c>
      <c r="BE288" t="s">
        <v>227</v>
      </c>
      <c r="BF288">
        <v>4.21</v>
      </c>
      <c r="BG288">
        <v>4.2099999999999999E-4</v>
      </c>
      <c r="BH288" t="s">
        <v>227</v>
      </c>
      <c r="BI288">
        <v>2.37</v>
      </c>
      <c r="BJ288">
        <v>2.3699999999999999E-4</v>
      </c>
      <c r="BK288" t="s">
        <v>227</v>
      </c>
      <c r="BL288">
        <v>1.26</v>
      </c>
      <c r="BM288">
        <v>1.26E-4</v>
      </c>
      <c r="BN288" t="s">
        <v>227</v>
      </c>
      <c r="BO288">
        <v>51700</v>
      </c>
      <c r="BP288">
        <v>5.17</v>
      </c>
      <c r="BQ288" t="s">
        <v>227</v>
      </c>
      <c r="BR288">
        <v>18.5</v>
      </c>
      <c r="BS288">
        <v>1.8500000000000001E-3</v>
      </c>
      <c r="BT288" t="s">
        <v>227</v>
      </c>
      <c r="BU288">
        <v>4.75</v>
      </c>
      <c r="BV288">
        <v>4.75E-4</v>
      </c>
      <c r="BW288" t="s">
        <v>227</v>
      </c>
      <c r="CA288">
        <v>2.4</v>
      </c>
      <c r="CB288">
        <v>2.4000000000000001E-4</v>
      </c>
      <c r="CC288" t="s">
        <v>227</v>
      </c>
      <c r="CG288">
        <v>0.85</v>
      </c>
      <c r="CH288">
        <v>8.5000000000000006E-5</v>
      </c>
      <c r="CI288" t="s">
        <v>227</v>
      </c>
      <c r="CJ288">
        <v>8.5999999999999993E-2</v>
      </c>
      <c r="CK288">
        <v>8.6000000000000007E-6</v>
      </c>
      <c r="CL288" t="s">
        <v>227</v>
      </c>
      <c r="CP288">
        <v>31800</v>
      </c>
      <c r="CQ288">
        <v>3.18</v>
      </c>
      <c r="CR288" t="s">
        <v>227</v>
      </c>
      <c r="CS288">
        <v>32</v>
      </c>
      <c r="CT288">
        <v>3.2000000000000002E-3</v>
      </c>
      <c r="CU288" t="s">
        <v>227</v>
      </c>
      <c r="CV288">
        <v>31.1</v>
      </c>
      <c r="CW288">
        <v>3.1099999999999999E-3</v>
      </c>
      <c r="CX288" t="s">
        <v>227</v>
      </c>
      <c r="CY288">
        <v>0.34</v>
      </c>
      <c r="CZ288">
        <v>3.4E-5</v>
      </c>
      <c r="DA288" t="s">
        <v>227</v>
      </c>
      <c r="DB288">
        <v>15000</v>
      </c>
      <c r="DC288">
        <v>1.5</v>
      </c>
      <c r="DD288" t="s">
        <v>227</v>
      </c>
      <c r="DE288">
        <v>540</v>
      </c>
      <c r="DF288">
        <v>5.3999999999999999E-2</v>
      </c>
      <c r="DG288" t="s">
        <v>227</v>
      </c>
      <c r="DH288">
        <v>318</v>
      </c>
      <c r="DI288">
        <v>3.1800000000000002E-2</v>
      </c>
      <c r="DJ288" t="s">
        <v>227</v>
      </c>
      <c r="DK288">
        <v>19900</v>
      </c>
      <c r="DL288">
        <v>1.99</v>
      </c>
      <c r="DM288" t="s">
        <v>227</v>
      </c>
      <c r="DN288">
        <v>16.600000000000001</v>
      </c>
      <c r="DO288">
        <v>1.66E-3</v>
      </c>
      <c r="DP288" t="s">
        <v>227</v>
      </c>
      <c r="DQ288">
        <v>27.7</v>
      </c>
      <c r="DR288">
        <v>2.7699999999999999E-3</v>
      </c>
      <c r="DS288" t="s">
        <v>227</v>
      </c>
      <c r="DT288">
        <v>36.799999999999997</v>
      </c>
      <c r="DU288">
        <v>3.6800000000000001E-3</v>
      </c>
      <c r="DV288" t="s">
        <v>271</v>
      </c>
      <c r="DW288">
        <v>990</v>
      </c>
      <c r="DX288">
        <v>9.9000000000000005E-2</v>
      </c>
      <c r="DY288" t="s">
        <v>227</v>
      </c>
      <c r="DZ288">
        <v>20.6</v>
      </c>
      <c r="EA288">
        <v>2.0600000000000002E-3</v>
      </c>
      <c r="EB288" t="s">
        <v>227</v>
      </c>
      <c r="EF288">
        <v>7.26</v>
      </c>
      <c r="EG288">
        <v>7.2599999999999997E-4</v>
      </c>
      <c r="EH288" t="s">
        <v>227</v>
      </c>
      <c r="EL288">
        <v>116</v>
      </c>
      <c r="EM288">
        <v>1.1599999999999999E-2</v>
      </c>
      <c r="EN288" t="s">
        <v>271</v>
      </c>
      <c r="EO288">
        <v>5.0000000000000001E-3</v>
      </c>
      <c r="EP288">
        <v>4.9999999999999998E-7</v>
      </c>
      <c r="EQ288" t="s">
        <v>227</v>
      </c>
      <c r="EX288">
        <v>5860</v>
      </c>
      <c r="EY288">
        <v>0.58599999999999997</v>
      </c>
      <c r="EZ288" t="s">
        <v>227</v>
      </c>
      <c r="FA288">
        <v>3.6</v>
      </c>
      <c r="FB288">
        <v>3.6000000000000002E-4</v>
      </c>
      <c r="FC288" t="s">
        <v>227</v>
      </c>
      <c r="FD288">
        <v>13.2</v>
      </c>
      <c r="FE288">
        <v>1.32E-3</v>
      </c>
      <c r="FF288" t="s">
        <v>227</v>
      </c>
      <c r="FG288">
        <v>3.31</v>
      </c>
      <c r="FH288">
        <v>3.3100000000000002E-4</v>
      </c>
      <c r="FI288" t="s">
        <v>227</v>
      </c>
      <c r="FM288">
        <v>4.07</v>
      </c>
      <c r="FN288">
        <v>4.0700000000000003E-4</v>
      </c>
      <c r="FO288" t="s">
        <v>271</v>
      </c>
      <c r="FP288">
        <v>3.38</v>
      </c>
      <c r="FQ288">
        <v>3.3799999999999998E-4</v>
      </c>
      <c r="FR288" t="s">
        <v>227</v>
      </c>
      <c r="FS288">
        <v>336</v>
      </c>
      <c r="FT288">
        <v>3.3599999999999998E-2</v>
      </c>
      <c r="FU288" t="s">
        <v>227</v>
      </c>
      <c r="FV288">
        <v>1.19</v>
      </c>
      <c r="FW288">
        <v>1.1900000000000001E-4</v>
      </c>
      <c r="FX288" t="s">
        <v>227</v>
      </c>
      <c r="FY288">
        <v>0.73</v>
      </c>
      <c r="FZ288">
        <v>7.2999999999999999E-5</v>
      </c>
      <c r="GA288" t="s">
        <v>227</v>
      </c>
      <c r="GB288">
        <v>0.37</v>
      </c>
      <c r="GC288">
        <v>3.6999999999999998E-5</v>
      </c>
      <c r="GD288" t="s">
        <v>271</v>
      </c>
      <c r="GE288">
        <v>16.5</v>
      </c>
      <c r="GF288">
        <v>1.65E-3</v>
      </c>
      <c r="GG288" t="s">
        <v>227</v>
      </c>
      <c r="GH288">
        <v>4530</v>
      </c>
      <c r="GI288">
        <v>0.45300000000000001</v>
      </c>
      <c r="GJ288" t="s">
        <v>227</v>
      </c>
      <c r="GK288">
        <v>0.86</v>
      </c>
      <c r="GL288">
        <v>8.6000000000000003E-5</v>
      </c>
      <c r="GM288" t="s">
        <v>227</v>
      </c>
      <c r="GN288">
        <v>0.33</v>
      </c>
      <c r="GO288">
        <v>3.3000000000000003E-5</v>
      </c>
      <c r="GP288" t="s">
        <v>227</v>
      </c>
      <c r="GQ288">
        <v>4.47</v>
      </c>
      <c r="GR288">
        <v>4.4700000000000002E-4</v>
      </c>
      <c r="GS288" t="s">
        <v>227</v>
      </c>
      <c r="GT288">
        <v>113</v>
      </c>
      <c r="GU288">
        <v>1.1299999999999999E-2</v>
      </c>
      <c r="GV288" t="s">
        <v>271</v>
      </c>
      <c r="GW288">
        <v>4.4000000000000004</v>
      </c>
      <c r="GX288">
        <v>4.4000000000000002E-4</v>
      </c>
      <c r="GY288" t="s">
        <v>227</v>
      </c>
      <c r="GZ288">
        <v>23.3</v>
      </c>
      <c r="HA288">
        <v>2.33E-3</v>
      </c>
      <c r="HB288" t="s">
        <v>227</v>
      </c>
      <c r="HC288">
        <v>2.2400000000000002</v>
      </c>
      <c r="HD288">
        <v>2.24E-4</v>
      </c>
      <c r="HE288" t="s">
        <v>227</v>
      </c>
      <c r="HF288">
        <v>87</v>
      </c>
      <c r="HG288">
        <v>8.6999999999999994E-3</v>
      </c>
      <c r="HH288" t="s">
        <v>227</v>
      </c>
      <c r="HI288">
        <v>75</v>
      </c>
      <c r="HJ288">
        <v>7.4999999999999997E-3</v>
      </c>
      <c r="HK288" t="s">
        <v>227</v>
      </c>
    </row>
    <row r="289" spans="1:219" x14ac:dyDescent="0.25">
      <c r="A289" t="s">
        <v>623</v>
      </c>
      <c r="B289" t="s">
        <v>314</v>
      </c>
      <c r="C289" t="s">
        <v>221</v>
      </c>
      <c r="D289" t="s">
        <v>315</v>
      </c>
      <c r="E289" t="s">
        <v>316</v>
      </c>
      <c r="F289" t="s">
        <v>260</v>
      </c>
      <c r="G289" t="s">
        <v>235</v>
      </c>
      <c r="H289" t="s">
        <v>226</v>
      </c>
      <c r="I289" t="str">
        <f>HYPERLINK("https://www.oreas.com/crm/OREAS-503d/")</f>
        <v>https://www.oreas.com/crm/OREAS-503d/</v>
      </c>
      <c r="J289">
        <v>1.32</v>
      </c>
      <c r="K289">
        <v>1.3200000000000001E-4</v>
      </c>
      <c r="L289" t="s">
        <v>271</v>
      </c>
      <c r="M289">
        <v>75000</v>
      </c>
      <c r="N289">
        <v>7.5</v>
      </c>
      <c r="O289" t="s">
        <v>227</v>
      </c>
      <c r="P289">
        <v>87</v>
      </c>
      <c r="Q289">
        <v>8.6999999999999994E-3</v>
      </c>
      <c r="R289" t="s">
        <v>227</v>
      </c>
      <c r="S289">
        <v>0.66600000000000004</v>
      </c>
      <c r="T289">
        <v>6.6600000000000006E-5</v>
      </c>
      <c r="U289" t="s">
        <v>243</v>
      </c>
      <c r="Y289">
        <v>1001</v>
      </c>
      <c r="Z289">
        <v>0.10009999999999999</v>
      </c>
      <c r="AA289" t="s">
        <v>227</v>
      </c>
      <c r="AB289">
        <v>2.93</v>
      </c>
      <c r="AC289">
        <v>2.9300000000000002E-4</v>
      </c>
      <c r="AD289" t="s">
        <v>227</v>
      </c>
      <c r="AE289">
        <v>1.41</v>
      </c>
      <c r="AF289">
        <v>1.4100000000000001E-4</v>
      </c>
      <c r="AG289" t="s">
        <v>227</v>
      </c>
      <c r="AH289">
        <v>26400</v>
      </c>
      <c r="AI289">
        <v>2.64</v>
      </c>
      <c r="AJ289" t="s">
        <v>227</v>
      </c>
      <c r="AK289">
        <v>0.22</v>
      </c>
      <c r="AL289">
        <v>2.1999999999999999E-5</v>
      </c>
      <c r="AM289" t="s">
        <v>227</v>
      </c>
      <c r="AN289">
        <v>68</v>
      </c>
      <c r="AO289">
        <v>6.7999999999999996E-3</v>
      </c>
      <c r="AP289" t="s">
        <v>227</v>
      </c>
      <c r="AT289">
        <v>16.7</v>
      </c>
      <c r="AU289">
        <v>1.67E-3</v>
      </c>
      <c r="AV289" t="s">
        <v>227</v>
      </c>
      <c r="AW289">
        <v>64</v>
      </c>
      <c r="AX289">
        <v>6.4000000000000003E-3</v>
      </c>
      <c r="AY289" t="s">
        <v>227</v>
      </c>
      <c r="AZ289">
        <v>11.2</v>
      </c>
      <c r="BA289">
        <v>1.1199999999999999E-3</v>
      </c>
      <c r="BB289" t="s">
        <v>227</v>
      </c>
      <c r="BC289">
        <v>5240</v>
      </c>
      <c r="BD289">
        <v>0.52400000000000002</v>
      </c>
      <c r="BE289" t="s">
        <v>227</v>
      </c>
      <c r="BF289">
        <v>4.63</v>
      </c>
      <c r="BG289">
        <v>4.6299999999999998E-4</v>
      </c>
      <c r="BH289" t="s">
        <v>227</v>
      </c>
      <c r="BI289">
        <v>2.66</v>
      </c>
      <c r="BJ289">
        <v>2.6600000000000001E-4</v>
      </c>
      <c r="BK289" t="s">
        <v>227</v>
      </c>
      <c r="BL289">
        <v>1.29</v>
      </c>
      <c r="BM289">
        <v>1.2899999999999999E-4</v>
      </c>
      <c r="BN289" t="s">
        <v>227</v>
      </c>
      <c r="BO289">
        <v>48800</v>
      </c>
      <c r="BP289">
        <v>4.88</v>
      </c>
      <c r="BQ289" t="s">
        <v>227</v>
      </c>
      <c r="BR289">
        <v>18.5</v>
      </c>
      <c r="BS289">
        <v>1.8500000000000001E-3</v>
      </c>
      <c r="BT289" t="s">
        <v>227</v>
      </c>
      <c r="BU289">
        <v>5.18</v>
      </c>
      <c r="BV289">
        <v>5.1800000000000001E-4</v>
      </c>
      <c r="BW289" t="s">
        <v>227</v>
      </c>
      <c r="BX289">
        <v>0.15</v>
      </c>
      <c r="BY289">
        <v>1.5E-5</v>
      </c>
      <c r="BZ289" t="s">
        <v>271</v>
      </c>
      <c r="CA289">
        <v>2.72</v>
      </c>
      <c r="CB289">
        <v>2.72E-4</v>
      </c>
      <c r="CC289" t="s">
        <v>227</v>
      </c>
      <c r="CG289">
        <v>0.92</v>
      </c>
      <c r="CH289">
        <v>9.2E-5</v>
      </c>
      <c r="CI289" t="s">
        <v>227</v>
      </c>
      <c r="CJ289">
        <v>9.4E-2</v>
      </c>
      <c r="CK289">
        <v>9.3999999999999998E-6</v>
      </c>
      <c r="CL289" t="s">
        <v>227</v>
      </c>
      <c r="CP289">
        <v>31300</v>
      </c>
      <c r="CQ289">
        <v>3.13</v>
      </c>
      <c r="CR289" t="s">
        <v>227</v>
      </c>
      <c r="CS289">
        <v>34.299999999999997</v>
      </c>
      <c r="CT289">
        <v>3.4299999999999999E-3</v>
      </c>
      <c r="CU289" t="s">
        <v>227</v>
      </c>
      <c r="CV289">
        <v>29.3</v>
      </c>
      <c r="CW289">
        <v>2.9299999999999999E-3</v>
      </c>
      <c r="CX289" t="s">
        <v>227</v>
      </c>
      <c r="CY289">
        <v>0.36</v>
      </c>
      <c r="CZ289">
        <v>3.6000000000000001E-5</v>
      </c>
      <c r="DA289" t="s">
        <v>227</v>
      </c>
      <c r="DB289">
        <v>14100</v>
      </c>
      <c r="DC289">
        <v>1.41</v>
      </c>
      <c r="DD289" t="s">
        <v>227</v>
      </c>
      <c r="DE289">
        <v>530</v>
      </c>
      <c r="DF289">
        <v>5.2999999999999999E-2</v>
      </c>
      <c r="DG289" t="s">
        <v>227</v>
      </c>
      <c r="DH289">
        <v>348</v>
      </c>
      <c r="DI289">
        <v>3.4799999999999998E-2</v>
      </c>
      <c r="DJ289" t="s">
        <v>227</v>
      </c>
      <c r="DK289">
        <v>20400</v>
      </c>
      <c r="DL289">
        <v>2.04</v>
      </c>
      <c r="DM289" t="s">
        <v>227</v>
      </c>
      <c r="DN289">
        <v>20.100000000000001</v>
      </c>
      <c r="DO289">
        <v>2.0100000000000001E-3</v>
      </c>
      <c r="DP289" t="s">
        <v>227</v>
      </c>
      <c r="DQ289">
        <v>29.5</v>
      </c>
      <c r="DR289">
        <v>2.9499999999999999E-3</v>
      </c>
      <c r="DS289" t="s">
        <v>227</v>
      </c>
      <c r="DT289">
        <v>31.2</v>
      </c>
      <c r="DU289">
        <v>3.1199999999999999E-3</v>
      </c>
      <c r="DV289" t="s">
        <v>271</v>
      </c>
      <c r="DW289">
        <v>1080</v>
      </c>
      <c r="DX289">
        <v>0.108</v>
      </c>
      <c r="DY289" t="s">
        <v>227</v>
      </c>
      <c r="DZ289">
        <v>20.6</v>
      </c>
      <c r="EA289">
        <v>2.0600000000000002E-3</v>
      </c>
      <c r="EB289" t="s">
        <v>227</v>
      </c>
      <c r="EF289">
        <v>7.96</v>
      </c>
      <c r="EG289">
        <v>7.9600000000000005E-4</v>
      </c>
      <c r="EH289" t="s">
        <v>227</v>
      </c>
      <c r="EL289">
        <v>120</v>
      </c>
      <c r="EM289">
        <v>1.2E-2</v>
      </c>
      <c r="EN289" t="s">
        <v>271</v>
      </c>
      <c r="EO289">
        <v>0.246</v>
      </c>
      <c r="EP289">
        <v>2.4600000000000002E-5</v>
      </c>
      <c r="EQ289" t="s">
        <v>227</v>
      </c>
      <c r="EX289">
        <v>7980</v>
      </c>
      <c r="EY289">
        <v>0.79800000000000004</v>
      </c>
      <c r="EZ289" t="s">
        <v>227</v>
      </c>
      <c r="FA289">
        <v>3.49</v>
      </c>
      <c r="FB289">
        <v>3.4900000000000003E-4</v>
      </c>
      <c r="FC289" t="s">
        <v>227</v>
      </c>
      <c r="FD289">
        <v>12.5</v>
      </c>
      <c r="FE289">
        <v>1.25E-3</v>
      </c>
      <c r="FF289" t="s">
        <v>227</v>
      </c>
      <c r="FG289">
        <v>3.29</v>
      </c>
      <c r="FH289">
        <v>3.2899999999999997E-4</v>
      </c>
      <c r="FI289" t="s">
        <v>227</v>
      </c>
      <c r="FM289">
        <v>4.54</v>
      </c>
      <c r="FN289">
        <v>4.5399999999999998E-4</v>
      </c>
      <c r="FO289" t="s">
        <v>271</v>
      </c>
      <c r="FP289">
        <v>3.47</v>
      </c>
      <c r="FQ289">
        <v>3.4699999999999998E-4</v>
      </c>
      <c r="FR289" t="s">
        <v>227</v>
      </c>
      <c r="FS289">
        <v>363</v>
      </c>
      <c r="FT289">
        <v>3.6299999999999999E-2</v>
      </c>
      <c r="FU289" t="s">
        <v>227</v>
      </c>
      <c r="FV289">
        <v>1.46</v>
      </c>
      <c r="FW289">
        <v>1.46E-4</v>
      </c>
      <c r="FX289" t="s">
        <v>227</v>
      </c>
      <c r="FY289">
        <v>0.79</v>
      </c>
      <c r="FZ289">
        <v>7.8999999999999996E-5</v>
      </c>
      <c r="GA289" t="s">
        <v>227</v>
      </c>
      <c r="GB289">
        <v>0.3</v>
      </c>
      <c r="GC289">
        <v>3.0000000000000001E-5</v>
      </c>
      <c r="GD289" t="s">
        <v>271</v>
      </c>
      <c r="GE289">
        <v>17</v>
      </c>
      <c r="GF289">
        <v>1.6999999999999999E-3</v>
      </c>
      <c r="GG289" t="s">
        <v>227</v>
      </c>
      <c r="GH289">
        <v>4860</v>
      </c>
      <c r="GI289">
        <v>0.48599999999999999</v>
      </c>
      <c r="GJ289" t="s">
        <v>227</v>
      </c>
      <c r="GK289">
        <v>0.92</v>
      </c>
      <c r="GL289">
        <v>9.2E-5</v>
      </c>
      <c r="GM289" t="s">
        <v>227</v>
      </c>
      <c r="GN289">
        <v>0.36</v>
      </c>
      <c r="GO289">
        <v>3.6000000000000001E-5</v>
      </c>
      <c r="GP289" t="s">
        <v>227</v>
      </c>
      <c r="GQ289">
        <v>4.63</v>
      </c>
      <c r="GR289">
        <v>4.6299999999999998E-4</v>
      </c>
      <c r="GS289" t="s">
        <v>227</v>
      </c>
      <c r="GT289">
        <v>104</v>
      </c>
      <c r="GU289">
        <v>1.04E-2</v>
      </c>
      <c r="GV289" t="s">
        <v>271</v>
      </c>
      <c r="GW289">
        <v>3.47</v>
      </c>
      <c r="GX289">
        <v>3.4699999999999998E-4</v>
      </c>
      <c r="GY289" t="s">
        <v>227</v>
      </c>
      <c r="GZ289">
        <v>23.9</v>
      </c>
      <c r="HA289">
        <v>2.3900000000000002E-3</v>
      </c>
      <c r="HB289" t="s">
        <v>227</v>
      </c>
      <c r="HC289">
        <v>2.3199999999999998</v>
      </c>
      <c r="HD289">
        <v>2.32E-4</v>
      </c>
      <c r="HE289" t="s">
        <v>227</v>
      </c>
      <c r="HF289">
        <v>75</v>
      </c>
      <c r="HG289">
        <v>7.4999999999999997E-3</v>
      </c>
      <c r="HH289" t="s">
        <v>227</v>
      </c>
      <c r="HI289">
        <v>89</v>
      </c>
      <c r="HJ289">
        <v>8.8999999999999999E-3</v>
      </c>
      <c r="HK289" t="s">
        <v>227</v>
      </c>
    </row>
    <row r="290" spans="1:219" x14ac:dyDescent="0.25">
      <c r="A290" t="s">
        <v>624</v>
      </c>
      <c r="B290" t="s">
        <v>314</v>
      </c>
      <c r="C290" t="s">
        <v>221</v>
      </c>
      <c r="D290" t="s">
        <v>402</v>
      </c>
      <c r="E290" t="s">
        <v>316</v>
      </c>
      <c r="F290" t="s">
        <v>260</v>
      </c>
      <c r="G290" t="s">
        <v>225</v>
      </c>
      <c r="H290" t="s">
        <v>226</v>
      </c>
      <c r="I290" t="str">
        <f>HYPERLINK("https://www.oreas.com/crm/OREAS-503e/")</f>
        <v>https://www.oreas.com/crm/OREAS-503e/</v>
      </c>
      <c r="J290">
        <v>1.49</v>
      </c>
      <c r="K290">
        <v>1.4899999999999999E-4</v>
      </c>
      <c r="L290" t="s">
        <v>271</v>
      </c>
      <c r="M290">
        <v>75500</v>
      </c>
      <c r="N290">
        <v>7.55</v>
      </c>
      <c r="O290" t="s">
        <v>227</v>
      </c>
      <c r="P290">
        <v>28.8</v>
      </c>
      <c r="Q290">
        <v>2.8800000000000002E-3</v>
      </c>
      <c r="R290" t="s">
        <v>227</v>
      </c>
      <c r="S290">
        <v>0.70899999999999996</v>
      </c>
      <c r="T290">
        <v>7.0900000000000002E-5</v>
      </c>
      <c r="U290" t="s">
        <v>243</v>
      </c>
      <c r="V290" s="2">
        <v>10</v>
      </c>
      <c r="W290" s="2">
        <v>1E-3</v>
      </c>
      <c r="X290" t="s">
        <v>271</v>
      </c>
      <c r="Y290">
        <v>926</v>
      </c>
      <c r="Z290">
        <v>9.2600000000000002E-2</v>
      </c>
      <c r="AA290" t="s">
        <v>227</v>
      </c>
      <c r="AB290">
        <v>2.34</v>
      </c>
      <c r="AC290">
        <v>2.34E-4</v>
      </c>
      <c r="AD290" t="s">
        <v>227</v>
      </c>
      <c r="AE290">
        <v>1.86</v>
      </c>
      <c r="AF290">
        <v>1.8599999999999999E-4</v>
      </c>
      <c r="AG290" t="s">
        <v>227</v>
      </c>
      <c r="AH290">
        <v>19500</v>
      </c>
      <c r="AI290">
        <v>1.95</v>
      </c>
      <c r="AJ290" t="s">
        <v>227</v>
      </c>
      <c r="AK290">
        <v>0.75</v>
      </c>
      <c r="AL290">
        <v>7.4999999999999993E-5</v>
      </c>
      <c r="AM290" t="s">
        <v>227</v>
      </c>
      <c r="AN290">
        <v>67</v>
      </c>
      <c r="AO290">
        <v>6.7000000000000002E-3</v>
      </c>
      <c r="AP290" t="s">
        <v>227</v>
      </c>
      <c r="AT290">
        <v>16.3</v>
      </c>
      <c r="AU290">
        <v>1.6299999999999999E-3</v>
      </c>
      <c r="AV290" t="s">
        <v>227</v>
      </c>
      <c r="AW290">
        <v>45.9</v>
      </c>
      <c r="AX290">
        <v>4.5900000000000003E-3</v>
      </c>
      <c r="AY290" t="s">
        <v>227</v>
      </c>
      <c r="AZ290">
        <v>9.33</v>
      </c>
      <c r="BA290">
        <v>9.3300000000000002E-4</v>
      </c>
      <c r="BB290" t="s">
        <v>227</v>
      </c>
      <c r="BC290">
        <v>5310</v>
      </c>
      <c r="BD290">
        <v>0.53100000000000003</v>
      </c>
      <c r="BE290" t="s">
        <v>227</v>
      </c>
      <c r="BF290">
        <v>3.5</v>
      </c>
      <c r="BG290">
        <v>3.5E-4</v>
      </c>
      <c r="BH290" t="s">
        <v>227</v>
      </c>
      <c r="BI290">
        <v>1.44</v>
      </c>
      <c r="BJ290">
        <v>1.44E-4</v>
      </c>
      <c r="BK290" t="s">
        <v>227</v>
      </c>
      <c r="BL290">
        <v>1.29</v>
      </c>
      <c r="BM290">
        <v>1.2899999999999999E-4</v>
      </c>
      <c r="BN290" t="s">
        <v>227</v>
      </c>
      <c r="BO290">
        <v>41100</v>
      </c>
      <c r="BP290">
        <v>4.1100000000000003</v>
      </c>
      <c r="BQ290" t="s">
        <v>227</v>
      </c>
      <c r="BR290">
        <v>19.399999999999999</v>
      </c>
      <c r="BS290">
        <v>1.9400000000000001E-3</v>
      </c>
      <c r="BT290" t="s">
        <v>227</v>
      </c>
      <c r="BU290">
        <v>5.5</v>
      </c>
      <c r="BV290">
        <v>5.5000000000000003E-4</v>
      </c>
      <c r="BW290" t="s">
        <v>227</v>
      </c>
      <c r="BX290">
        <v>0.18</v>
      </c>
      <c r="BY290">
        <v>1.8E-5</v>
      </c>
      <c r="BZ290" t="s">
        <v>227</v>
      </c>
      <c r="CA290">
        <v>1.83</v>
      </c>
      <c r="CB290">
        <v>1.83E-4</v>
      </c>
      <c r="CC290" t="s">
        <v>227</v>
      </c>
      <c r="CD290">
        <v>6.5000000000000002E-2</v>
      </c>
      <c r="CE290">
        <v>6.4999999999999996E-6</v>
      </c>
      <c r="CF290" t="s">
        <v>271</v>
      </c>
      <c r="CG290">
        <v>0.57999999999999996</v>
      </c>
      <c r="CH290">
        <v>5.8E-5</v>
      </c>
      <c r="CI290" t="s">
        <v>227</v>
      </c>
      <c r="CJ290">
        <v>0.38</v>
      </c>
      <c r="CK290">
        <v>3.8000000000000002E-5</v>
      </c>
      <c r="CL290" t="s">
        <v>227</v>
      </c>
      <c r="CP290">
        <v>29500</v>
      </c>
      <c r="CQ290">
        <v>2.95</v>
      </c>
      <c r="CR290" t="s">
        <v>227</v>
      </c>
      <c r="CS290">
        <v>33.299999999999997</v>
      </c>
      <c r="CT290">
        <v>3.3300000000000001E-3</v>
      </c>
      <c r="CU290" t="s">
        <v>227</v>
      </c>
      <c r="CV290">
        <v>46.3</v>
      </c>
      <c r="CW290">
        <v>4.6299999999999996E-3</v>
      </c>
      <c r="CX290" t="s">
        <v>227</v>
      </c>
      <c r="CY290">
        <v>0.19</v>
      </c>
      <c r="CZ290">
        <v>1.9000000000000001E-5</v>
      </c>
      <c r="DA290" t="s">
        <v>227</v>
      </c>
      <c r="DB290">
        <v>9170</v>
      </c>
      <c r="DC290">
        <v>0.91700000000000004</v>
      </c>
      <c r="DD290" t="s">
        <v>227</v>
      </c>
      <c r="DE290">
        <v>430</v>
      </c>
      <c r="DF290">
        <v>4.2999999999999997E-2</v>
      </c>
      <c r="DG290" t="s">
        <v>227</v>
      </c>
      <c r="DH290">
        <v>343</v>
      </c>
      <c r="DI290">
        <v>3.4299999999999997E-2</v>
      </c>
      <c r="DJ290" t="s">
        <v>227</v>
      </c>
      <c r="DK290">
        <v>20100</v>
      </c>
      <c r="DL290">
        <v>2.0099999999999998</v>
      </c>
      <c r="DM290" t="s">
        <v>227</v>
      </c>
      <c r="DN290">
        <v>11</v>
      </c>
      <c r="DO290">
        <v>1.1000000000000001E-3</v>
      </c>
      <c r="DP290" t="s">
        <v>227</v>
      </c>
      <c r="DQ290">
        <v>31</v>
      </c>
      <c r="DR290">
        <v>3.0999999999999999E-3</v>
      </c>
      <c r="DS290" t="s">
        <v>227</v>
      </c>
      <c r="DT290">
        <v>46.4</v>
      </c>
      <c r="DU290">
        <v>4.64E-3</v>
      </c>
      <c r="DV290" t="s">
        <v>271</v>
      </c>
      <c r="DW290">
        <v>880</v>
      </c>
      <c r="DX290">
        <v>8.7999999999999995E-2</v>
      </c>
      <c r="DY290" t="s">
        <v>227</v>
      </c>
      <c r="DZ290">
        <v>78</v>
      </c>
      <c r="EA290">
        <v>7.7999999999999996E-3</v>
      </c>
      <c r="EB290" t="s">
        <v>227</v>
      </c>
      <c r="EF290">
        <v>7.83</v>
      </c>
      <c r="EG290">
        <v>7.8299999999999995E-4</v>
      </c>
      <c r="EH290" t="s">
        <v>227</v>
      </c>
      <c r="EL290">
        <v>86</v>
      </c>
      <c r="EM290">
        <v>8.6E-3</v>
      </c>
      <c r="EN290" t="s">
        <v>271</v>
      </c>
      <c r="EO290">
        <v>1.6E-2</v>
      </c>
      <c r="EP290">
        <v>1.5999999999999999E-6</v>
      </c>
      <c r="EQ290" t="s">
        <v>227</v>
      </c>
      <c r="EX290">
        <v>8750</v>
      </c>
      <c r="EY290">
        <v>0.875</v>
      </c>
      <c r="EZ290" t="s">
        <v>227</v>
      </c>
      <c r="FA290">
        <v>236</v>
      </c>
      <c r="FB290">
        <v>2.3599999999999999E-2</v>
      </c>
      <c r="FC290" t="s">
        <v>227</v>
      </c>
      <c r="FD290">
        <v>9.66</v>
      </c>
      <c r="FE290">
        <v>9.6599999999999995E-4</v>
      </c>
      <c r="FF290" t="s">
        <v>227</v>
      </c>
      <c r="FG290">
        <v>6.03</v>
      </c>
      <c r="FH290">
        <v>6.0300000000000002E-4</v>
      </c>
      <c r="FI290" t="s">
        <v>227</v>
      </c>
      <c r="FP290">
        <v>4.51</v>
      </c>
      <c r="FQ290">
        <v>4.5100000000000001E-4</v>
      </c>
      <c r="FR290" t="s">
        <v>227</v>
      </c>
      <c r="FS290">
        <v>229</v>
      </c>
      <c r="FT290">
        <v>2.29E-2</v>
      </c>
      <c r="FU290" t="s">
        <v>227</v>
      </c>
      <c r="FV290">
        <v>0.97</v>
      </c>
      <c r="FW290">
        <v>9.7E-5</v>
      </c>
      <c r="FX290" t="s">
        <v>227</v>
      </c>
      <c r="FY290">
        <v>0.69</v>
      </c>
      <c r="FZ290">
        <v>6.8999999999999997E-5</v>
      </c>
      <c r="GA290" t="s">
        <v>227</v>
      </c>
      <c r="GB290">
        <v>0.79</v>
      </c>
      <c r="GC290">
        <v>7.8999999999999996E-5</v>
      </c>
      <c r="GD290" t="s">
        <v>271</v>
      </c>
      <c r="GE290">
        <v>12.3</v>
      </c>
      <c r="GF290">
        <v>1.23E-3</v>
      </c>
      <c r="GG290" t="s">
        <v>227</v>
      </c>
      <c r="GH290">
        <v>3510</v>
      </c>
      <c r="GI290">
        <v>0.35099999999999998</v>
      </c>
      <c r="GJ290" t="s">
        <v>227</v>
      </c>
      <c r="GK290">
        <v>0.82</v>
      </c>
      <c r="GL290">
        <v>8.2000000000000001E-5</v>
      </c>
      <c r="GM290" t="s">
        <v>227</v>
      </c>
      <c r="GN290">
        <v>0.2</v>
      </c>
      <c r="GO290">
        <v>2.0000000000000002E-5</v>
      </c>
      <c r="GP290" t="s">
        <v>227</v>
      </c>
      <c r="GQ290">
        <v>3.47</v>
      </c>
      <c r="GR290">
        <v>3.4699999999999998E-4</v>
      </c>
      <c r="GS290" t="s">
        <v>227</v>
      </c>
      <c r="GT290">
        <v>71</v>
      </c>
      <c r="GU290">
        <v>7.1000000000000004E-3</v>
      </c>
      <c r="GV290" t="s">
        <v>271</v>
      </c>
      <c r="GW290">
        <v>10.6</v>
      </c>
      <c r="GX290">
        <v>1.06E-3</v>
      </c>
      <c r="GY290" t="s">
        <v>227</v>
      </c>
      <c r="GZ290">
        <v>14.9</v>
      </c>
      <c r="HA290">
        <v>1.49E-3</v>
      </c>
      <c r="HB290" t="s">
        <v>227</v>
      </c>
      <c r="HC290">
        <v>1.18</v>
      </c>
      <c r="HD290">
        <v>1.18E-4</v>
      </c>
      <c r="HE290" t="s">
        <v>227</v>
      </c>
      <c r="HF290">
        <v>261</v>
      </c>
      <c r="HG290">
        <v>2.6100000000000002E-2</v>
      </c>
      <c r="HH290" t="s">
        <v>227</v>
      </c>
      <c r="HI290">
        <v>57</v>
      </c>
      <c r="HJ290">
        <v>5.7000000000000002E-3</v>
      </c>
      <c r="HK290" t="s">
        <v>227</v>
      </c>
    </row>
    <row r="291" spans="1:219" x14ac:dyDescent="0.25">
      <c r="A291" t="s">
        <v>625</v>
      </c>
      <c r="B291" t="s">
        <v>620</v>
      </c>
      <c r="C291" t="s">
        <v>221</v>
      </c>
      <c r="D291" t="s">
        <v>315</v>
      </c>
      <c r="E291" t="s">
        <v>316</v>
      </c>
      <c r="F291" t="s">
        <v>224</v>
      </c>
      <c r="G291" t="s">
        <v>235</v>
      </c>
      <c r="H291" t="s">
        <v>226</v>
      </c>
      <c r="I291" t="str">
        <f>HYPERLINK("https://www.oreas.com/crm/OREAS-504/")</f>
        <v>https://www.oreas.com/crm/OREAS-504/</v>
      </c>
      <c r="J291">
        <v>3.13</v>
      </c>
      <c r="K291">
        <v>3.1300000000000002E-4</v>
      </c>
      <c r="L291" t="s">
        <v>227</v>
      </c>
      <c r="S291">
        <v>1.48</v>
      </c>
      <c r="T291">
        <v>1.4799999999999999E-4</v>
      </c>
      <c r="U291" t="s">
        <v>243</v>
      </c>
      <c r="BC291">
        <v>11371</v>
      </c>
      <c r="BD291">
        <v>1.1371</v>
      </c>
      <c r="BE291" t="s">
        <v>227</v>
      </c>
      <c r="DH291">
        <v>643</v>
      </c>
      <c r="DI291">
        <v>6.4299999999999996E-2</v>
      </c>
      <c r="DJ291" t="s">
        <v>227</v>
      </c>
      <c r="EX291">
        <v>13700</v>
      </c>
      <c r="EY291">
        <v>1.37</v>
      </c>
      <c r="EZ291" t="s">
        <v>227</v>
      </c>
    </row>
    <row r="292" spans="1:219" x14ac:dyDescent="0.25">
      <c r="A292" t="s">
        <v>626</v>
      </c>
      <c r="B292" t="s">
        <v>620</v>
      </c>
      <c r="C292" t="s">
        <v>221</v>
      </c>
      <c r="D292" t="s">
        <v>315</v>
      </c>
      <c r="E292" t="s">
        <v>316</v>
      </c>
      <c r="F292" t="s">
        <v>260</v>
      </c>
      <c r="G292" t="s">
        <v>235</v>
      </c>
      <c r="H292" t="s">
        <v>226</v>
      </c>
      <c r="I292" t="str">
        <f>HYPERLINK("https://www.oreas.com/crm/OREAS-504b/")</f>
        <v>https://www.oreas.com/crm/OREAS-504b/</v>
      </c>
      <c r="J292">
        <v>2.98</v>
      </c>
      <c r="K292">
        <v>2.9799999999999998E-4</v>
      </c>
      <c r="L292" t="s">
        <v>271</v>
      </c>
      <c r="M292">
        <v>69100</v>
      </c>
      <c r="N292">
        <v>6.91</v>
      </c>
      <c r="O292" t="s">
        <v>227</v>
      </c>
      <c r="P292">
        <v>10.3</v>
      </c>
      <c r="Q292">
        <v>1.0300000000000001E-3</v>
      </c>
      <c r="R292" t="s">
        <v>227</v>
      </c>
      <c r="S292">
        <v>1.61</v>
      </c>
      <c r="T292">
        <v>1.6100000000000001E-4</v>
      </c>
      <c r="U292" t="s">
        <v>243</v>
      </c>
      <c r="Y292">
        <v>711</v>
      </c>
      <c r="Z292">
        <v>7.1099999999999997E-2</v>
      </c>
      <c r="AA292" t="s">
        <v>227</v>
      </c>
      <c r="AB292">
        <v>1.57</v>
      </c>
      <c r="AC292">
        <v>1.5699999999999999E-4</v>
      </c>
      <c r="AD292" t="s">
        <v>227</v>
      </c>
      <c r="AE292">
        <v>4.92</v>
      </c>
      <c r="AF292">
        <v>4.9200000000000003E-4</v>
      </c>
      <c r="AG292" t="s">
        <v>227</v>
      </c>
      <c r="AH292">
        <v>27400</v>
      </c>
      <c r="AI292">
        <v>2.74</v>
      </c>
      <c r="AJ292" t="s">
        <v>227</v>
      </c>
      <c r="AN292">
        <v>38.6</v>
      </c>
      <c r="AO292">
        <v>3.8600000000000001E-3</v>
      </c>
      <c r="AP292" t="s">
        <v>227</v>
      </c>
      <c r="AT292">
        <v>20.9</v>
      </c>
      <c r="AU292">
        <v>2.0899999999999998E-3</v>
      </c>
      <c r="AV292" t="s">
        <v>227</v>
      </c>
      <c r="AW292">
        <v>70</v>
      </c>
      <c r="AX292">
        <v>7.0000000000000001E-3</v>
      </c>
      <c r="AY292" t="s">
        <v>227</v>
      </c>
      <c r="AZ292">
        <v>5.03</v>
      </c>
      <c r="BA292">
        <v>5.0299999999999997E-4</v>
      </c>
      <c r="BB292" t="s">
        <v>227</v>
      </c>
      <c r="BC292">
        <v>11100</v>
      </c>
      <c r="BD292">
        <v>1.1100000000000001</v>
      </c>
      <c r="BE292" t="s">
        <v>227</v>
      </c>
      <c r="BF292">
        <v>3.29</v>
      </c>
      <c r="BG292">
        <v>3.2899999999999997E-4</v>
      </c>
      <c r="BH292" t="s">
        <v>227</v>
      </c>
      <c r="BI292">
        <v>1.82</v>
      </c>
      <c r="BJ292">
        <v>1.8200000000000001E-4</v>
      </c>
      <c r="BK292" t="s">
        <v>227</v>
      </c>
      <c r="BL292">
        <v>0.95</v>
      </c>
      <c r="BM292">
        <v>9.5000000000000005E-5</v>
      </c>
      <c r="BN292" t="s">
        <v>227</v>
      </c>
      <c r="BO292">
        <v>73300</v>
      </c>
      <c r="BP292">
        <v>7.33</v>
      </c>
      <c r="BQ292" t="s">
        <v>227</v>
      </c>
      <c r="BR292">
        <v>16.7</v>
      </c>
      <c r="BS292">
        <v>1.67E-3</v>
      </c>
      <c r="BT292" t="s">
        <v>227</v>
      </c>
      <c r="BU292">
        <v>3.46</v>
      </c>
      <c r="BV292">
        <v>3.4600000000000001E-4</v>
      </c>
      <c r="BW292" t="s">
        <v>227</v>
      </c>
      <c r="BX292">
        <v>0.21</v>
      </c>
      <c r="BY292">
        <v>2.0999999999999999E-5</v>
      </c>
      <c r="BZ292" t="s">
        <v>271</v>
      </c>
      <c r="CA292">
        <v>1.82</v>
      </c>
      <c r="CB292">
        <v>1.8200000000000001E-4</v>
      </c>
      <c r="CC292" t="s">
        <v>227</v>
      </c>
      <c r="CG292">
        <v>0.65</v>
      </c>
      <c r="CH292">
        <v>6.4999999999999994E-5</v>
      </c>
      <c r="CI292" t="s">
        <v>227</v>
      </c>
      <c r="CJ292">
        <v>0.73</v>
      </c>
      <c r="CK292">
        <v>7.2999999999999999E-5</v>
      </c>
      <c r="CL292" t="s">
        <v>227</v>
      </c>
      <c r="CP292">
        <v>29300</v>
      </c>
      <c r="CQ292">
        <v>2.93</v>
      </c>
      <c r="CR292" t="s">
        <v>227</v>
      </c>
      <c r="CS292">
        <v>19.600000000000001</v>
      </c>
      <c r="CT292">
        <v>1.9599999999999999E-3</v>
      </c>
      <c r="CU292" t="s">
        <v>227</v>
      </c>
      <c r="CV292">
        <v>23.3</v>
      </c>
      <c r="CW292">
        <v>2.33E-3</v>
      </c>
      <c r="CX292" t="s">
        <v>227</v>
      </c>
      <c r="CY292">
        <v>0.28000000000000003</v>
      </c>
      <c r="CZ292">
        <v>2.8E-5</v>
      </c>
      <c r="DA292" t="s">
        <v>227</v>
      </c>
      <c r="DB292">
        <v>16600</v>
      </c>
      <c r="DC292">
        <v>1.66</v>
      </c>
      <c r="DD292" t="s">
        <v>227</v>
      </c>
      <c r="DE292">
        <v>540</v>
      </c>
      <c r="DF292">
        <v>5.3999999999999999E-2</v>
      </c>
      <c r="DG292" t="s">
        <v>227</v>
      </c>
      <c r="DH292">
        <v>499</v>
      </c>
      <c r="DI292">
        <v>4.99E-2</v>
      </c>
      <c r="DJ292" t="s">
        <v>227</v>
      </c>
      <c r="DK292">
        <v>20200</v>
      </c>
      <c r="DL292">
        <v>2.02</v>
      </c>
      <c r="DM292" t="s">
        <v>227</v>
      </c>
      <c r="DN292">
        <v>10</v>
      </c>
      <c r="DO292">
        <v>1E-3</v>
      </c>
      <c r="DP292" t="s">
        <v>227</v>
      </c>
      <c r="DQ292">
        <v>17.7</v>
      </c>
      <c r="DR292">
        <v>1.7700000000000001E-3</v>
      </c>
      <c r="DS292" t="s">
        <v>227</v>
      </c>
      <c r="DT292">
        <v>30</v>
      </c>
      <c r="DU292">
        <v>3.0000000000000001E-3</v>
      </c>
      <c r="DV292" t="s">
        <v>271</v>
      </c>
      <c r="DW292">
        <v>960</v>
      </c>
      <c r="DX292">
        <v>9.6000000000000002E-2</v>
      </c>
      <c r="DY292" t="s">
        <v>227</v>
      </c>
      <c r="DZ292">
        <v>26.2</v>
      </c>
      <c r="EA292">
        <v>2.6199999999999999E-3</v>
      </c>
      <c r="EB292" t="s">
        <v>227</v>
      </c>
      <c r="EF292">
        <v>4.55</v>
      </c>
      <c r="EG292">
        <v>4.55E-4</v>
      </c>
      <c r="EH292" t="s">
        <v>227</v>
      </c>
      <c r="EL292">
        <v>51</v>
      </c>
      <c r="EM292">
        <v>5.1000000000000004E-3</v>
      </c>
      <c r="EN292" t="s">
        <v>271</v>
      </c>
      <c r="EO292">
        <v>0.01</v>
      </c>
      <c r="EP292">
        <v>9.9999999999999995E-7</v>
      </c>
      <c r="EQ292" t="s">
        <v>227</v>
      </c>
      <c r="EX292">
        <v>13100</v>
      </c>
      <c r="EY292">
        <v>1.31</v>
      </c>
      <c r="EZ292" t="s">
        <v>227</v>
      </c>
      <c r="FA292">
        <v>1.19</v>
      </c>
      <c r="FB292">
        <v>1.1900000000000001E-4</v>
      </c>
      <c r="FC292" t="s">
        <v>227</v>
      </c>
      <c r="FD292">
        <v>14.5</v>
      </c>
      <c r="FE292">
        <v>1.4499999999999999E-3</v>
      </c>
      <c r="FF292" t="s">
        <v>227</v>
      </c>
      <c r="FG292">
        <v>12.4</v>
      </c>
      <c r="FH292">
        <v>1.24E-3</v>
      </c>
      <c r="FI292" t="s">
        <v>227</v>
      </c>
      <c r="FP292">
        <v>11.4</v>
      </c>
      <c r="FQ292">
        <v>1.14E-3</v>
      </c>
      <c r="FR292" t="s">
        <v>227</v>
      </c>
      <c r="FS292">
        <v>423</v>
      </c>
      <c r="FT292">
        <v>4.2299999999999997E-2</v>
      </c>
      <c r="FU292" t="s">
        <v>227</v>
      </c>
      <c r="FV292">
        <v>0.68</v>
      </c>
      <c r="FW292">
        <v>6.7999999999999999E-5</v>
      </c>
      <c r="FX292" t="s">
        <v>227</v>
      </c>
      <c r="FY292">
        <v>0.54</v>
      </c>
      <c r="FZ292">
        <v>5.3999999999999998E-5</v>
      </c>
      <c r="GA292" t="s">
        <v>227</v>
      </c>
      <c r="GB292">
        <v>0.38</v>
      </c>
      <c r="GC292">
        <v>3.8000000000000002E-5</v>
      </c>
      <c r="GD292" t="s">
        <v>271</v>
      </c>
      <c r="GE292">
        <v>8.27</v>
      </c>
      <c r="GF292">
        <v>8.2700000000000004E-4</v>
      </c>
      <c r="GG292" t="s">
        <v>227</v>
      </c>
      <c r="GH292">
        <v>3640</v>
      </c>
      <c r="GI292">
        <v>0.36399999999999999</v>
      </c>
      <c r="GJ292" t="s">
        <v>227</v>
      </c>
      <c r="GK292">
        <v>0.49</v>
      </c>
      <c r="GL292">
        <v>4.8999999999999998E-5</v>
      </c>
      <c r="GM292" t="s">
        <v>227</v>
      </c>
      <c r="GN292">
        <v>0.26</v>
      </c>
      <c r="GO292">
        <v>2.5999999999999998E-5</v>
      </c>
      <c r="GP292" t="s">
        <v>227</v>
      </c>
      <c r="GQ292">
        <v>2.33</v>
      </c>
      <c r="GR292">
        <v>2.33E-4</v>
      </c>
      <c r="GS292" t="s">
        <v>227</v>
      </c>
      <c r="GT292">
        <v>128</v>
      </c>
      <c r="GU292">
        <v>1.2800000000000001E-2</v>
      </c>
      <c r="GV292" t="s">
        <v>271</v>
      </c>
      <c r="GW292">
        <v>3.13</v>
      </c>
      <c r="GX292">
        <v>3.1300000000000002E-4</v>
      </c>
      <c r="GY292" t="s">
        <v>227</v>
      </c>
      <c r="GZ292">
        <v>17.7</v>
      </c>
      <c r="HA292">
        <v>1.7700000000000001E-3</v>
      </c>
      <c r="HB292" t="s">
        <v>227</v>
      </c>
      <c r="HC292">
        <v>1.82</v>
      </c>
      <c r="HD292">
        <v>1.8200000000000001E-4</v>
      </c>
      <c r="HE292" t="s">
        <v>227</v>
      </c>
      <c r="HF292">
        <v>108</v>
      </c>
      <c r="HG292">
        <v>1.0800000000000001E-2</v>
      </c>
      <c r="HH292" t="s">
        <v>227</v>
      </c>
      <c r="HI292">
        <v>60</v>
      </c>
      <c r="HJ292">
        <v>6.0000000000000001E-3</v>
      </c>
      <c r="HK292" t="s">
        <v>227</v>
      </c>
    </row>
    <row r="293" spans="1:219" x14ac:dyDescent="0.25">
      <c r="A293" t="s">
        <v>627</v>
      </c>
      <c r="B293" t="s">
        <v>620</v>
      </c>
      <c r="C293" t="s">
        <v>221</v>
      </c>
      <c r="D293" t="s">
        <v>315</v>
      </c>
      <c r="E293" t="s">
        <v>316</v>
      </c>
      <c r="F293" t="s">
        <v>260</v>
      </c>
      <c r="G293" t="s">
        <v>235</v>
      </c>
      <c r="H293" t="s">
        <v>226</v>
      </c>
      <c r="I293" t="str">
        <f>HYPERLINK("https://www.oreas.com/crm/OREAS-504c/")</f>
        <v>https://www.oreas.com/crm/OREAS-504c/</v>
      </c>
      <c r="J293">
        <v>4.1900000000000004</v>
      </c>
      <c r="K293">
        <v>4.1899999999999999E-4</v>
      </c>
      <c r="L293" t="s">
        <v>271</v>
      </c>
      <c r="M293">
        <v>70700</v>
      </c>
      <c r="N293">
        <v>7.07</v>
      </c>
      <c r="O293" t="s">
        <v>227</v>
      </c>
      <c r="P293">
        <v>34.9</v>
      </c>
      <c r="Q293">
        <v>3.49E-3</v>
      </c>
      <c r="R293" t="s">
        <v>227</v>
      </c>
      <c r="S293">
        <v>1.48</v>
      </c>
      <c r="T293">
        <v>1.4799999999999999E-4</v>
      </c>
      <c r="U293" t="s">
        <v>243</v>
      </c>
      <c r="Y293">
        <v>850</v>
      </c>
      <c r="Z293">
        <v>8.5000000000000006E-2</v>
      </c>
      <c r="AA293" t="s">
        <v>227</v>
      </c>
      <c r="AB293">
        <v>2.31</v>
      </c>
      <c r="AC293">
        <v>2.31E-4</v>
      </c>
      <c r="AD293" t="s">
        <v>227</v>
      </c>
      <c r="AE293">
        <v>2.2599999999999998</v>
      </c>
      <c r="AF293">
        <v>2.2599999999999999E-4</v>
      </c>
      <c r="AG293" t="s">
        <v>227</v>
      </c>
      <c r="AH293">
        <v>25200</v>
      </c>
      <c r="AI293">
        <v>2.52</v>
      </c>
      <c r="AJ293" t="s">
        <v>227</v>
      </c>
      <c r="AN293">
        <v>49.8</v>
      </c>
      <c r="AO293">
        <v>4.9800000000000001E-3</v>
      </c>
      <c r="AP293" t="s">
        <v>227</v>
      </c>
      <c r="AT293">
        <v>16.2</v>
      </c>
      <c r="AU293">
        <v>1.6199999999999999E-3</v>
      </c>
      <c r="AV293" t="s">
        <v>227</v>
      </c>
      <c r="AW293">
        <v>58</v>
      </c>
      <c r="AX293">
        <v>5.7999999999999996E-3</v>
      </c>
      <c r="AY293" t="s">
        <v>227</v>
      </c>
      <c r="AZ293">
        <v>8.16</v>
      </c>
      <c r="BA293">
        <v>8.1599999999999999E-4</v>
      </c>
      <c r="BB293" t="s">
        <v>227</v>
      </c>
      <c r="BC293">
        <v>11100</v>
      </c>
      <c r="BD293">
        <v>1.1100000000000001</v>
      </c>
      <c r="BE293" t="s">
        <v>227</v>
      </c>
      <c r="BF293">
        <v>3.76</v>
      </c>
      <c r="BG293">
        <v>3.7599999999999998E-4</v>
      </c>
      <c r="BH293" t="s">
        <v>227</v>
      </c>
      <c r="BI293">
        <v>2.11</v>
      </c>
      <c r="BJ293">
        <v>2.1100000000000001E-4</v>
      </c>
      <c r="BK293" t="s">
        <v>227</v>
      </c>
      <c r="BL293">
        <v>1.03</v>
      </c>
      <c r="BM293">
        <v>1.03E-4</v>
      </c>
      <c r="BN293" t="s">
        <v>227</v>
      </c>
      <c r="BO293">
        <v>60800</v>
      </c>
      <c r="BP293">
        <v>6.08</v>
      </c>
      <c r="BQ293" t="s">
        <v>227</v>
      </c>
      <c r="BR293">
        <v>17.2</v>
      </c>
      <c r="BS293">
        <v>1.72E-3</v>
      </c>
      <c r="BT293" t="s">
        <v>227</v>
      </c>
      <c r="BU293">
        <v>4.1399999999999997</v>
      </c>
      <c r="BV293">
        <v>4.1399999999999998E-4</v>
      </c>
      <c r="BW293" t="s">
        <v>227</v>
      </c>
      <c r="BX293">
        <v>0.16</v>
      </c>
      <c r="BY293">
        <v>1.5999999999999999E-5</v>
      </c>
      <c r="BZ293" t="s">
        <v>271</v>
      </c>
      <c r="CA293">
        <v>2.21</v>
      </c>
      <c r="CB293">
        <v>2.2100000000000001E-4</v>
      </c>
      <c r="CC293" t="s">
        <v>227</v>
      </c>
      <c r="CD293">
        <v>6.4000000000000001E-2</v>
      </c>
      <c r="CE293">
        <v>6.3999999999999997E-6</v>
      </c>
      <c r="CF293" t="s">
        <v>271</v>
      </c>
      <c r="CG293">
        <v>0.75</v>
      </c>
      <c r="CH293">
        <v>7.4999999999999993E-5</v>
      </c>
      <c r="CI293" t="s">
        <v>227</v>
      </c>
      <c r="CJ293">
        <v>0.24</v>
      </c>
      <c r="CK293">
        <v>2.4000000000000001E-5</v>
      </c>
      <c r="CL293" t="s">
        <v>227</v>
      </c>
      <c r="CP293">
        <v>31600</v>
      </c>
      <c r="CQ293">
        <v>3.16</v>
      </c>
      <c r="CR293" t="s">
        <v>227</v>
      </c>
      <c r="CS293">
        <v>25.5</v>
      </c>
      <c r="CT293">
        <v>2.5500000000000002E-3</v>
      </c>
      <c r="CU293" t="s">
        <v>227</v>
      </c>
      <c r="CV293">
        <v>25.9</v>
      </c>
      <c r="CW293">
        <v>2.5899999999999999E-3</v>
      </c>
      <c r="CX293" t="s">
        <v>227</v>
      </c>
      <c r="CY293">
        <v>0.3</v>
      </c>
      <c r="CZ293">
        <v>3.0000000000000001E-5</v>
      </c>
      <c r="DA293" t="s">
        <v>227</v>
      </c>
      <c r="DB293">
        <v>14300</v>
      </c>
      <c r="DC293">
        <v>1.43</v>
      </c>
      <c r="DD293" t="s">
        <v>227</v>
      </c>
      <c r="DE293">
        <v>510</v>
      </c>
      <c r="DF293">
        <v>5.0999999999999997E-2</v>
      </c>
      <c r="DG293" t="s">
        <v>227</v>
      </c>
      <c r="DH293">
        <v>512</v>
      </c>
      <c r="DI293">
        <v>5.1200000000000002E-2</v>
      </c>
      <c r="DJ293" t="s">
        <v>227</v>
      </c>
      <c r="DK293">
        <v>20400</v>
      </c>
      <c r="DL293">
        <v>2.04</v>
      </c>
      <c r="DM293" t="s">
        <v>227</v>
      </c>
      <c r="DN293">
        <v>14.2</v>
      </c>
      <c r="DO293">
        <v>1.42E-3</v>
      </c>
      <c r="DP293" t="s">
        <v>227</v>
      </c>
      <c r="DQ293">
        <v>22.4</v>
      </c>
      <c r="DR293">
        <v>2.2399999999999998E-3</v>
      </c>
      <c r="DS293" t="s">
        <v>227</v>
      </c>
      <c r="DT293">
        <v>41.3</v>
      </c>
      <c r="DU293">
        <v>4.13E-3</v>
      </c>
      <c r="DV293" t="s">
        <v>271</v>
      </c>
      <c r="DW293">
        <v>940</v>
      </c>
      <c r="DX293">
        <v>9.4E-2</v>
      </c>
      <c r="DY293" t="s">
        <v>227</v>
      </c>
      <c r="DZ293">
        <v>60</v>
      </c>
      <c r="EA293">
        <v>6.0000000000000001E-3</v>
      </c>
      <c r="EB293" t="s">
        <v>227</v>
      </c>
      <c r="EF293">
        <v>5.96</v>
      </c>
      <c r="EG293">
        <v>5.9599999999999996E-4</v>
      </c>
      <c r="EH293" t="s">
        <v>227</v>
      </c>
      <c r="EL293">
        <v>87</v>
      </c>
      <c r="EM293">
        <v>8.6999999999999994E-3</v>
      </c>
      <c r="EN293" t="s">
        <v>271</v>
      </c>
      <c r="EO293">
        <v>0.35299999999999998</v>
      </c>
      <c r="EP293">
        <v>3.5299999999999997E-5</v>
      </c>
      <c r="EQ293" t="s">
        <v>227</v>
      </c>
      <c r="EX293">
        <v>11100</v>
      </c>
      <c r="EY293">
        <v>1.1100000000000001</v>
      </c>
      <c r="EZ293" t="s">
        <v>227</v>
      </c>
      <c r="FA293">
        <v>1.62</v>
      </c>
      <c r="FB293">
        <v>1.6200000000000001E-4</v>
      </c>
      <c r="FC293" t="s">
        <v>227</v>
      </c>
      <c r="FD293">
        <v>12.6</v>
      </c>
      <c r="FE293">
        <v>1.2600000000000001E-3</v>
      </c>
      <c r="FF293" t="s">
        <v>227</v>
      </c>
      <c r="FG293">
        <v>7.39</v>
      </c>
      <c r="FH293">
        <v>7.3899999999999997E-4</v>
      </c>
      <c r="FI293" t="s">
        <v>227</v>
      </c>
      <c r="FM293">
        <v>3.49</v>
      </c>
      <c r="FN293">
        <v>3.4900000000000003E-4</v>
      </c>
      <c r="FO293" t="s">
        <v>271</v>
      </c>
      <c r="FP293">
        <v>5.42</v>
      </c>
      <c r="FQ293">
        <v>5.4199999999999995E-4</v>
      </c>
      <c r="FR293" t="s">
        <v>227</v>
      </c>
      <c r="FS293">
        <v>360</v>
      </c>
      <c r="FT293">
        <v>3.5999999999999997E-2</v>
      </c>
      <c r="FU293" t="s">
        <v>227</v>
      </c>
      <c r="FV293">
        <v>1.06</v>
      </c>
      <c r="FW293">
        <v>1.06E-4</v>
      </c>
      <c r="FX293" t="s">
        <v>227</v>
      </c>
      <c r="FY293">
        <v>0.64</v>
      </c>
      <c r="FZ293">
        <v>6.3999999999999997E-5</v>
      </c>
      <c r="GA293" t="s">
        <v>227</v>
      </c>
      <c r="GB293">
        <v>0.45</v>
      </c>
      <c r="GC293">
        <v>4.5000000000000003E-5</v>
      </c>
      <c r="GD293" t="s">
        <v>271</v>
      </c>
      <c r="GE293">
        <v>12.6</v>
      </c>
      <c r="GF293">
        <v>1.2600000000000001E-3</v>
      </c>
      <c r="GG293" t="s">
        <v>227</v>
      </c>
      <c r="GH293">
        <v>4030</v>
      </c>
      <c r="GI293">
        <v>0.40300000000000002</v>
      </c>
      <c r="GJ293" t="s">
        <v>227</v>
      </c>
      <c r="GK293">
        <v>0.7</v>
      </c>
      <c r="GL293">
        <v>6.9999999999999994E-5</v>
      </c>
      <c r="GM293" t="s">
        <v>227</v>
      </c>
      <c r="GN293">
        <v>0.31</v>
      </c>
      <c r="GO293">
        <v>3.1000000000000001E-5</v>
      </c>
      <c r="GP293" t="s">
        <v>227</v>
      </c>
      <c r="GQ293">
        <v>3.64</v>
      </c>
      <c r="GR293">
        <v>3.6400000000000001E-4</v>
      </c>
      <c r="GS293" t="s">
        <v>227</v>
      </c>
      <c r="GT293">
        <v>108</v>
      </c>
      <c r="GU293">
        <v>1.0800000000000001E-2</v>
      </c>
      <c r="GV293" t="s">
        <v>271</v>
      </c>
      <c r="GW293">
        <v>2.95</v>
      </c>
      <c r="GX293">
        <v>2.9500000000000001E-4</v>
      </c>
      <c r="GY293" t="s">
        <v>227</v>
      </c>
      <c r="GZ293">
        <v>20.3</v>
      </c>
      <c r="HA293">
        <v>2.0300000000000001E-3</v>
      </c>
      <c r="HB293" t="s">
        <v>227</v>
      </c>
      <c r="HC293">
        <v>2</v>
      </c>
      <c r="HD293">
        <v>2.0000000000000001E-4</v>
      </c>
      <c r="HE293" t="s">
        <v>227</v>
      </c>
      <c r="HF293">
        <v>106</v>
      </c>
      <c r="HG293">
        <v>1.06E-2</v>
      </c>
      <c r="HH293" t="s">
        <v>227</v>
      </c>
      <c r="HI293">
        <v>72</v>
      </c>
      <c r="HJ293">
        <v>7.1999999999999998E-3</v>
      </c>
      <c r="HK293" t="s">
        <v>227</v>
      </c>
    </row>
    <row r="294" spans="1:219" x14ac:dyDescent="0.25">
      <c r="A294" t="s">
        <v>628</v>
      </c>
      <c r="B294" t="s">
        <v>620</v>
      </c>
      <c r="C294" t="s">
        <v>221</v>
      </c>
      <c r="D294" t="s">
        <v>402</v>
      </c>
      <c r="E294" t="s">
        <v>316</v>
      </c>
      <c r="F294" t="s">
        <v>260</v>
      </c>
      <c r="G294" t="s">
        <v>225</v>
      </c>
      <c r="H294" t="s">
        <v>226</v>
      </c>
      <c r="I294" t="str">
        <f>HYPERLINK("https://www.oreas.com/crm/OREAS-504d/")</f>
        <v>https://www.oreas.com/crm/OREAS-504d/</v>
      </c>
      <c r="J294">
        <v>2.64</v>
      </c>
      <c r="K294">
        <v>2.6400000000000002E-4</v>
      </c>
      <c r="L294" t="s">
        <v>271</v>
      </c>
      <c r="M294">
        <v>73600</v>
      </c>
      <c r="N294">
        <v>7.36</v>
      </c>
      <c r="O294" t="s">
        <v>227</v>
      </c>
      <c r="P294">
        <v>49.6</v>
      </c>
      <c r="Q294">
        <v>4.96E-3</v>
      </c>
      <c r="R294" t="s">
        <v>227</v>
      </c>
      <c r="S294">
        <v>1.46</v>
      </c>
      <c r="T294">
        <v>1.46E-4</v>
      </c>
      <c r="U294" t="s">
        <v>243</v>
      </c>
      <c r="V294" s="2">
        <v>10</v>
      </c>
      <c r="W294" s="2">
        <v>1E-3</v>
      </c>
      <c r="X294" t="s">
        <v>271</v>
      </c>
      <c r="Y294">
        <v>816</v>
      </c>
      <c r="Z294">
        <v>8.1600000000000006E-2</v>
      </c>
      <c r="AA294" t="s">
        <v>227</v>
      </c>
      <c r="AB294">
        <v>2.0699999999999998</v>
      </c>
      <c r="AC294">
        <v>2.0699999999999999E-4</v>
      </c>
      <c r="AD294" t="s">
        <v>227</v>
      </c>
      <c r="AE294">
        <v>3.16</v>
      </c>
      <c r="AF294">
        <v>3.1599999999999998E-4</v>
      </c>
      <c r="AG294" t="s">
        <v>227</v>
      </c>
      <c r="AH294">
        <v>20100</v>
      </c>
      <c r="AI294">
        <v>2.0099999999999998</v>
      </c>
      <c r="AJ294" t="s">
        <v>227</v>
      </c>
      <c r="AK294">
        <v>1.3</v>
      </c>
      <c r="AL294">
        <v>1.2999999999999999E-4</v>
      </c>
      <c r="AM294" t="s">
        <v>227</v>
      </c>
      <c r="AN294">
        <v>55</v>
      </c>
      <c r="AO294">
        <v>5.4999999999999997E-3</v>
      </c>
      <c r="AP294" t="s">
        <v>227</v>
      </c>
      <c r="AT294">
        <v>21.5</v>
      </c>
      <c r="AU294">
        <v>2.15E-3</v>
      </c>
      <c r="AV294" t="s">
        <v>227</v>
      </c>
      <c r="AW294">
        <v>41.1</v>
      </c>
      <c r="AX294">
        <v>4.1099999999999999E-3</v>
      </c>
      <c r="AY294" t="s">
        <v>227</v>
      </c>
      <c r="AZ294">
        <v>7.59</v>
      </c>
      <c r="BA294">
        <v>7.5900000000000002E-4</v>
      </c>
      <c r="BB294" t="s">
        <v>227</v>
      </c>
      <c r="BC294">
        <v>11000</v>
      </c>
      <c r="BD294">
        <v>1.1000000000000001</v>
      </c>
      <c r="BE294" t="s">
        <v>227</v>
      </c>
      <c r="BF294">
        <v>3.23</v>
      </c>
      <c r="BG294">
        <v>3.2299999999999999E-4</v>
      </c>
      <c r="BH294" t="s">
        <v>227</v>
      </c>
      <c r="BI294">
        <v>1.45</v>
      </c>
      <c r="BJ294">
        <v>1.45E-4</v>
      </c>
      <c r="BK294" t="s">
        <v>227</v>
      </c>
      <c r="BL294">
        <v>1.1599999999999999</v>
      </c>
      <c r="BM294">
        <v>1.16E-4</v>
      </c>
      <c r="BN294" t="s">
        <v>227</v>
      </c>
      <c r="BO294">
        <v>45700</v>
      </c>
      <c r="BP294">
        <v>4.57</v>
      </c>
      <c r="BQ294" t="s">
        <v>227</v>
      </c>
      <c r="BR294">
        <v>18.100000000000001</v>
      </c>
      <c r="BS294">
        <v>1.81E-3</v>
      </c>
      <c r="BT294" t="s">
        <v>227</v>
      </c>
      <c r="BU294">
        <v>4.7699999999999996</v>
      </c>
      <c r="BV294">
        <v>4.7699999999999999E-4</v>
      </c>
      <c r="BW294" t="s">
        <v>227</v>
      </c>
      <c r="BX294">
        <v>0.13</v>
      </c>
      <c r="BY294">
        <v>1.2999999999999999E-5</v>
      </c>
      <c r="BZ294" t="s">
        <v>271</v>
      </c>
      <c r="CA294">
        <v>1.86</v>
      </c>
      <c r="CB294">
        <v>1.8599999999999999E-4</v>
      </c>
      <c r="CC294" t="s">
        <v>227</v>
      </c>
      <c r="CD294">
        <v>9.6000000000000002E-2</v>
      </c>
      <c r="CE294">
        <v>9.5999999999999996E-6</v>
      </c>
      <c r="CF294" t="s">
        <v>271</v>
      </c>
      <c r="CG294">
        <v>0.55000000000000004</v>
      </c>
      <c r="CH294">
        <v>5.5000000000000002E-5</v>
      </c>
      <c r="CI294" t="s">
        <v>227</v>
      </c>
      <c r="CJ294">
        <v>0.73</v>
      </c>
      <c r="CK294">
        <v>7.2999999999999999E-5</v>
      </c>
      <c r="CL294" t="s">
        <v>227</v>
      </c>
      <c r="CP294">
        <v>29700</v>
      </c>
      <c r="CQ294">
        <v>2.97</v>
      </c>
      <c r="CR294" t="s">
        <v>227</v>
      </c>
      <c r="CS294">
        <v>27.6</v>
      </c>
      <c r="CT294">
        <v>2.7599999999999999E-3</v>
      </c>
      <c r="CU294" t="s">
        <v>227</v>
      </c>
      <c r="CV294">
        <v>39.5</v>
      </c>
      <c r="CW294">
        <v>3.9500000000000004E-3</v>
      </c>
      <c r="CX294" t="s">
        <v>227</v>
      </c>
      <c r="CY294">
        <v>0.2</v>
      </c>
      <c r="CZ294">
        <v>2.0000000000000002E-5</v>
      </c>
      <c r="DA294" t="s">
        <v>227</v>
      </c>
      <c r="DB294">
        <v>9800</v>
      </c>
      <c r="DC294">
        <v>0.98</v>
      </c>
      <c r="DD294" t="s">
        <v>227</v>
      </c>
      <c r="DE294">
        <v>380</v>
      </c>
      <c r="DF294">
        <v>3.7999999999999999E-2</v>
      </c>
      <c r="DG294" t="s">
        <v>227</v>
      </c>
      <c r="DH294">
        <v>507</v>
      </c>
      <c r="DI294">
        <v>5.0700000000000002E-2</v>
      </c>
      <c r="DJ294" t="s">
        <v>227</v>
      </c>
      <c r="DK294">
        <v>20500</v>
      </c>
      <c r="DL294">
        <v>2.0499999999999998</v>
      </c>
      <c r="DM294" t="s">
        <v>227</v>
      </c>
      <c r="DN294">
        <v>9.77</v>
      </c>
      <c r="DO294">
        <v>9.77E-4</v>
      </c>
      <c r="DP294" t="s">
        <v>227</v>
      </c>
      <c r="DQ294">
        <v>26.8</v>
      </c>
      <c r="DR294">
        <v>2.6800000000000001E-3</v>
      </c>
      <c r="DS294" t="s">
        <v>227</v>
      </c>
      <c r="DT294">
        <v>34.200000000000003</v>
      </c>
      <c r="DU294">
        <v>3.4199999999999999E-3</v>
      </c>
      <c r="DV294" t="s">
        <v>271</v>
      </c>
      <c r="DW294">
        <v>870</v>
      </c>
      <c r="DX294">
        <v>8.6999999999999994E-2</v>
      </c>
      <c r="DY294" t="s">
        <v>227</v>
      </c>
      <c r="DZ294">
        <v>116</v>
      </c>
      <c r="EA294">
        <v>1.1599999999999999E-2</v>
      </c>
      <c r="EB294" t="s">
        <v>227</v>
      </c>
      <c r="EF294">
        <v>6.63</v>
      </c>
      <c r="EG294">
        <v>6.6299999999999996E-4</v>
      </c>
      <c r="EH294" t="s">
        <v>227</v>
      </c>
      <c r="EL294">
        <v>70</v>
      </c>
      <c r="EM294">
        <v>7.0000000000000001E-3</v>
      </c>
      <c r="EN294" t="s">
        <v>271</v>
      </c>
      <c r="EO294">
        <v>0.11</v>
      </c>
      <c r="EP294">
        <v>1.1E-5</v>
      </c>
      <c r="EQ294" t="s">
        <v>227</v>
      </c>
      <c r="EX294">
        <v>17200</v>
      </c>
      <c r="EY294">
        <v>1.72</v>
      </c>
      <c r="EZ294" t="s">
        <v>227</v>
      </c>
      <c r="FA294">
        <v>5.52</v>
      </c>
      <c r="FB294">
        <v>5.5199999999999997E-4</v>
      </c>
      <c r="FC294" t="s">
        <v>227</v>
      </c>
      <c r="FD294">
        <v>9.74</v>
      </c>
      <c r="FE294">
        <v>9.7400000000000004E-4</v>
      </c>
      <c r="FF294" t="s">
        <v>227</v>
      </c>
      <c r="FG294">
        <v>11.8</v>
      </c>
      <c r="FH294">
        <v>1.1800000000000001E-3</v>
      </c>
      <c r="FI294" t="s">
        <v>227</v>
      </c>
      <c r="FP294">
        <v>4.22</v>
      </c>
      <c r="FQ294">
        <v>4.2200000000000001E-4</v>
      </c>
      <c r="FR294" t="s">
        <v>227</v>
      </c>
      <c r="FS294">
        <v>279</v>
      </c>
      <c r="FT294">
        <v>2.7900000000000001E-2</v>
      </c>
      <c r="FU294" t="s">
        <v>227</v>
      </c>
      <c r="FV294">
        <v>0.84</v>
      </c>
      <c r="FW294">
        <v>8.3999999999999995E-5</v>
      </c>
      <c r="FX294" t="s">
        <v>227</v>
      </c>
      <c r="FY294">
        <v>0.62</v>
      </c>
      <c r="FZ294">
        <v>6.2000000000000003E-5</v>
      </c>
      <c r="GA294" t="s">
        <v>227</v>
      </c>
      <c r="GB294">
        <v>1.6</v>
      </c>
      <c r="GC294">
        <v>1.6000000000000001E-4</v>
      </c>
      <c r="GD294" t="s">
        <v>271</v>
      </c>
      <c r="GE294">
        <v>10</v>
      </c>
      <c r="GF294">
        <v>1E-3</v>
      </c>
      <c r="GG294" t="s">
        <v>227</v>
      </c>
      <c r="GH294">
        <v>3260</v>
      </c>
      <c r="GI294">
        <v>0.32600000000000001</v>
      </c>
      <c r="GJ294" t="s">
        <v>227</v>
      </c>
      <c r="GK294">
        <v>0.72</v>
      </c>
      <c r="GL294">
        <v>7.2000000000000002E-5</v>
      </c>
      <c r="GM294" t="s">
        <v>227</v>
      </c>
      <c r="GN294">
        <v>0.2</v>
      </c>
      <c r="GO294">
        <v>2.0000000000000002E-5</v>
      </c>
      <c r="GP294" t="s">
        <v>227</v>
      </c>
      <c r="GQ294">
        <v>2.94</v>
      </c>
      <c r="GR294">
        <v>2.9399999999999999E-4</v>
      </c>
      <c r="GS294" t="s">
        <v>227</v>
      </c>
      <c r="GT294">
        <v>73</v>
      </c>
      <c r="GU294">
        <v>7.3000000000000001E-3</v>
      </c>
      <c r="GV294" t="s">
        <v>271</v>
      </c>
      <c r="GW294">
        <v>8.7899999999999991</v>
      </c>
      <c r="GX294">
        <v>8.7900000000000001E-4</v>
      </c>
      <c r="GY294" t="s">
        <v>227</v>
      </c>
      <c r="GZ294">
        <v>14.2</v>
      </c>
      <c r="HA294">
        <v>1.42E-3</v>
      </c>
      <c r="HB294" t="s">
        <v>227</v>
      </c>
      <c r="HC294">
        <v>1.23</v>
      </c>
      <c r="HD294">
        <v>1.2300000000000001E-4</v>
      </c>
      <c r="HE294" t="s">
        <v>227</v>
      </c>
      <c r="HF294">
        <v>446</v>
      </c>
      <c r="HG294">
        <v>4.4600000000000001E-2</v>
      </c>
      <c r="HH294" t="s">
        <v>227</v>
      </c>
      <c r="HI294">
        <v>59</v>
      </c>
      <c r="HJ294">
        <v>5.8999999999999999E-3</v>
      </c>
      <c r="HK294" t="s">
        <v>227</v>
      </c>
    </row>
    <row r="295" spans="1:219" x14ac:dyDescent="0.25">
      <c r="A295" t="s">
        <v>629</v>
      </c>
      <c r="B295" t="s">
        <v>314</v>
      </c>
      <c r="C295" t="s">
        <v>221</v>
      </c>
      <c r="D295" t="s">
        <v>315</v>
      </c>
      <c r="E295" t="s">
        <v>316</v>
      </c>
      <c r="F295" t="s">
        <v>260</v>
      </c>
      <c r="G295" t="s">
        <v>235</v>
      </c>
      <c r="H295" t="s">
        <v>226</v>
      </c>
      <c r="I295" t="str">
        <f>HYPERLINK("https://www.oreas.com/crm/OREAS-505/")</f>
        <v>https://www.oreas.com/crm/OREAS-505/</v>
      </c>
      <c r="J295">
        <v>1.53</v>
      </c>
      <c r="K295">
        <v>1.5300000000000001E-4</v>
      </c>
      <c r="L295" t="s">
        <v>271</v>
      </c>
      <c r="M295">
        <v>74500</v>
      </c>
      <c r="N295">
        <v>7.45</v>
      </c>
      <c r="O295" t="s">
        <v>227</v>
      </c>
      <c r="P295">
        <v>30.4</v>
      </c>
      <c r="Q295">
        <v>3.0400000000000002E-3</v>
      </c>
      <c r="R295" t="s">
        <v>227</v>
      </c>
      <c r="S295">
        <v>0.55500000000000005</v>
      </c>
      <c r="T295">
        <v>5.5500000000000001E-5</v>
      </c>
      <c r="U295" t="s">
        <v>243</v>
      </c>
      <c r="Y295">
        <v>1011</v>
      </c>
      <c r="Z295">
        <v>0.1011</v>
      </c>
      <c r="AA295" t="s">
        <v>227</v>
      </c>
      <c r="AB295">
        <v>2.42</v>
      </c>
      <c r="AC295">
        <v>2.42E-4</v>
      </c>
      <c r="AD295" t="s">
        <v>227</v>
      </c>
      <c r="AE295">
        <v>2.52</v>
      </c>
      <c r="AF295">
        <v>2.52E-4</v>
      </c>
      <c r="AG295" t="s">
        <v>227</v>
      </c>
      <c r="AH295">
        <v>17800</v>
      </c>
      <c r="AI295">
        <v>1.78</v>
      </c>
      <c r="AJ295" t="s">
        <v>227</v>
      </c>
      <c r="AK295">
        <v>0.3</v>
      </c>
      <c r="AL295">
        <v>3.0000000000000001E-5</v>
      </c>
      <c r="AM295" t="s">
        <v>227</v>
      </c>
      <c r="AN295">
        <v>67</v>
      </c>
      <c r="AO295">
        <v>6.7000000000000002E-3</v>
      </c>
      <c r="AP295" t="s">
        <v>227</v>
      </c>
      <c r="AT295">
        <v>8.39</v>
      </c>
      <c r="AU295">
        <v>8.3900000000000001E-4</v>
      </c>
      <c r="AV295" t="s">
        <v>227</v>
      </c>
      <c r="AW295">
        <v>42.4</v>
      </c>
      <c r="AX295">
        <v>4.2399999999999998E-3</v>
      </c>
      <c r="AY295" t="s">
        <v>227</v>
      </c>
      <c r="AZ295">
        <v>9.6999999999999993</v>
      </c>
      <c r="BA295">
        <v>9.7000000000000005E-4</v>
      </c>
      <c r="BB295" t="s">
        <v>227</v>
      </c>
      <c r="BC295">
        <v>3210</v>
      </c>
      <c r="BD295">
        <v>0.32100000000000001</v>
      </c>
      <c r="BE295" t="s">
        <v>227</v>
      </c>
      <c r="BF295">
        <v>3.74</v>
      </c>
      <c r="BG295">
        <v>3.7399999999999998E-4</v>
      </c>
      <c r="BH295" t="s">
        <v>227</v>
      </c>
      <c r="BI295">
        <v>1.43</v>
      </c>
      <c r="BJ295">
        <v>1.4300000000000001E-4</v>
      </c>
      <c r="BK295" t="s">
        <v>227</v>
      </c>
      <c r="BL295">
        <v>1.2</v>
      </c>
      <c r="BM295">
        <v>1.2E-4</v>
      </c>
      <c r="BN295" t="s">
        <v>227</v>
      </c>
      <c r="BO295">
        <v>33400</v>
      </c>
      <c r="BP295">
        <v>3.34</v>
      </c>
      <c r="BQ295" t="s">
        <v>227</v>
      </c>
      <c r="BR295">
        <v>19.600000000000001</v>
      </c>
      <c r="BS295">
        <v>1.9599999999999999E-3</v>
      </c>
      <c r="BT295" t="s">
        <v>227</v>
      </c>
      <c r="BU295">
        <v>5.63</v>
      </c>
      <c r="BV295">
        <v>5.6300000000000002E-4</v>
      </c>
      <c r="BW295" t="s">
        <v>227</v>
      </c>
      <c r="BX295">
        <v>0.12</v>
      </c>
      <c r="BY295">
        <v>1.2E-5</v>
      </c>
      <c r="BZ295" t="s">
        <v>271</v>
      </c>
      <c r="CA295">
        <v>1.93</v>
      </c>
      <c r="CB295">
        <v>1.93E-4</v>
      </c>
      <c r="CC295" t="s">
        <v>227</v>
      </c>
      <c r="CG295">
        <v>0.61</v>
      </c>
      <c r="CH295">
        <v>6.0999999999999999E-5</v>
      </c>
      <c r="CI295" t="s">
        <v>227</v>
      </c>
      <c r="CJ295">
        <v>0.1</v>
      </c>
      <c r="CK295">
        <v>1.0000000000000001E-5</v>
      </c>
      <c r="CL295" t="s">
        <v>227</v>
      </c>
      <c r="CP295">
        <v>31500</v>
      </c>
      <c r="CQ295">
        <v>3.15</v>
      </c>
      <c r="CR295" t="s">
        <v>227</v>
      </c>
      <c r="CS295">
        <v>32.200000000000003</v>
      </c>
      <c r="CT295">
        <v>3.2200000000000002E-3</v>
      </c>
      <c r="CU295" t="s">
        <v>227</v>
      </c>
      <c r="CV295">
        <v>46.5</v>
      </c>
      <c r="CW295">
        <v>4.6499999999999996E-3</v>
      </c>
      <c r="CX295" t="s">
        <v>227</v>
      </c>
      <c r="CY295">
        <v>0.18</v>
      </c>
      <c r="CZ295">
        <v>1.8E-5</v>
      </c>
      <c r="DA295" t="s">
        <v>227</v>
      </c>
      <c r="DB295">
        <v>7710</v>
      </c>
      <c r="DC295">
        <v>0.77100000000000002</v>
      </c>
      <c r="DD295" t="s">
        <v>227</v>
      </c>
      <c r="DE295">
        <v>360</v>
      </c>
      <c r="DF295">
        <v>3.5999999999999997E-2</v>
      </c>
      <c r="DG295" t="s">
        <v>227</v>
      </c>
      <c r="DH295">
        <v>66</v>
      </c>
      <c r="DI295">
        <v>6.6E-3</v>
      </c>
      <c r="DJ295" t="s">
        <v>227</v>
      </c>
      <c r="DK295">
        <v>21400</v>
      </c>
      <c r="DL295">
        <v>2.14</v>
      </c>
      <c r="DM295" t="s">
        <v>227</v>
      </c>
      <c r="DN295">
        <v>11.7</v>
      </c>
      <c r="DO295">
        <v>1.17E-3</v>
      </c>
      <c r="DP295" t="s">
        <v>227</v>
      </c>
      <c r="DQ295">
        <v>31.2</v>
      </c>
      <c r="DR295">
        <v>3.1199999999999999E-3</v>
      </c>
      <c r="DS295" t="s">
        <v>227</v>
      </c>
      <c r="DT295">
        <v>16.3</v>
      </c>
      <c r="DU295">
        <v>1.6299999999999999E-3</v>
      </c>
      <c r="DV295" t="s">
        <v>271</v>
      </c>
      <c r="DW295">
        <v>860</v>
      </c>
      <c r="DX295">
        <v>8.5999999999999993E-2</v>
      </c>
      <c r="DY295" t="s">
        <v>227</v>
      </c>
      <c r="DZ295">
        <v>26.7</v>
      </c>
      <c r="EA295">
        <v>2.6700000000000001E-3</v>
      </c>
      <c r="EB295" t="s">
        <v>227</v>
      </c>
      <c r="EF295">
        <v>8.14</v>
      </c>
      <c r="EG295">
        <v>8.1400000000000005E-4</v>
      </c>
      <c r="EH295" t="s">
        <v>227</v>
      </c>
      <c r="EL295">
        <v>92</v>
      </c>
      <c r="EM295">
        <v>9.1999999999999998E-3</v>
      </c>
      <c r="EN295" t="s">
        <v>271</v>
      </c>
      <c r="EO295">
        <v>5.3999999999999999E-2</v>
      </c>
      <c r="EP295">
        <v>5.4E-6</v>
      </c>
      <c r="EQ295" t="s">
        <v>227</v>
      </c>
      <c r="EX295">
        <v>4460</v>
      </c>
      <c r="EY295">
        <v>0.44600000000000001</v>
      </c>
      <c r="EZ295" t="s">
        <v>227</v>
      </c>
      <c r="FA295">
        <v>3.5</v>
      </c>
      <c r="FB295">
        <v>3.5E-4</v>
      </c>
      <c r="FC295" t="s">
        <v>227</v>
      </c>
      <c r="FD295">
        <v>8.81</v>
      </c>
      <c r="FE295">
        <v>8.8099999999999995E-4</v>
      </c>
      <c r="FF295" t="s">
        <v>227</v>
      </c>
      <c r="FG295">
        <v>4.3899999999999997</v>
      </c>
      <c r="FH295">
        <v>4.3899999999999999E-4</v>
      </c>
      <c r="FI295" t="s">
        <v>227</v>
      </c>
      <c r="FM295">
        <v>3.55</v>
      </c>
      <c r="FN295">
        <v>3.5500000000000001E-4</v>
      </c>
      <c r="FO295" t="s">
        <v>271</v>
      </c>
      <c r="FP295">
        <v>4.9400000000000004</v>
      </c>
      <c r="FQ295">
        <v>4.9399999999999997E-4</v>
      </c>
      <c r="FR295" t="s">
        <v>227</v>
      </c>
      <c r="FS295">
        <v>253</v>
      </c>
      <c r="FT295">
        <v>2.53E-2</v>
      </c>
      <c r="FU295" t="s">
        <v>227</v>
      </c>
      <c r="FV295">
        <v>1.02</v>
      </c>
      <c r="FW295">
        <v>1.02E-4</v>
      </c>
      <c r="FX295" t="s">
        <v>227</v>
      </c>
      <c r="FY295">
        <v>0.75</v>
      </c>
      <c r="FZ295">
        <v>7.4999999999999993E-5</v>
      </c>
      <c r="GA295" t="s">
        <v>227</v>
      </c>
      <c r="GB295">
        <v>0.54</v>
      </c>
      <c r="GC295">
        <v>5.3999999999999998E-5</v>
      </c>
      <c r="GD295" t="s">
        <v>271</v>
      </c>
      <c r="GE295">
        <v>12.9</v>
      </c>
      <c r="GF295">
        <v>1.2899999999999999E-3</v>
      </c>
      <c r="GG295" t="s">
        <v>227</v>
      </c>
      <c r="GH295">
        <v>3400</v>
      </c>
      <c r="GI295">
        <v>0.34</v>
      </c>
      <c r="GJ295" t="s">
        <v>227</v>
      </c>
      <c r="GK295">
        <v>0.86</v>
      </c>
      <c r="GL295">
        <v>8.6000000000000003E-5</v>
      </c>
      <c r="GM295" t="s">
        <v>227</v>
      </c>
      <c r="GN295">
        <v>0.2</v>
      </c>
      <c r="GO295">
        <v>2.0000000000000002E-5</v>
      </c>
      <c r="GP295" t="s">
        <v>227</v>
      </c>
      <c r="GQ295">
        <v>3.66</v>
      </c>
      <c r="GR295">
        <v>3.6600000000000001E-4</v>
      </c>
      <c r="GS295" t="s">
        <v>227</v>
      </c>
      <c r="GT295">
        <v>65</v>
      </c>
      <c r="GU295">
        <v>6.4999999999999997E-3</v>
      </c>
      <c r="GV295" t="s">
        <v>271</v>
      </c>
      <c r="GW295">
        <v>8.49</v>
      </c>
      <c r="GX295">
        <v>8.4900000000000004E-4</v>
      </c>
      <c r="GY295" t="s">
        <v>227</v>
      </c>
      <c r="GZ295">
        <v>15.1</v>
      </c>
      <c r="HA295">
        <v>1.5100000000000001E-3</v>
      </c>
      <c r="HB295" t="s">
        <v>227</v>
      </c>
      <c r="HC295">
        <v>1.17</v>
      </c>
      <c r="HD295">
        <v>1.17E-4</v>
      </c>
      <c r="HE295" t="s">
        <v>227</v>
      </c>
      <c r="HF295">
        <v>88</v>
      </c>
      <c r="HG295">
        <v>8.8000000000000005E-3</v>
      </c>
      <c r="HH295" t="s">
        <v>227</v>
      </c>
      <c r="HI295">
        <v>63</v>
      </c>
      <c r="HJ295">
        <v>6.3E-3</v>
      </c>
      <c r="HK295" t="s">
        <v>227</v>
      </c>
    </row>
    <row r="296" spans="1:219" x14ac:dyDescent="0.25">
      <c r="A296" t="s">
        <v>630</v>
      </c>
      <c r="B296" t="s">
        <v>314</v>
      </c>
      <c r="C296" t="s">
        <v>221</v>
      </c>
      <c r="D296" t="s">
        <v>315</v>
      </c>
      <c r="E296" t="s">
        <v>316</v>
      </c>
      <c r="F296" t="s">
        <v>260</v>
      </c>
      <c r="G296" t="s">
        <v>225</v>
      </c>
      <c r="H296" t="s">
        <v>226</v>
      </c>
      <c r="I296" t="str">
        <f>HYPERLINK("https://www.oreas.com/crm/OREAS-505b/")</f>
        <v>https://www.oreas.com/crm/OREAS-505b/</v>
      </c>
      <c r="J296">
        <v>1.28</v>
      </c>
      <c r="K296">
        <v>1.2799999999999999E-4</v>
      </c>
      <c r="L296" t="s">
        <v>271</v>
      </c>
      <c r="M296">
        <v>75200</v>
      </c>
      <c r="N296">
        <v>7.52</v>
      </c>
      <c r="O296" t="s">
        <v>227</v>
      </c>
      <c r="P296">
        <v>9.4499999999999993</v>
      </c>
      <c r="Q296">
        <v>9.4499999999999998E-4</v>
      </c>
      <c r="R296" t="s">
        <v>227</v>
      </c>
      <c r="S296">
        <v>0.55400000000000005</v>
      </c>
      <c r="T296">
        <v>5.5399999999999998E-5</v>
      </c>
      <c r="U296" t="s">
        <v>243</v>
      </c>
      <c r="V296" s="2">
        <v>10</v>
      </c>
      <c r="W296" s="2">
        <v>1E-3</v>
      </c>
      <c r="X296" t="s">
        <v>271</v>
      </c>
      <c r="Y296">
        <v>955</v>
      </c>
      <c r="Z296">
        <v>9.5500000000000002E-2</v>
      </c>
      <c r="AA296" t="s">
        <v>227</v>
      </c>
      <c r="AB296">
        <v>2.37</v>
      </c>
      <c r="AC296">
        <v>2.3699999999999999E-4</v>
      </c>
      <c r="AD296" t="s">
        <v>227</v>
      </c>
      <c r="AE296">
        <v>0.72</v>
      </c>
      <c r="AF296">
        <v>7.2000000000000002E-5</v>
      </c>
      <c r="AG296" t="s">
        <v>227</v>
      </c>
      <c r="AH296">
        <v>18700</v>
      </c>
      <c r="AI296">
        <v>1.87</v>
      </c>
      <c r="AJ296" t="s">
        <v>227</v>
      </c>
      <c r="AK296">
        <v>0.28999999999999998</v>
      </c>
      <c r="AL296">
        <v>2.9E-5</v>
      </c>
      <c r="AM296" t="s">
        <v>227</v>
      </c>
      <c r="AN296">
        <v>68</v>
      </c>
      <c r="AO296">
        <v>6.7999999999999996E-3</v>
      </c>
      <c r="AP296" t="s">
        <v>227</v>
      </c>
      <c r="AT296">
        <v>9.18</v>
      </c>
      <c r="AU296">
        <v>9.1799999999999998E-4</v>
      </c>
      <c r="AV296" t="s">
        <v>227</v>
      </c>
      <c r="AW296">
        <v>58</v>
      </c>
      <c r="AX296">
        <v>5.7999999999999996E-3</v>
      </c>
      <c r="AY296" t="s">
        <v>227</v>
      </c>
      <c r="AZ296">
        <v>9.5399999999999991</v>
      </c>
      <c r="BA296">
        <v>9.5399999999999999E-4</v>
      </c>
      <c r="BB296" t="s">
        <v>227</v>
      </c>
      <c r="BC296">
        <v>3200</v>
      </c>
      <c r="BD296">
        <v>0.32</v>
      </c>
      <c r="BE296" t="s">
        <v>227</v>
      </c>
      <c r="BF296">
        <v>3.3</v>
      </c>
      <c r="BG296">
        <v>3.3E-4</v>
      </c>
      <c r="BH296" t="s">
        <v>227</v>
      </c>
      <c r="BI296">
        <v>1.36</v>
      </c>
      <c r="BJ296">
        <v>1.36E-4</v>
      </c>
      <c r="BK296" t="s">
        <v>227</v>
      </c>
      <c r="BL296">
        <v>1.36</v>
      </c>
      <c r="BM296">
        <v>1.36E-4</v>
      </c>
      <c r="BN296" t="s">
        <v>227</v>
      </c>
      <c r="BO296">
        <v>30400</v>
      </c>
      <c r="BP296">
        <v>3.04</v>
      </c>
      <c r="BQ296" t="s">
        <v>227</v>
      </c>
      <c r="BR296">
        <v>19.7</v>
      </c>
      <c r="BS296">
        <v>1.97E-3</v>
      </c>
      <c r="BT296" t="s">
        <v>227</v>
      </c>
      <c r="BU296">
        <v>5.2</v>
      </c>
      <c r="BV296">
        <v>5.1999999999999995E-4</v>
      </c>
      <c r="BW296" t="s">
        <v>227</v>
      </c>
      <c r="BX296">
        <v>0.1</v>
      </c>
      <c r="BY296">
        <v>1.0000000000000001E-5</v>
      </c>
      <c r="BZ296" t="s">
        <v>271</v>
      </c>
      <c r="CA296">
        <v>2.04</v>
      </c>
      <c r="CB296">
        <v>2.04E-4</v>
      </c>
      <c r="CC296" t="s">
        <v>227</v>
      </c>
      <c r="CD296">
        <v>2.1000000000000001E-2</v>
      </c>
      <c r="CE296">
        <v>2.0999999999999998E-6</v>
      </c>
      <c r="CF296" t="s">
        <v>271</v>
      </c>
      <c r="CG296">
        <v>0.54</v>
      </c>
      <c r="CH296">
        <v>5.3999999999999998E-5</v>
      </c>
      <c r="CI296" t="s">
        <v>227</v>
      </c>
      <c r="CJ296">
        <v>8.1000000000000003E-2</v>
      </c>
      <c r="CK296">
        <v>8.1000000000000004E-6</v>
      </c>
      <c r="CL296" t="s">
        <v>227</v>
      </c>
      <c r="CP296">
        <v>31900</v>
      </c>
      <c r="CQ296">
        <v>3.19</v>
      </c>
      <c r="CR296" t="s">
        <v>227</v>
      </c>
      <c r="CS296">
        <v>33.6</v>
      </c>
      <c r="CT296">
        <v>3.3600000000000001E-3</v>
      </c>
      <c r="CU296" t="s">
        <v>227</v>
      </c>
      <c r="CV296">
        <v>47.1</v>
      </c>
      <c r="CW296">
        <v>4.7099999999999998E-3</v>
      </c>
      <c r="CX296" t="s">
        <v>227</v>
      </c>
      <c r="CY296">
        <v>0.19</v>
      </c>
      <c r="CZ296">
        <v>1.9000000000000001E-5</v>
      </c>
      <c r="DA296" t="s">
        <v>227</v>
      </c>
      <c r="DB296">
        <v>7890</v>
      </c>
      <c r="DC296">
        <v>0.78900000000000003</v>
      </c>
      <c r="DD296" t="s">
        <v>227</v>
      </c>
      <c r="DE296">
        <v>420</v>
      </c>
      <c r="DF296">
        <v>4.2000000000000003E-2</v>
      </c>
      <c r="DG296" t="s">
        <v>227</v>
      </c>
      <c r="DH296">
        <v>68</v>
      </c>
      <c r="DI296">
        <v>6.7999999999999996E-3</v>
      </c>
      <c r="DJ296" t="s">
        <v>227</v>
      </c>
      <c r="DK296">
        <v>21100</v>
      </c>
      <c r="DL296">
        <v>2.11</v>
      </c>
      <c r="DM296" t="s">
        <v>227</v>
      </c>
      <c r="DN296">
        <v>11.9</v>
      </c>
      <c r="DO296">
        <v>1.1900000000000001E-3</v>
      </c>
      <c r="DP296" t="s">
        <v>227</v>
      </c>
      <c r="DQ296">
        <v>28.4</v>
      </c>
      <c r="DR296">
        <v>2.8400000000000001E-3</v>
      </c>
      <c r="DS296" t="s">
        <v>227</v>
      </c>
      <c r="DT296">
        <v>38.6</v>
      </c>
      <c r="DU296">
        <v>3.8600000000000001E-3</v>
      </c>
      <c r="DV296" t="s">
        <v>271</v>
      </c>
      <c r="DW296">
        <v>860</v>
      </c>
      <c r="DX296">
        <v>8.5999999999999993E-2</v>
      </c>
      <c r="DY296" t="s">
        <v>227</v>
      </c>
      <c r="DZ296">
        <v>49.7</v>
      </c>
      <c r="EA296">
        <v>4.9699999999999996E-3</v>
      </c>
      <c r="EB296" t="s">
        <v>227</v>
      </c>
      <c r="EF296">
        <v>7.8</v>
      </c>
      <c r="EG296">
        <v>7.7999999999999999E-4</v>
      </c>
      <c r="EH296" t="s">
        <v>227</v>
      </c>
      <c r="EL296">
        <v>89</v>
      </c>
      <c r="EM296">
        <v>8.8999999999999999E-3</v>
      </c>
      <c r="EN296" t="s">
        <v>271</v>
      </c>
      <c r="EO296">
        <v>2.3E-2</v>
      </c>
      <c r="EP296">
        <v>2.3E-6</v>
      </c>
      <c r="EQ296" t="s">
        <v>227</v>
      </c>
      <c r="EX296">
        <v>5370</v>
      </c>
      <c r="EY296">
        <v>0.53700000000000003</v>
      </c>
      <c r="EZ296" t="s">
        <v>227</v>
      </c>
      <c r="FA296">
        <v>10.1</v>
      </c>
      <c r="FB296">
        <v>1.01E-3</v>
      </c>
      <c r="FC296" t="s">
        <v>227</v>
      </c>
      <c r="FD296">
        <v>8.58</v>
      </c>
      <c r="FE296">
        <v>8.5800000000000004E-4</v>
      </c>
      <c r="FF296" t="s">
        <v>227</v>
      </c>
      <c r="FG296">
        <v>3.98</v>
      </c>
      <c r="FH296">
        <v>3.9800000000000002E-4</v>
      </c>
      <c r="FI296" t="s">
        <v>227</v>
      </c>
      <c r="FP296">
        <v>4.41</v>
      </c>
      <c r="FQ296">
        <v>4.4099999999999999E-4</v>
      </c>
      <c r="FR296" t="s">
        <v>227</v>
      </c>
      <c r="FS296">
        <v>266</v>
      </c>
      <c r="FT296">
        <v>2.6599999999999999E-2</v>
      </c>
      <c r="FU296" t="s">
        <v>227</v>
      </c>
      <c r="FV296">
        <v>1.05</v>
      </c>
      <c r="FW296">
        <v>1.05E-4</v>
      </c>
      <c r="FX296" t="s">
        <v>227</v>
      </c>
      <c r="FY296">
        <v>0.69</v>
      </c>
      <c r="FZ296">
        <v>6.8999999999999997E-5</v>
      </c>
      <c r="GA296" t="s">
        <v>227</v>
      </c>
      <c r="GB296">
        <v>0.16</v>
      </c>
      <c r="GC296">
        <v>1.5999999999999999E-5</v>
      </c>
      <c r="GD296" t="s">
        <v>271</v>
      </c>
      <c r="GE296">
        <v>12.3</v>
      </c>
      <c r="GF296">
        <v>1.23E-3</v>
      </c>
      <c r="GG296" t="s">
        <v>227</v>
      </c>
      <c r="GH296">
        <v>3370</v>
      </c>
      <c r="GI296">
        <v>0.33700000000000002</v>
      </c>
      <c r="GJ296" t="s">
        <v>227</v>
      </c>
      <c r="GK296">
        <v>0.82</v>
      </c>
      <c r="GL296">
        <v>8.2000000000000001E-5</v>
      </c>
      <c r="GM296" t="s">
        <v>227</v>
      </c>
      <c r="GN296">
        <v>0.18</v>
      </c>
      <c r="GO296">
        <v>1.8E-5</v>
      </c>
      <c r="GP296" t="s">
        <v>227</v>
      </c>
      <c r="GQ296">
        <v>3.4</v>
      </c>
      <c r="GR296">
        <v>3.4000000000000002E-4</v>
      </c>
      <c r="GS296" t="s">
        <v>227</v>
      </c>
      <c r="GT296">
        <v>71</v>
      </c>
      <c r="GU296">
        <v>7.1000000000000004E-3</v>
      </c>
      <c r="GV296" t="s">
        <v>271</v>
      </c>
      <c r="GW296">
        <v>9.1199999999999992</v>
      </c>
      <c r="GX296">
        <v>9.1200000000000005E-4</v>
      </c>
      <c r="GY296" t="s">
        <v>227</v>
      </c>
      <c r="GZ296">
        <v>14.9</v>
      </c>
      <c r="HA296">
        <v>1.49E-3</v>
      </c>
      <c r="HB296" t="s">
        <v>227</v>
      </c>
      <c r="HC296">
        <v>1.17</v>
      </c>
      <c r="HD296">
        <v>1.17E-4</v>
      </c>
      <c r="HE296" t="s">
        <v>227</v>
      </c>
      <c r="HF296">
        <v>98</v>
      </c>
      <c r="HG296">
        <v>9.7999999999999997E-3</v>
      </c>
      <c r="HH296" t="s">
        <v>227</v>
      </c>
      <c r="HI296">
        <v>68</v>
      </c>
      <c r="HJ296">
        <v>6.7999999999999996E-3</v>
      </c>
      <c r="HK296" t="s">
        <v>227</v>
      </c>
    </row>
    <row r="297" spans="1:219" x14ac:dyDescent="0.25">
      <c r="A297" t="s">
        <v>631</v>
      </c>
      <c r="B297" t="s">
        <v>314</v>
      </c>
      <c r="C297" t="s">
        <v>221</v>
      </c>
      <c r="D297" t="s">
        <v>315</v>
      </c>
      <c r="E297" t="s">
        <v>316</v>
      </c>
      <c r="F297" t="s">
        <v>260</v>
      </c>
      <c r="G297" t="s">
        <v>225</v>
      </c>
      <c r="H297" t="s">
        <v>226</v>
      </c>
      <c r="I297" t="str">
        <f>HYPERLINK("https://www.oreas.com/crm/OREAS-506/")</f>
        <v>https://www.oreas.com/crm/OREAS-506/</v>
      </c>
      <c r="J297">
        <v>1.82</v>
      </c>
      <c r="K297">
        <v>1.8200000000000001E-4</v>
      </c>
      <c r="L297" t="s">
        <v>271</v>
      </c>
      <c r="M297">
        <v>75700</v>
      </c>
      <c r="N297">
        <v>7.57</v>
      </c>
      <c r="O297" t="s">
        <v>227</v>
      </c>
      <c r="P297">
        <v>37.700000000000003</v>
      </c>
      <c r="Q297">
        <v>3.7699999999999999E-3</v>
      </c>
      <c r="R297" t="s">
        <v>227</v>
      </c>
      <c r="S297">
        <v>0.36399999999999999</v>
      </c>
      <c r="T297">
        <v>3.6399999999999997E-5</v>
      </c>
      <c r="U297" t="s">
        <v>243</v>
      </c>
      <c r="Y297">
        <v>1022</v>
      </c>
      <c r="Z297">
        <v>0.1022</v>
      </c>
      <c r="AA297" t="s">
        <v>227</v>
      </c>
      <c r="AB297">
        <v>2.4</v>
      </c>
      <c r="AC297">
        <v>2.4000000000000001E-4</v>
      </c>
      <c r="AD297" t="s">
        <v>227</v>
      </c>
      <c r="AE297">
        <v>2.75</v>
      </c>
      <c r="AF297">
        <v>2.7500000000000002E-4</v>
      </c>
      <c r="AG297" t="s">
        <v>227</v>
      </c>
      <c r="AH297">
        <v>17200</v>
      </c>
      <c r="AI297">
        <v>1.72</v>
      </c>
      <c r="AJ297" t="s">
        <v>227</v>
      </c>
      <c r="AK297">
        <v>0.31</v>
      </c>
      <c r="AL297">
        <v>3.1000000000000001E-5</v>
      </c>
      <c r="AM297" t="s">
        <v>227</v>
      </c>
      <c r="AN297">
        <v>67</v>
      </c>
      <c r="AO297">
        <v>6.7000000000000002E-3</v>
      </c>
      <c r="AP297" t="s">
        <v>227</v>
      </c>
      <c r="AT297">
        <v>7.37</v>
      </c>
      <c r="AU297">
        <v>7.3700000000000002E-4</v>
      </c>
      <c r="AV297" t="s">
        <v>227</v>
      </c>
      <c r="AW297">
        <v>36.5</v>
      </c>
      <c r="AX297">
        <v>3.65E-3</v>
      </c>
      <c r="AY297" t="s">
        <v>227</v>
      </c>
      <c r="AZ297">
        <v>9.57</v>
      </c>
      <c r="BA297">
        <v>9.5699999999999995E-4</v>
      </c>
      <c r="BB297" t="s">
        <v>227</v>
      </c>
      <c r="BC297">
        <v>4440</v>
      </c>
      <c r="BD297">
        <v>0.44400000000000001</v>
      </c>
      <c r="BE297" t="s">
        <v>227</v>
      </c>
      <c r="BF297">
        <v>3.53</v>
      </c>
      <c r="BG297">
        <v>3.5300000000000002E-4</v>
      </c>
      <c r="BH297" t="s">
        <v>227</v>
      </c>
      <c r="BI297">
        <v>1.4</v>
      </c>
      <c r="BJ297">
        <v>1.3999999999999999E-4</v>
      </c>
      <c r="BK297" t="s">
        <v>227</v>
      </c>
      <c r="BL297">
        <v>1.22</v>
      </c>
      <c r="BM297">
        <v>1.22E-4</v>
      </c>
      <c r="BN297" t="s">
        <v>227</v>
      </c>
      <c r="BO297">
        <v>27900</v>
      </c>
      <c r="BP297">
        <v>2.79</v>
      </c>
      <c r="BQ297" t="s">
        <v>227</v>
      </c>
      <c r="BR297">
        <v>19.5</v>
      </c>
      <c r="BS297">
        <v>1.9499999999999999E-3</v>
      </c>
      <c r="BT297" t="s">
        <v>227</v>
      </c>
      <c r="BU297">
        <v>5.52</v>
      </c>
      <c r="BV297">
        <v>5.5199999999999997E-4</v>
      </c>
      <c r="BW297" t="s">
        <v>227</v>
      </c>
      <c r="BX297">
        <v>0.1</v>
      </c>
      <c r="BY297">
        <v>1.0000000000000001E-5</v>
      </c>
      <c r="BZ297" t="s">
        <v>271</v>
      </c>
      <c r="CA297">
        <v>2.08</v>
      </c>
      <c r="CB297">
        <v>2.0799999999999999E-4</v>
      </c>
      <c r="CC297" t="s">
        <v>227</v>
      </c>
      <c r="CG297">
        <v>0.59</v>
      </c>
      <c r="CH297">
        <v>5.8999999999999998E-5</v>
      </c>
      <c r="CI297" t="s">
        <v>227</v>
      </c>
      <c r="CJ297">
        <v>0.1</v>
      </c>
      <c r="CK297">
        <v>1.0000000000000001E-5</v>
      </c>
      <c r="CL297" t="s">
        <v>227</v>
      </c>
      <c r="CP297">
        <v>33200</v>
      </c>
      <c r="CQ297">
        <v>3.32</v>
      </c>
      <c r="CR297" t="s">
        <v>227</v>
      </c>
      <c r="CS297">
        <v>31.5</v>
      </c>
      <c r="CT297">
        <v>3.15E-3</v>
      </c>
      <c r="CU297" t="s">
        <v>227</v>
      </c>
      <c r="CV297">
        <v>44.1</v>
      </c>
      <c r="CW297">
        <v>4.4099999999999999E-3</v>
      </c>
      <c r="CX297" t="s">
        <v>227</v>
      </c>
      <c r="CY297">
        <v>0.18</v>
      </c>
      <c r="CZ297">
        <v>1.8E-5</v>
      </c>
      <c r="DA297" t="s">
        <v>227</v>
      </c>
      <c r="DB297">
        <v>7030</v>
      </c>
      <c r="DC297">
        <v>0.70299999999999996</v>
      </c>
      <c r="DD297" t="s">
        <v>227</v>
      </c>
      <c r="DE297">
        <v>330</v>
      </c>
      <c r="DF297">
        <v>3.3000000000000002E-2</v>
      </c>
      <c r="DG297" t="s">
        <v>227</v>
      </c>
      <c r="DH297">
        <v>87</v>
      </c>
      <c r="DI297">
        <v>8.6999999999999994E-3</v>
      </c>
      <c r="DJ297" t="s">
        <v>227</v>
      </c>
      <c r="DK297">
        <v>22000</v>
      </c>
      <c r="DL297">
        <v>2.2000000000000002</v>
      </c>
      <c r="DM297" t="s">
        <v>227</v>
      </c>
      <c r="DN297">
        <v>11.8</v>
      </c>
      <c r="DO297">
        <v>1.1800000000000001E-3</v>
      </c>
      <c r="DP297" t="s">
        <v>227</v>
      </c>
      <c r="DQ297">
        <v>30.3</v>
      </c>
      <c r="DR297">
        <v>3.0300000000000001E-3</v>
      </c>
      <c r="DS297" t="s">
        <v>227</v>
      </c>
      <c r="DT297">
        <v>14.5</v>
      </c>
      <c r="DU297">
        <v>1.4499999999999999E-3</v>
      </c>
      <c r="DV297" t="s">
        <v>271</v>
      </c>
      <c r="DW297">
        <v>870</v>
      </c>
      <c r="DX297">
        <v>8.6999999999999994E-2</v>
      </c>
      <c r="DY297" t="s">
        <v>227</v>
      </c>
      <c r="DZ297">
        <v>27.7</v>
      </c>
      <c r="EA297">
        <v>2.7699999999999999E-3</v>
      </c>
      <c r="EB297" t="s">
        <v>227</v>
      </c>
      <c r="EF297">
        <v>8.02</v>
      </c>
      <c r="EG297">
        <v>8.0199999999999998E-4</v>
      </c>
      <c r="EH297" t="s">
        <v>227</v>
      </c>
      <c r="EL297">
        <v>91</v>
      </c>
      <c r="EM297">
        <v>9.1000000000000004E-3</v>
      </c>
      <c r="EN297" t="s">
        <v>271</v>
      </c>
      <c r="EO297">
        <v>7.1999999999999995E-2</v>
      </c>
      <c r="EP297">
        <v>7.1999999999999997E-6</v>
      </c>
      <c r="EQ297" t="s">
        <v>227</v>
      </c>
      <c r="EX297">
        <v>5890</v>
      </c>
      <c r="EY297">
        <v>0.58899999999999997</v>
      </c>
      <c r="EZ297" t="s">
        <v>227</v>
      </c>
      <c r="FA297">
        <v>4.2699999999999996</v>
      </c>
      <c r="FB297">
        <v>4.2700000000000002E-4</v>
      </c>
      <c r="FC297" t="s">
        <v>227</v>
      </c>
      <c r="FD297">
        <v>7.94</v>
      </c>
      <c r="FE297">
        <v>7.94E-4</v>
      </c>
      <c r="FF297" t="s">
        <v>227</v>
      </c>
      <c r="FG297">
        <v>5.19</v>
      </c>
      <c r="FH297">
        <v>5.1900000000000004E-4</v>
      </c>
      <c r="FI297" t="s">
        <v>227</v>
      </c>
      <c r="FM297">
        <v>3.51</v>
      </c>
      <c r="FN297">
        <v>3.5100000000000002E-4</v>
      </c>
      <c r="FO297" t="s">
        <v>271</v>
      </c>
      <c r="FP297">
        <v>4.74</v>
      </c>
      <c r="FQ297">
        <v>4.7399999999999997E-4</v>
      </c>
      <c r="FR297" t="s">
        <v>227</v>
      </c>
      <c r="FS297">
        <v>279</v>
      </c>
      <c r="FT297">
        <v>2.7900000000000001E-2</v>
      </c>
      <c r="FU297" t="s">
        <v>227</v>
      </c>
      <c r="FV297">
        <v>1</v>
      </c>
      <c r="FW297">
        <v>1E-4</v>
      </c>
      <c r="FX297" t="s">
        <v>227</v>
      </c>
      <c r="FY297">
        <v>0.74</v>
      </c>
      <c r="FZ297">
        <v>7.3999999999999996E-5</v>
      </c>
      <c r="GA297" t="s">
        <v>227</v>
      </c>
      <c r="GB297">
        <v>0.6</v>
      </c>
      <c r="GC297">
        <v>6.0000000000000002E-5</v>
      </c>
      <c r="GD297" t="s">
        <v>271</v>
      </c>
      <c r="GE297">
        <v>12.5</v>
      </c>
      <c r="GF297">
        <v>1.25E-3</v>
      </c>
      <c r="GG297" t="s">
        <v>227</v>
      </c>
      <c r="GH297">
        <v>3300</v>
      </c>
      <c r="GI297">
        <v>0.33</v>
      </c>
      <c r="GJ297" t="s">
        <v>227</v>
      </c>
      <c r="GK297">
        <v>0.85</v>
      </c>
      <c r="GL297">
        <v>8.5000000000000006E-5</v>
      </c>
      <c r="GM297" t="s">
        <v>227</v>
      </c>
      <c r="GN297">
        <v>0.19</v>
      </c>
      <c r="GO297">
        <v>1.9000000000000001E-5</v>
      </c>
      <c r="GP297" t="s">
        <v>227</v>
      </c>
      <c r="GQ297">
        <v>3.51</v>
      </c>
      <c r="GR297">
        <v>3.5100000000000002E-4</v>
      </c>
      <c r="GS297" t="s">
        <v>227</v>
      </c>
      <c r="GT297">
        <v>58</v>
      </c>
      <c r="GU297">
        <v>5.7999999999999996E-3</v>
      </c>
      <c r="GV297" t="s">
        <v>271</v>
      </c>
      <c r="GW297">
        <v>8.11</v>
      </c>
      <c r="GX297">
        <v>8.1099999999999998E-4</v>
      </c>
      <c r="GY297" t="s">
        <v>227</v>
      </c>
      <c r="GZ297">
        <v>14.6</v>
      </c>
      <c r="HA297">
        <v>1.4599999999999999E-3</v>
      </c>
      <c r="HB297" t="s">
        <v>227</v>
      </c>
      <c r="HC297">
        <v>1.1599999999999999</v>
      </c>
      <c r="HD297">
        <v>1.16E-4</v>
      </c>
      <c r="HE297" t="s">
        <v>227</v>
      </c>
      <c r="HF297">
        <v>91</v>
      </c>
      <c r="HG297">
        <v>9.1000000000000004E-3</v>
      </c>
      <c r="HH297" t="s">
        <v>227</v>
      </c>
      <c r="HI297">
        <v>69</v>
      </c>
      <c r="HJ297">
        <v>6.8999999999999999E-3</v>
      </c>
      <c r="HK297" t="s">
        <v>227</v>
      </c>
    </row>
    <row r="298" spans="1:219" x14ac:dyDescent="0.25">
      <c r="A298" t="s">
        <v>632</v>
      </c>
      <c r="B298" t="s">
        <v>314</v>
      </c>
      <c r="C298" t="s">
        <v>221</v>
      </c>
      <c r="D298" t="s">
        <v>315</v>
      </c>
      <c r="E298" t="s">
        <v>316</v>
      </c>
      <c r="F298" t="s">
        <v>260</v>
      </c>
      <c r="G298" t="s">
        <v>225</v>
      </c>
      <c r="H298" t="s">
        <v>226</v>
      </c>
      <c r="I298" t="str">
        <f>HYPERLINK("https://www.oreas.com/crm/OREAS-507/")</f>
        <v>https://www.oreas.com/crm/OREAS-507/</v>
      </c>
      <c r="J298">
        <v>1.34</v>
      </c>
      <c r="K298">
        <v>1.34E-4</v>
      </c>
      <c r="L298" t="s">
        <v>271</v>
      </c>
      <c r="M298">
        <v>74300</v>
      </c>
      <c r="N298">
        <v>7.43</v>
      </c>
      <c r="O298" t="s">
        <v>227</v>
      </c>
      <c r="P298">
        <v>46.7</v>
      </c>
      <c r="Q298">
        <v>4.6699999999999997E-3</v>
      </c>
      <c r="R298" t="s">
        <v>227</v>
      </c>
      <c r="S298">
        <v>0.17599999999999999</v>
      </c>
      <c r="T298">
        <v>1.7600000000000001E-5</v>
      </c>
      <c r="U298" t="s">
        <v>243</v>
      </c>
      <c r="Y298">
        <v>1103</v>
      </c>
      <c r="Z298">
        <v>0.1103</v>
      </c>
      <c r="AA298" t="s">
        <v>227</v>
      </c>
      <c r="AB298">
        <v>2.5499999999999998</v>
      </c>
      <c r="AC298">
        <v>2.5500000000000002E-4</v>
      </c>
      <c r="AD298" t="s">
        <v>227</v>
      </c>
      <c r="AE298">
        <v>1.78</v>
      </c>
      <c r="AF298">
        <v>1.7799999999999999E-4</v>
      </c>
      <c r="AG298" t="s">
        <v>227</v>
      </c>
      <c r="AH298">
        <v>17100</v>
      </c>
      <c r="AI298">
        <v>1.71</v>
      </c>
      <c r="AJ298" t="s">
        <v>227</v>
      </c>
      <c r="AK298">
        <v>0.69</v>
      </c>
      <c r="AL298">
        <v>6.8999999999999997E-5</v>
      </c>
      <c r="AM298" t="s">
        <v>227</v>
      </c>
      <c r="AN298">
        <v>70</v>
      </c>
      <c r="AO298">
        <v>7.0000000000000001E-3</v>
      </c>
      <c r="AP298" t="s">
        <v>227</v>
      </c>
      <c r="AT298">
        <v>7.93</v>
      </c>
      <c r="AU298">
        <v>7.9299999999999998E-4</v>
      </c>
      <c r="AV298" t="s">
        <v>227</v>
      </c>
      <c r="AW298">
        <v>43.3</v>
      </c>
      <c r="AX298">
        <v>4.3299999999999996E-3</v>
      </c>
      <c r="AY298" t="s">
        <v>227</v>
      </c>
      <c r="AZ298">
        <v>10.9</v>
      </c>
      <c r="BA298">
        <v>1.09E-3</v>
      </c>
      <c r="BB298" t="s">
        <v>227</v>
      </c>
      <c r="BC298">
        <v>6220</v>
      </c>
      <c r="BD298">
        <v>0.622</v>
      </c>
      <c r="BE298" t="s">
        <v>227</v>
      </c>
      <c r="BF298">
        <v>3.77</v>
      </c>
      <c r="BG298">
        <v>3.77E-4</v>
      </c>
      <c r="BH298" t="s">
        <v>227</v>
      </c>
      <c r="BI298">
        <v>1.43</v>
      </c>
      <c r="BJ298">
        <v>1.4300000000000001E-4</v>
      </c>
      <c r="BK298" t="s">
        <v>227</v>
      </c>
      <c r="BL298">
        <v>1.33</v>
      </c>
      <c r="BM298">
        <v>1.3300000000000001E-4</v>
      </c>
      <c r="BN298" t="s">
        <v>227</v>
      </c>
      <c r="BO298">
        <v>31300</v>
      </c>
      <c r="BP298">
        <v>3.13</v>
      </c>
      <c r="BQ298" t="s">
        <v>227</v>
      </c>
      <c r="BR298">
        <v>20.3</v>
      </c>
      <c r="BS298">
        <v>2.0300000000000001E-3</v>
      </c>
      <c r="BT298" t="s">
        <v>227</v>
      </c>
      <c r="BU298">
        <v>5.98</v>
      </c>
      <c r="BV298">
        <v>5.9800000000000001E-4</v>
      </c>
      <c r="BW298" t="s">
        <v>227</v>
      </c>
      <c r="BX298">
        <v>0.13</v>
      </c>
      <c r="BY298">
        <v>1.2999999999999999E-5</v>
      </c>
      <c r="BZ298" t="s">
        <v>271</v>
      </c>
      <c r="CA298">
        <v>1.98</v>
      </c>
      <c r="CB298">
        <v>1.9799999999999999E-4</v>
      </c>
      <c r="CC298" t="s">
        <v>227</v>
      </c>
      <c r="CG298">
        <v>0.62</v>
      </c>
      <c r="CH298">
        <v>6.2000000000000003E-5</v>
      </c>
      <c r="CI298" t="s">
        <v>227</v>
      </c>
      <c r="CJ298">
        <v>0.15</v>
      </c>
      <c r="CK298">
        <v>1.5E-5</v>
      </c>
      <c r="CL298" t="s">
        <v>227</v>
      </c>
      <c r="CP298">
        <v>30700</v>
      </c>
      <c r="CQ298">
        <v>3.07</v>
      </c>
      <c r="CR298" t="s">
        <v>227</v>
      </c>
      <c r="CS298">
        <v>33.9</v>
      </c>
      <c r="CT298">
        <v>3.3899999999999998E-3</v>
      </c>
      <c r="CU298" t="s">
        <v>227</v>
      </c>
      <c r="CV298">
        <v>50</v>
      </c>
      <c r="CW298">
        <v>5.0000000000000001E-3</v>
      </c>
      <c r="CX298" t="s">
        <v>227</v>
      </c>
      <c r="CY298">
        <v>0.18</v>
      </c>
      <c r="CZ298">
        <v>1.8E-5</v>
      </c>
      <c r="DA298" t="s">
        <v>227</v>
      </c>
      <c r="DB298">
        <v>7120</v>
      </c>
      <c r="DC298">
        <v>0.71199999999999997</v>
      </c>
      <c r="DD298" t="s">
        <v>227</v>
      </c>
      <c r="DE298">
        <v>350</v>
      </c>
      <c r="DF298">
        <v>3.5000000000000003E-2</v>
      </c>
      <c r="DG298" t="s">
        <v>227</v>
      </c>
      <c r="DH298">
        <v>114</v>
      </c>
      <c r="DI298">
        <v>1.14E-2</v>
      </c>
      <c r="DJ298" t="s">
        <v>227</v>
      </c>
      <c r="DK298">
        <v>21000</v>
      </c>
      <c r="DL298">
        <v>2.1</v>
      </c>
      <c r="DM298" t="s">
        <v>227</v>
      </c>
      <c r="DN298">
        <v>12.6</v>
      </c>
      <c r="DO298">
        <v>1.2600000000000001E-3</v>
      </c>
      <c r="DP298" t="s">
        <v>227</v>
      </c>
      <c r="DQ298">
        <v>33.9</v>
      </c>
      <c r="DR298">
        <v>3.3899999999999998E-3</v>
      </c>
      <c r="DS298" t="s">
        <v>227</v>
      </c>
      <c r="DT298">
        <v>15.8</v>
      </c>
      <c r="DU298">
        <v>1.58E-3</v>
      </c>
      <c r="DV298" t="s">
        <v>271</v>
      </c>
      <c r="DW298">
        <v>870</v>
      </c>
      <c r="DX298">
        <v>8.6999999999999994E-2</v>
      </c>
      <c r="DY298" t="s">
        <v>227</v>
      </c>
      <c r="DZ298">
        <v>37.1</v>
      </c>
      <c r="EA298">
        <v>3.7100000000000002E-3</v>
      </c>
      <c r="EB298" t="s">
        <v>227</v>
      </c>
      <c r="EF298">
        <v>8.69</v>
      </c>
      <c r="EG298">
        <v>8.6899999999999998E-4</v>
      </c>
      <c r="EH298" t="s">
        <v>227</v>
      </c>
      <c r="EL298">
        <v>103</v>
      </c>
      <c r="EM298">
        <v>1.03E-2</v>
      </c>
      <c r="EN298" t="s">
        <v>271</v>
      </c>
      <c r="EO298">
        <v>8.5000000000000006E-2</v>
      </c>
      <c r="EP298">
        <v>8.4999999999999999E-6</v>
      </c>
      <c r="EQ298" t="s">
        <v>227</v>
      </c>
      <c r="EX298">
        <v>7390</v>
      </c>
      <c r="EY298">
        <v>0.73899999999999999</v>
      </c>
      <c r="EZ298" t="s">
        <v>227</v>
      </c>
      <c r="FA298">
        <v>5.32</v>
      </c>
      <c r="FB298">
        <v>5.3200000000000003E-4</v>
      </c>
      <c r="FC298" t="s">
        <v>227</v>
      </c>
      <c r="FD298">
        <v>8.39</v>
      </c>
      <c r="FE298">
        <v>8.3900000000000001E-4</v>
      </c>
      <c r="FF298" t="s">
        <v>227</v>
      </c>
      <c r="FG298">
        <v>4.1100000000000003</v>
      </c>
      <c r="FH298">
        <v>4.1100000000000002E-4</v>
      </c>
      <c r="FI298" t="s">
        <v>227</v>
      </c>
      <c r="FM298">
        <v>3.58</v>
      </c>
      <c r="FN298">
        <v>3.5799999999999997E-4</v>
      </c>
      <c r="FO298" t="s">
        <v>271</v>
      </c>
      <c r="FP298">
        <v>5.04</v>
      </c>
      <c r="FQ298">
        <v>5.04E-4</v>
      </c>
      <c r="FR298" t="s">
        <v>227</v>
      </c>
      <c r="FS298">
        <v>217</v>
      </c>
      <c r="FT298">
        <v>2.1700000000000001E-2</v>
      </c>
      <c r="FU298" t="s">
        <v>227</v>
      </c>
      <c r="FV298">
        <v>1.1299999999999999</v>
      </c>
      <c r="FW298">
        <v>1.13E-4</v>
      </c>
      <c r="FX298" t="s">
        <v>227</v>
      </c>
      <c r="FY298">
        <v>0.79</v>
      </c>
      <c r="FZ298">
        <v>7.8999999999999996E-5</v>
      </c>
      <c r="GA298" t="s">
        <v>227</v>
      </c>
      <c r="GB298">
        <v>0.65</v>
      </c>
      <c r="GC298">
        <v>6.4999999999999994E-5</v>
      </c>
      <c r="GD298" t="s">
        <v>271</v>
      </c>
      <c r="GE298">
        <v>13.9</v>
      </c>
      <c r="GF298">
        <v>1.39E-3</v>
      </c>
      <c r="GG298" t="s">
        <v>227</v>
      </c>
      <c r="GH298">
        <v>3500</v>
      </c>
      <c r="GI298">
        <v>0.35</v>
      </c>
      <c r="GJ298" t="s">
        <v>227</v>
      </c>
      <c r="GK298">
        <v>0.93</v>
      </c>
      <c r="GL298">
        <v>9.2999999999999997E-5</v>
      </c>
      <c r="GM298" t="s">
        <v>227</v>
      </c>
      <c r="GN298">
        <v>0.19</v>
      </c>
      <c r="GO298">
        <v>1.9000000000000001E-5</v>
      </c>
      <c r="GP298" t="s">
        <v>227</v>
      </c>
      <c r="GQ298">
        <v>4.09</v>
      </c>
      <c r="GR298">
        <v>4.0900000000000002E-4</v>
      </c>
      <c r="GS298" t="s">
        <v>227</v>
      </c>
      <c r="GT298">
        <v>60</v>
      </c>
      <c r="GU298">
        <v>6.0000000000000001E-3</v>
      </c>
      <c r="GV298" t="s">
        <v>271</v>
      </c>
      <c r="GW298">
        <v>9.2799999999999994</v>
      </c>
      <c r="GX298">
        <v>9.2800000000000001E-4</v>
      </c>
      <c r="GY298" t="s">
        <v>227</v>
      </c>
      <c r="GZ298">
        <v>15.5</v>
      </c>
      <c r="HA298">
        <v>1.5499999999999999E-3</v>
      </c>
      <c r="HB298" t="s">
        <v>227</v>
      </c>
      <c r="HC298">
        <v>1.21</v>
      </c>
      <c r="HD298">
        <v>1.21E-4</v>
      </c>
      <c r="HE298" t="s">
        <v>227</v>
      </c>
      <c r="HF298">
        <v>161</v>
      </c>
      <c r="HG298">
        <v>1.61E-2</v>
      </c>
      <c r="HH298" t="s">
        <v>227</v>
      </c>
      <c r="HI298">
        <v>64</v>
      </c>
      <c r="HJ298">
        <v>6.4000000000000003E-3</v>
      </c>
      <c r="HK298" t="s">
        <v>227</v>
      </c>
    </row>
    <row r="299" spans="1:219" x14ac:dyDescent="0.25">
      <c r="A299" t="s">
        <v>633</v>
      </c>
      <c r="B299" t="s">
        <v>314</v>
      </c>
      <c r="C299" t="s">
        <v>221</v>
      </c>
      <c r="D299" t="s">
        <v>402</v>
      </c>
      <c r="E299" t="s">
        <v>316</v>
      </c>
      <c r="F299" t="s">
        <v>260</v>
      </c>
      <c r="G299" t="s">
        <v>225</v>
      </c>
      <c r="H299" t="s">
        <v>226</v>
      </c>
      <c r="I299" t="str">
        <f>HYPERLINK("https://www.oreas.com/crm/OREAS-508/")</f>
        <v>https://www.oreas.com/crm/OREAS-508/</v>
      </c>
      <c r="J299">
        <v>1.35</v>
      </c>
      <c r="K299">
        <v>1.35E-4</v>
      </c>
      <c r="L299" t="s">
        <v>271</v>
      </c>
      <c r="M299">
        <v>74700</v>
      </c>
      <c r="N299">
        <v>7.47</v>
      </c>
      <c r="O299" t="s">
        <v>227</v>
      </c>
      <c r="P299">
        <v>14.3</v>
      </c>
      <c r="Q299">
        <v>1.4300000000000001E-3</v>
      </c>
      <c r="R299" t="s">
        <v>227</v>
      </c>
      <c r="S299">
        <v>0.47</v>
      </c>
      <c r="T299">
        <v>4.6999999999999997E-5</v>
      </c>
      <c r="U299" t="s">
        <v>243</v>
      </c>
      <c r="V299" s="2">
        <v>10</v>
      </c>
      <c r="W299" s="2">
        <v>1E-3</v>
      </c>
      <c r="X299" t="s">
        <v>271</v>
      </c>
      <c r="Y299">
        <v>934</v>
      </c>
      <c r="Z299">
        <v>9.3399999999999997E-2</v>
      </c>
      <c r="AA299" t="s">
        <v>227</v>
      </c>
      <c r="AB299">
        <v>2.44</v>
      </c>
      <c r="AC299">
        <v>2.4399999999999999E-4</v>
      </c>
      <c r="AD299" t="s">
        <v>227</v>
      </c>
      <c r="AE299">
        <v>1.1299999999999999</v>
      </c>
      <c r="AF299">
        <v>1.13E-4</v>
      </c>
      <c r="AG299" t="s">
        <v>227</v>
      </c>
      <c r="AH299">
        <v>17300</v>
      </c>
      <c r="AI299">
        <v>1.73</v>
      </c>
      <c r="AJ299" t="s">
        <v>227</v>
      </c>
      <c r="AK299">
        <v>0.38</v>
      </c>
      <c r="AL299">
        <v>3.8000000000000002E-5</v>
      </c>
      <c r="AM299" t="s">
        <v>227</v>
      </c>
      <c r="AN299">
        <v>64</v>
      </c>
      <c r="AO299">
        <v>6.4000000000000003E-3</v>
      </c>
      <c r="AP299" t="s">
        <v>227</v>
      </c>
      <c r="AT299">
        <v>9.42</v>
      </c>
      <c r="AU299">
        <v>9.4200000000000002E-4</v>
      </c>
      <c r="AV299" t="s">
        <v>227</v>
      </c>
      <c r="AW299">
        <v>39.6</v>
      </c>
      <c r="AX299">
        <v>3.96E-3</v>
      </c>
      <c r="AY299" t="s">
        <v>227</v>
      </c>
      <c r="AZ299">
        <v>8.3699999999999992</v>
      </c>
      <c r="BA299">
        <v>8.3699999999999996E-4</v>
      </c>
      <c r="BB299" t="s">
        <v>227</v>
      </c>
      <c r="BC299">
        <v>5480</v>
      </c>
      <c r="BD299">
        <v>0.54800000000000004</v>
      </c>
      <c r="BE299" t="s">
        <v>227</v>
      </c>
      <c r="BF299">
        <v>3.23</v>
      </c>
      <c r="BG299">
        <v>3.2299999999999999E-4</v>
      </c>
      <c r="BH299" t="s">
        <v>227</v>
      </c>
      <c r="BI299">
        <v>1.35</v>
      </c>
      <c r="BJ299">
        <v>1.35E-4</v>
      </c>
      <c r="BK299" t="s">
        <v>227</v>
      </c>
      <c r="BL299">
        <v>1.2</v>
      </c>
      <c r="BM299">
        <v>1.2E-4</v>
      </c>
      <c r="BN299" t="s">
        <v>227</v>
      </c>
      <c r="BO299">
        <v>29300</v>
      </c>
      <c r="BP299">
        <v>2.93</v>
      </c>
      <c r="BQ299" t="s">
        <v>227</v>
      </c>
      <c r="BR299">
        <v>18.7</v>
      </c>
      <c r="BS299">
        <v>1.8699999999999999E-3</v>
      </c>
      <c r="BT299" t="s">
        <v>227</v>
      </c>
      <c r="BU299">
        <v>5.1100000000000003</v>
      </c>
      <c r="BV299">
        <v>5.1099999999999995E-4</v>
      </c>
      <c r="BW299" t="s">
        <v>227</v>
      </c>
      <c r="BX299">
        <v>8.7999999999999995E-2</v>
      </c>
      <c r="BY299">
        <v>8.8000000000000004E-6</v>
      </c>
      <c r="BZ299" t="s">
        <v>271</v>
      </c>
      <c r="CA299">
        <v>2.13</v>
      </c>
      <c r="CB299">
        <v>2.13E-4</v>
      </c>
      <c r="CC299" t="s">
        <v>227</v>
      </c>
      <c r="CD299">
        <v>3.1E-2</v>
      </c>
      <c r="CE299">
        <v>3.1E-6</v>
      </c>
      <c r="CF299" t="s">
        <v>271</v>
      </c>
      <c r="CG299">
        <v>0.52</v>
      </c>
      <c r="CH299">
        <v>5.1999999999999997E-5</v>
      </c>
      <c r="CI299" t="s">
        <v>227</v>
      </c>
      <c r="CJ299">
        <v>0.17</v>
      </c>
      <c r="CK299">
        <v>1.7E-5</v>
      </c>
      <c r="CL299" t="s">
        <v>227</v>
      </c>
      <c r="CP299">
        <v>33800</v>
      </c>
      <c r="CQ299">
        <v>3.38</v>
      </c>
      <c r="CR299" t="s">
        <v>227</v>
      </c>
      <c r="CS299">
        <v>30.8</v>
      </c>
      <c r="CT299">
        <v>3.0799999999999998E-3</v>
      </c>
      <c r="CU299" t="s">
        <v>227</v>
      </c>
      <c r="CV299">
        <v>43.8</v>
      </c>
      <c r="CW299">
        <v>4.3800000000000002E-3</v>
      </c>
      <c r="CX299" t="s">
        <v>227</v>
      </c>
      <c r="CY299">
        <v>0.18</v>
      </c>
      <c r="CZ299">
        <v>1.8E-5</v>
      </c>
      <c r="DA299" t="s">
        <v>227</v>
      </c>
      <c r="DB299">
        <v>6940</v>
      </c>
      <c r="DC299">
        <v>0.69399999999999995</v>
      </c>
      <c r="DD299" t="s">
        <v>227</v>
      </c>
      <c r="DE299">
        <v>330</v>
      </c>
      <c r="DF299">
        <v>3.3000000000000002E-2</v>
      </c>
      <c r="DG299" t="s">
        <v>227</v>
      </c>
      <c r="DH299">
        <v>152</v>
      </c>
      <c r="DI299">
        <v>1.52E-2</v>
      </c>
      <c r="DJ299" t="s">
        <v>227</v>
      </c>
      <c r="DK299">
        <v>21500</v>
      </c>
      <c r="DL299">
        <v>2.15</v>
      </c>
      <c r="DM299" t="s">
        <v>227</v>
      </c>
      <c r="DN299">
        <v>10.8</v>
      </c>
      <c r="DO299">
        <v>1.08E-3</v>
      </c>
      <c r="DP299" t="s">
        <v>227</v>
      </c>
      <c r="DQ299">
        <v>29.3</v>
      </c>
      <c r="DR299">
        <v>2.9299999999999999E-3</v>
      </c>
      <c r="DS299" t="s">
        <v>227</v>
      </c>
      <c r="DT299">
        <v>18.899999999999999</v>
      </c>
      <c r="DU299">
        <v>1.89E-3</v>
      </c>
      <c r="DV299" t="s">
        <v>271</v>
      </c>
      <c r="DW299">
        <v>850</v>
      </c>
      <c r="DX299">
        <v>8.5000000000000006E-2</v>
      </c>
      <c r="DY299" t="s">
        <v>227</v>
      </c>
      <c r="DZ299">
        <v>41.7</v>
      </c>
      <c r="EA299">
        <v>4.1700000000000001E-3</v>
      </c>
      <c r="EB299" t="s">
        <v>227</v>
      </c>
      <c r="EF299">
        <v>7.33</v>
      </c>
      <c r="EG299">
        <v>7.3300000000000004E-4</v>
      </c>
      <c r="EH299" t="s">
        <v>227</v>
      </c>
      <c r="EL299">
        <v>81</v>
      </c>
      <c r="EM299">
        <v>8.0999999999999996E-3</v>
      </c>
      <c r="EN299" t="s">
        <v>271</v>
      </c>
      <c r="EO299">
        <v>2.5000000000000001E-2</v>
      </c>
      <c r="EP299">
        <v>2.5000000000000002E-6</v>
      </c>
      <c r="EQ299" t="s">
        <v>227</v>
      </c>
      <c r="EX299">
        <v>8140</v>
      </c>
      <c r="EY299">
        <v>0.81399999999999995</v>
      </c>
      <c r="EZ299" t="s">
        <v>227</v>
      </c>
      <c r="FA299">
        <v>183</v>
      </c>
      <c r="FB299">
        <v>1.83E-2</v>
      </c>
      <c r="FC299" t="s">
        <v>227</v>
      </c>
      <c r="FD299">
        <v>7.47</v>
      </c>
      <c r="FE299">
        <v>7.4700000000000005E-4</v>
      </c>
      <c r="FF299" t="s">
        <v>227</v>
      </c>
      <c r="FG299">
        <v>6.16</v>
      </c>
      <c r="FH299">
        <v>6.1600000000000001E-4</v>
      </c>
      <c r="FI299" t="s">
        <v>227</v>
      </c>
      <c r="FP299">
        <v>4.1100000000000003</v>
      </c>
      <c r="FQ299">
        <v>4.1100000000000002E-4</v>
      </c>
      <c r="FR299" t="s">
        <v>227</v>
      </c>
      <c r="FS299">
        <v>299</v>
      </c>
      <c r="FT299">
        <v>2.9899999999999999E-2</v>
      </c>
      <c r="FU299" t="s">
        <v>227</v>
      </c>
      <c r="FV299">
        <v>1</v>
      </c>
      <c r="FW299">
        <v>1E-4</v>
      </c>
      <c r="FX299" t="s">
        <v>227</v>
      </c>
      <c r="FY299">
        <v>0.64</v>
      </c>
      <c r="FZ299">
        <v>6.3999999999999997E-5</v>
      </c>
      <c r="GA299" t="s">
        <v>227</v>
      </c>
      <c r="GB299">
        <v>0.39</v>
      </c>
      <c r="GC299">
        <v>3.8999999999999999E-5</v>
      </c>
      <c r="GD299" t="s">
        <v>271</v>
      </c>
      <c r="GE299">
        <v>11.7</v>
      </c>
      <c r="GF299">
        <v>1.17E-3</v>
      </c>
      <c r="GG299" t="s">
        <v>227</v>
      </c>
      <c r="GH299">
        <v>3130</v>
      </c>
      <c r="GI299">
        <v>0.313</v>
      </c>
      <c r="GJ299" t="s">
        <v>227</v>
      </c>
      <c r="GK299">
        <v>0.79</v>
      </c>
      <c r="GL299">
        <v>7.8999999999999996E-5</v>
      </c>
      <c r="GM299" t="s">
        <v>227</v>
      </c>
      <c r="GN299">
        <v>0.18</v>
      </c>
      <c r="GO299">
        <v>1.8E-5</v>
      </c>
      <c r="GP299" t="s">
        <v>227</v>
      </c>
      <c r="GQ299">
        <v>3.37</v>
      </c>
      <c r="GR299">
        <v>3.3700000000000001E-4</v>
      </c>
      <c r="GS299" t="s">
        <v>227</v>
      </c>
      <c r="GT299">
        <v>55</v>
      </c>
      <c r="GU299">
        <v>5.4999999999999997E-3</v>
      </c>
      <c r="GV299" t="s">
        <v>271</v>
      </c>
      <c r="GW299">
        <v>9.5500000000000007</v>
      </c>
      <c r="GX299">
        <v>9.5500000000000001E-4</v>
      </c>
      <c r="GY299" t="s">
        <v>227</v>
      </c>
      <c r="GZ299">
        <v>13.9</v>
      </c>
      <c r="HA299">
        <v>1.39E-3</v>
      </c>
      <c r="HB299" t="s">
        <v>227</v>
      </c>
      <c r="HC299">
        <v>1.1299999999999999</v>
      </c>
      <c r="HD299">
        <v>1.13E-4</v>
      </c>
      <c r="HE299" t="s">
        <v>227</v>
      </c>
      <c r="HF299">
        <v>132</v>
      </c>
      <c r="HG299">
        <v>1.32E-2</v>
      </c>
      <c r="HH299" t="s">
        <v>227</v>
      </c>
      <c r="HI299">
        <v>69</v>
      </c>
      <c r="HJ299">
        <v>6.8999999999999999E-3</v>
      </c>
      <c r="HK299" t="s">
        <v>227</v>
      </c>
    </row>
    <row r="300" spans="1:219" x14ac:dyDescent="0.25">
      <c r="A300" t="s">
        <v>634</v>
      </c>
      <c r="B300" t="s">
        <v>635</v>
      </c>
      <c r="C300" t="s">
        <v>221</v>
      </c>
      <c r="D300" t="s">
        <v>315</v>
      </c>
      <c r="E300" t="s">
        <v>316</v>
      </c>
      <c r="F300" t="s">
        <v>224</v>
      </c>
      <c r="G300" t="s">
        <v>235</v>
      </c>
      <c r="H300" t="s">
        <v>226</v>
      </c>
      <c r="I300" t="str">
        <f>HYPERLINK("https://www.oreas.com/crm/OREAS-50c/")</f>
        <v>https://www.oreas.com/crm/OREAS-50c/</v>
      </c>
      <c r="S300">
        <v>0.83599999999999997</v>
      </c>
      <c r="T300">
        <v>8.3599999999999999E-5</v>
      </c>
      <c r="U300" t="s">
        <v>243</v>
      </c>
      <c r="BC300">
        <v>7420</v>
      </c>
      <c r="BD300">
        <v>0.74199999999999999</v>
      </c>
      <c r="BE300" t="s">
        <v>227</v>
      </c>
      <c r="DH300">
        <v>591</v>
      </c>
      <c r="DI300">
        <v>5.91E-2</v>
      </c>
      <c r="DJ300" t="s">
        <v>227</v>
      </c>
      <c r="EX300">
        <v>9440</v>
      </c>
      <c r="EY300">
        <v>0.94399999999999995</v>
      </c>
      <c r="EZ300" t="s">
        <v>227</v>
      </c>
    </row>
    <row r="301" spans="1:219" x14ac:dyDescent="0.25">
      <c r="A301" t="s">
        <v>636</v>
      </c>
      <c r="B301" t="s">
        <v>635</v>
      </c>
      <c r="C301" t="s">
        <v>221</v>
      </c>
      <c r="D301" t="s">
        <v>315</v>
      </c>
      <c r="E301" t="s">
        <v>316</v>
      </c>
      <c r="F301" t="s">
        <v>224</v>
      </c>
      <c r="G301" t="s">
        <v>235</v>
      </c>
      <c r="H301" t="s">
        <v>226</v>
      </c>
      <c r="I301" t="str">
        <f>HYPERLINK("https://www.oreas.com/crm/OREAS-50P/")</f>
        <v>https://www.oreas.com/crm/OREAS-50P/</v>
      </c>
      <c r="S301">
        <v>0.72699999999999998</v>
      </c>
      <c r="T301">
        <v>7.2700000000000005E-5</v>
      </c>
      <c r="U301" t="s">
        <v>243</v>
      </c>
      <c r="BC301">
        <v>6910</v>
      </c>
      <c r="BD301">
        <v>0.69099999999999995</v>
      </c>
      <c r="BE301" t="s">
        <v>227</v>
      </c>
    </row>
    <row r="302" spans="1:219" x14ac:dyDescent="0.25">
      <c r="A302" t="s">
        <v>637</v>
      </c>
      <c r="B302" t="s">
        <v>635</v>
      </c>
      <c r="C302" t="s">
        <v>221</v>
      </c>
      <c r="D302" t="s">
        <v>315</v>
      </c>
      <c r="E302" t="s">
        <v>316</v>
      </c>
      <c r="F302" t="s">
        <v>224</v>
      </c>
      <c r="G302" t="s">
        <v>235</v>
      </c>
      <c r="H302" t="s">
        <v>226</v>
      </c>
      <c r="I302" t="str">
        <f>HYPERLINK("https://www.oreas.com/crm/OREAS-50Pb/")</f>
        <v>https://www.oreas.com/crm/OREAS-50Pb/</v>
      </c>
      <c r="S302">
        <v>0.84099999999999997</v>
      </c>
      <c r="T302">
        <v>8.4099999999999998E-5</v>
      </c>
      <c r="U302" t="s">
        <v>243</v>
      </c>
      <c r="BC302">
        <v>7440</v>
      </c>
      <c r="BD302">
        <v>0.74399999999999999</v>
      </c>
      <c r="BE302" t="s">
        <v>227</v>
      </c>
    </row>
    <row r="303" spans="1:219" x14ac:dyDescent="0.25">
      <c r="A303" t="s">
        <v>638</v>
      </c>
      <c r="B303" t="s">
        <v>635</v>
      </c>
      <c r="C303" t="s">
        <v>221</v>
      </c>
      <c r="D303" t="s">
        <v>315</v>
      </c>
      <c r="E303" t="s">
        <v>316</v>
      </c>
      <c r="F303" t="s">
        <v>224</v>
      </c>
      <c r="G303" t="s">
        <v>235</v>
      </c>
      <c r="H303" t="s">
        <v>226</v>
      </c>
      <c r="I303" t="str">
        <f>HYPERLINK("https://www.oreas.com/crm/OREAS-51P/")</f>
        <v>https://www.oreas.com/crm/OREAS-51P/</v>
      </c>
      <c r="S303">
        <v>0.43</v>
      </c>
      <c r="T303">
        <v>4.3000000000000002E-5</v>
      </c>
      <c r="U303" t="s">
        <v>243</v>
      </c>
      <c r="BC303">
        <v>7280</v>
      </c>
      <c r="BD303">
        <v>0.72799999999999998</v>
      </c>
      <c r="BE303" t="s">
        <v>227</v>
      </c>
    </row>
    <row r="304" spans="1:219" x14ac:dyDescent="0.25">
      <c r="A304" t="s">
        <v>639</v>
      </c>
      <c r="B304" t="s">
        <v>640</v>
      </c>
      <c r="C304" t="s">
        <v>221</v>
      </c>
      <c r="D304" t="s">
        <v>641</v>
      </c>
      <c r="E304" t="s">
        <v>642</v>
      </c>
      <c r="F304" t="s">
        <v>260</v>
      </c>
      <c r="G304" t="s">
        <v>235</v>
      </c>
      <c r="H304" t="s">
        <v>226</v>
      </c>
      <c r="I304" t="str">
        <f>HYPERLINK("https://www.oreas.com/crm/OREAS-520/")</f>
        <v>https://www.oreas.com/crm/OREAS-520/</v>
      </c>
      <c r="J304">
        <v>0.42199999999999999</v>
      </c>
      <c r="K304">
        <v>4.2200000000000003E-5</v>
      </c>
      <c r="L304" t="s">
        <v>271</v>
      </c>
      <c r="M304">
        <v>56300</v>
      </c>
      <c r="N304">
        <v>5.63</v>
      </c>
      <c r="O304" t="s">
        <v>227</v>
      </c>
      <c r="P304">
        <v>153</v>
      </c>
      <c r="Q304">
        <v>1.5299999999999999E-2</v>
      </c>
      <c r="R304" t="s">
        <v>227</v>
      </c>
      <c r="S304">
        <v>0.17599999999999999</v>
      </c>
      <c r="T304">
        <v>1.7600000000000001E-5</v>
      </c>
      <c r="U304" t="s">
        <v>243</v>
      </c>
      <c r="Y304">
        <v>8058</v>
      </c>
      <c r="Z304">
        <v>0.80579999999999996</v>
      </c>
      <c r="AA304" t="s">
        <v>251</v>
      </c>
      <c r="AB304">
        <v>1.06</v>
      </c>
      <c r="AC304">
        <v>1.06E-4</v>
      </c>
      <c r="AD304" t="s">
        <v>227</v>
      </c>
      <c r="AE304">
        <v>2.94</v>
      </c>
      <c r="AF304">
        <v>2.9399999999999999E-4</v>
      </c>
      <c r="AG304" t="s">
        <v>227</v>
      </c>
      <c r="AH304">
        <v>41000</v>
      </c>
      <c r="AI304">
        <v>4.0999999999999996</v>
      </c>
      <c r="AJ304" t="s">
        <v>227</v>
      </c>
      <c r="AN304">
        <v>86</v>
      </c>
      <c r="AO304">
        <v>8.6E-3</v>
      </c>
      <c r="AP304" t="s">
        <v>227</v>
      </c>
      <c r="AT304">
        <v>203</v>
      </c>
      <c r="AU304">
        <v>2.0299999999999999E-2</v>
      </c>
      <c r="AV304" t="s">
        <v>227</v>
      </c>
      <c r="AW304">
        <v>36.4</v>
      </c>
      <c r="AX304">
        <v>3.64E-3</v>
      </c>
      <c r="AY304" t="s">
        <v>227</v>
      </c>
      <c r="AZ304">
        <v>0.8</v>
      </c>
      <c r="BA304">
        <v>8.0000000000000007E-5</v>
      </c>
      <c r="BB304" t="s">
        <v>227</v>
      </c>
      <c r="BC304">
        <v>2930</v>
      </c>
      <c r="BD304">
        <v>0.29299999999999998</v>
      </c>
      <c r="BE304" t="s">
        <v>227</v>
      </c>
      <c r="BF304">
        <v>3.66</v>
      </c>
      <c r="BG304">
        <v>3.6600000000000001E-4</v>
      </c>
      <c r="BH304" t="s">
        <v>227</v>
      </c>
      <c r="BI304">
        <v>2.21</v>
      </c>
      <c r="BJ304">
        <v>2.2100000000000001E-4</v>
      </c>
      <c r="BK304" t="s">
        <v>227</v>
      </c>
      <c r="BL304">
        <v>1.29</v>
      </c>
      <c r="BM304">
        <v>1.2899999999999999E-4</v>
      </c>
      <c r="BN304" t="s">
        <v>227</v>
      </c>
      <c r="BO304">
        <v>164300</v>
      </c>
      <c r="BP304">
        <v>16.43</v>
      </c>
      <c r="BQ304" t="s">
        <v>227</v>
      </c>
      <c r="BR304">
        <v>18.7</v>
      </c>
      <c r="BS304">
        <v>1.8699999999999999E-3</v>
      </c>
      <c r="BT304" t="s">
        <v>227</v>
      </c>
      <c r="BU304">
        <v>4.08</v>
      </c>
      <c r="BV304">
        <v>4.08E-4</v>
      </c>
      <c r="BW304" t="s">
        <v>227</v>
      </c>
      <c r="BX304">
        <v>0.25</v>
      </c>
      <c r="BY304">
        <v>2.5000000000000001E-5</v>
      </c>
      <c r="BZ304" t="s">
        <v>271</v>
      </c>
      <c r="CA304">
        <v>3.53</v>
      </c>
      <c r="CB304">
        <v>3.5300000000000002E-4</v>
      </c>
      <c r="CC304" t="s">
        <v>227</v>
      </c>
      <c r="CG304">
        <v>0.76</v>
      </c>
      <c r="CH304">
        <v>7.6000000000000004E-5</v>
      </c>
      <c r="CI304" t="s">
        <v>227</v>
      </c>
      <c r="CJ304">
        <v>0.11</v>
      </c>
      <c r="CK304">
        <v>1.1E-5</v>
      </c>
      <c r="CL304" t="s">
        <v>227</v>
      </c>
      <c r="CP304">
        <v>34600</v>
      </c>
      <c r="CQ304">
        <v>3.46</v>
      </c>
      <c r="CR304" t="s">
        <v>227</v>
      </c>
      <c r="CS304">
        <v>85</v>
      </c>
      <c r="CT304">
        <v>8.5000000000000006E-3</v>
      </c>
      <c r="CU304" t="s">
        <v>227</v>
      </c>
      <c r="CV304">
        <v>16.899999999999999</v>
      </c>
      <c r="CW304">
        <v>1.6900000000000001E-3</v>
      </c>
      <c r="CX304" t="s">
        <v>227</v>
      </c>
      <c r="CY304">
        <v>0.34</v>
      </c>
      <c r="CZ304">
        <v>3.4E-5</v>
      </c>
      <c r="DA304" t="s">
        <v>227</v>
      </c>
      <c r="DB304">
        <v>11900</v>
      </c>
      <c r="DC304">
        <v>1.19</v>
      </c>
      <c r="DD304" t="s">
        <v>227</v>
      </c>
      <c r="DE304">
        <v>2420</v>
      </c>
      <c r="DF304">
        <v>0.24199999999999999</v>
      </c>
      <c r="DG304" t="s">
        <v>227</v>
      </c>
      <c r="DH304">
        <v>65</v>
      </c>
      <c r="DI304">
        <v>6.4999999999999997E-3</v>
      </c>
      <c r="DJ304" t="s">
        <v>227</v>
      </c>
      <c r="DK304">
        <v>13500</v>
      </c>
      <c r="DL304">
        <v>1.35</v>
      </c>
      <c r="DM304" t="s">
        <v>227</v>
      </c>
      <c r="DN304">
        <v>5.68</v>
      </c>
      <c r="DO304">
        <v>5.6800000000000004E-4</v>
      </c>
      <c r="DP304" t="s">
        <v>227</v>
      </c>
      <c r="DQ304">
        <v>22.1</v>
      </c>
      <c r="DR304">
        <v>2.2100000000000002E-3</v>
      </c>
      <c r="DS304" t="s">
        <v>227</v>
      </c>
      <c r="DT304">
        <v>82</v>
      </c>
      <c r="DU304">
        <v>8.2000000000000007E-3</v>
      </c>
      <c r="DV304" t="s">
        <v>251</v>
      </c>
      <c r="DW304">
        <v>740</v>
      </c>
      <c r="DX304">
        <v>7.3999999999999996E-2</v>
      </c>
      <c r="DY304" t="s">
        <v>227</v>
      </c>
      <c r="DZ304">
        <v>5.85</v>
      </c>
      <c r="EA304">
        <v>5.8500000000000002E-4</v>
      </c>
      <c r="EB304" t="s">
        <v>227</v>
      </c>
      <c r="EF304">
        <v>6.69</v>
      </c>
      <c r="EG304">
        <v>6.69E-4</v>
      </c>
      <c r="EH304" t="s">
        <v>227</v>
      </c>
      <c r="EL304">
        <v>114</v>
      </c>
      <c r="EM304">
        <v>1.14E-2</v>
      </c>
      <c r="EN304" t="s">
        <v>251</v>
      </c>
      <c r="EO304">
        <v>3.1E-2</v>
      </c>
      <c r="EP304">
        <v>3.1E-6</v>
      </c>
      <c r="EQ304" t="s">
        <v>227</v>
      </c>
      <c r="EX304">
        <v>10100</v>
      </c>
      <c r="EY304">
        <v>1.01</v>
      </c>
      <c r="EZ304" t="s">
        <v>227</v>
      </c>
      <c r="FA304">
        <v>3.21</v>
      </c>
      <c r="FB304">
        <v>3.21E-4</v>
      </c>
      <c r="FC304" t="s">
        <v>227</v>
      </c>
      <c r="FD304">
        <v>17</v>
      </c>
      <c r="FE304">
        <v>1.6999999999999999E-3</v>
      </c>
      <c r="FF304" t="s">
        <v>227</v>
      </c>
      <c r="FG304">
        <v>1.76</v>
      </c>
      <c r="FH304">
        <v>1.76E-4</v>
      </c>
      <c r="FI304" t="s">
        <v>227</v>
      </c>
      <c r="FJ304">
        <v>197200</v>
      </c>
      <c r="FK304">
        <v>19.72</v>
      </c>
      <c r="FL304" t="s">
        <v>251</v>
      </c>
      <c r="FM304">
        <v>4.32</v>
      </c>
      <c r="FN304">
        <v>4.3199999999999998E-4</v>
      </c>
      <c r="FO304" t="s">
        <v>251</v>
      </c>
      <c r="FP304">
        <v>4.76</v>
      </c>
      <c r="FQ304">
        <v>4.7600000000000002E-4</v>
      </c>
      <c r="FR304" t="s">
        <v>227</v>
      </c>
      <c r="FS304">
        <v>104</v>
      </c>
      <c r="FT304">
        <v>1.04E-2</v>
      </c>
      <c r="FU304" t="s">
        <v>227</v>
      </c>
      <c r="FV304">
        <v>0.47</v>
      </c>
      <c r="FW304">
        <v>4.6999999999999997E-5</v>
      </c>
      <c r="FX304" t="s">
        <v>227</v>
      </c>
      <c r="FY304">
        <v>0.64</v>
      </c>
      <c r="FZ304">
        <v>6.3999999999999997E-5</v>
      </c>
      <c r="GA304" t="s">
        <v>227</v>
      </c>
      <c r="GB304">
        <v>0.33</v>
      </c>
      <c r="GC304">
        <v>3.3000000000000003E-5</v>
      </c>
      <c r="GD304" t="s">
        <v>271</v>
      </c>
      <c r="GE304">
        <v>9.6199999999999992</v>
      </c>
      <c r="GF304">
        <v>9.6199999999999996E-4</v>
      </c>
      <c r="GG304" t="s">
        <v>227</v>
      </c>
      <c r="GH304">
        <v>4450</v>
      </c>
      <c r="GI304">
        <v>0.44500000000000001</v>
      </c>
      <c r="GJ304" t="s">
        <v>227</v>
      </c>
      <c r="GK304">
        <v>0.26</v>
      </c>
      <c r="GL304">
        <v>2.5999999999999998E-5</v>
      </c>
      <c r="GM304" t="s">
        <v>227</v>
      </c>
      <c r="GN304">
        <v>0.31</v>
      </c>
      <c r="GO304">
        <v>3.1000000000000001E-5</v>
      </c>
      <c r="GP304" t="s">
        <v>227</v>
      </c>
      <c r="GQ304">
        <v>17.899999999999999</v>
      </c>
      <c r="GR304">
        <v>1.7899999999999999E-3</v>
      </c>
      <c r="GS304" t="s">
        <v>227</v>
      </c>
      <c r="GT304">
        <v>280</v>
      </c>
      <c r="GU304">
        <v>2.8000000000000001E-2</v>
      </c>
      <c r="GV304" t="s">
        <v>251</v>
      </c>
      <c r="GW304">
        <v>43.8</v>
      </c>
      <c r="GX304">
        <v>4.3800000000000002E-3</v>
      </c>
      <c r="GY304" t="s">
        <v>227</v>
      </c>
      <c r="GZ304">
        <v>20.8</v>
      </c>
      <c r="HA304">
        <v>2.0799999999999998E-3</v>
      </c>
      <c r="HB304" t="s">
        <v>227</v>
      </c>
      <c r="HC304">
        <v>2.2000000000000002</v>
      </c>
      <c r="HD304">
        <v>2.2000000000000001E-4</v>
      </c>
      <c r="HE304" t="s">
        <v>227</v>
      </c>
      <c r="HF304">
        <v>22.7</v>
      </c>
      <c r="HG304">
        <v>2.2699999999999999E-3</v>
      </c>
      <c r="HH304" t="s">
        <v>227</v>
      </c>
      <c r="HI304">
        <v>134</v>
      </c>
      <c r="HJ304">
        <v>1.34E-2</v>
      </c>
      <c r="HK304" t="s">
        <v>227</v>
      </c>
    </row>
    <row r="305" spans="1:219" x14ac:dyDescent="0.25">
      <c r="A305" t="s">
        <v>643</v>
      </c>
      <c r="B305" t="s">
        <v>640</v>
      </c>
      <c r="C305" t="s">
        <v>221</v>
      </c>
      <c r="D305" t="s">
        <v>641</v>
      </c>
      <c r="E305" t="s">
        <v>642</v>
      </c>
      <c r="F305" t="s">
        <v>260</v>
      </c>
      <c r="G305" t="s">
        <v>225</v>
      </c>
      <c r="H305" t="s">
        <v>226</v>
      </c>
      <c r="I305" t="str">
        <f>HYPERLINK("https://www.oreas.com/crm/OREAS-521/")</f>
        <v>https://www.oreas.com/crm/OREAS-521/</v>
      </c>
      <c r="J305">
        <v>0.81699999999999995</v>
      </c>
      <c r="K305">
        <v>8.1699999999999994E-5</v>
      </c>
      <c r="L305" t="s">
        <v>271</v>
      </c>
      <c r="M305">
        <v>47700</v>
      </c>
      <c r="N305">
        <v>4.7699999999999996</v>
      </c>
      <c r="O305" t="s">
        <v>227</v>
      </c>
      <c r="P305">
        <v>336</v>
      </c>
      <c r="Q305">
        <v>3.3599999999999998E-2</v>
      </c>
      <c r="R305" t="s">
        <v>227</v>
      </c>
      <c r="S305">
        <v>0.376</v>
      </c>
      <c r="T305">
        <v>3.7599999999999999E-5</v>
      </c>
      <c r="U305" t="s">
        <v>243</v>
      </c>
      <c r="Y305">
        <v>16200</v>
      </c>
      <c r="Z305">
        <v>1.62</v>
      </c>
      <c r="AA305" t="s">
        <v>251</v>
      </c>
      <c r="AB305">
        <v>0.86</v>
      </c>
      <c r="AC305">
        <v>8.6000000000000003E-5</v>
      </c>
      <c r="AD305" t="s">
        <v>227</v>
      </c>
      <c r="AE305">
        <v>5.85</v>
      </c>
      <c r="AF305">
        <v>5.8500000000000002E-4</v>
      </c>
      <c r="AG305" t="s">
        <v>227</v>
      </c>
      <c r="AH305">
        <v>38600</v>
      </c>
      <c r="AI305">
        <v>3.86</v>
      </c>
      <c r="AJ305" t="s">
        <v>227</v>
      </c>
      <c r="AN305">
        <v>123</v>
      </c>
      <c r="AO305">
        <v>1.23E-2</v>
      </c>
      <c r="AP305" t="s">
        <v>227</v>
      </c>
      <c r="AT305">
        <v>386</v>
      </c>
      <c r="AU305">
        <v>3.8600000000000002E-2</v>
      </c>
      <c r="AV305" t="s">
        <v>227</v>
      </c>
      <c r="AW305">
        <v>30.9</v>
      </c>
      <c r="AX305">
        <v>3.0899999999999999E-3</v>
      </c>
      <c r="AY305" t="s">
        <v>227</v>
      </c>
      <c r="AZ305">
        <v>0.72</v>
      </c>
      <c r="BA305">
        <v>7.2000000000000002E-5</v>
      </c>
      <c r="BB305" t="s">
        <v>227</v>
      </c>
      <c r="BC305">
        <v>6070</v>
      </c>
      <c r="BD305">
        <v>0.60699999999999998</v>
      </c>
      <c r="BE305" t="s">
        <v>227</v>
      </c>
      <c r="BF305">
        <v>3.47</v>
      </c>
      <c r="BG305">
        <v>3.4699999999999998E-4</v>
      </c>
      <c r="BH305" t="s">
        <v>227</v>
      </c>
      <c r="BI305">
        <v>2.12</v>
      </c>
      <c r="BJ305">
        <v>2.12E-4</v>
      </c>
      <c r="BK305" t="s">
        <v>227</v>
      </c>
      <c r="BL305">
        <v>1.64</v>
      </c>
      <c r="BM305">
        <v>1.64E-4</v>
      </c>
      <c r="BN305" t="s">
        <v>227</v>
      </c>
      <c r="BO305">
        <v>207100</v>
      </c>
      <c r="BP305">
        <v>20.71</v>
      </c>
      <c r="BQ305" t="s">
        <v>227</v>
      </c>
      <c r="BR305">
        <v>17.399999999999999</v>
      </c>
      <c r="BS305">
        <v>1.74E-3</v>
      </c>
      <c r="BT305" t="s">
        <v>227</v>
      </c>
      <c r="BU305">
        <v>4.03</v>
      </c>
      <c r="BV305">
        <v>4.0299999999999998E-4</v>
      </c>
      <c r="BW305" t="s">
        <v>227</v>
      </c>
      <c r="BX305">
        <v>0.28000000000000003</v>
      </c>
      <c r="BY305">
        <v>2.8E-5</v>
      </c>
      <c r="BZ305" t="s">
        <v>271</v>
      </c>
      <c r="CA305">
        <v>3.23</v>
      </c>
      <c r="CB305">
        <v>3.2299999999999999E-4</v>
      </c>
      <c r="CC305" t="s">
        <v>227</v>
      </c>
      <c r="CG305">
        <v>0.72</v>
      </c>
      <c r="CH305">
        <v>7.2000000000000002E-5</v>
      </c>
      <c r="CI305" t="s">
        <v>227</v>
      </c>
      <c r="CJ305">
        <v>0.18</v>
      </c>
      <c r="CK305">
        <v>1.8E-5</v>
      </c>
      <c r="CL305" t="s">
        <v>227</v>
      </c>
      <c r="CP305">
        <v>31600</v>
      </c>
      <c r="CQ305">
        <v>3.16</v>
      </c>
      <c r="CR305" t="s">
        <v>227</v>
      </c>
      <c r="CS305">
        <v>139</v>
      </c>
      <c r="CT305">
        <v>1.3899999999999999E-2</v>
      </c>
      <c r="CU305" t="s">
        <v>227</v>
      </c>
      <c r="CV305">
        <v>16.399999999999999</v>
      </c>
      <c r="CW305">
        <v>1.64E-3</v>
      </c>
      <c r="CX305" t="s">
        <v>227</v>
      </c>
      <c r="CY305">
        <v>0.33</v>
      </c>
      <c r="CZ305">
        <v>3.3000000000000003E-5</v>
      </c>
      <c r="DA305" t="s">
        <v>227</v>
      </c>
      <c r="DB305">
        <v>11300</v>
      </c>
      <c r="DC305">
        <v>1.1299999999999999</v>
      </c>
      <c r="DD305" t="s">
        <v>227</v>
      </c>
      <c r="DE305">
        <v>3210</v>
      </c>
      <c r="DF305">
        <v>0.32100000000000001</v>
      </c>
      <c r="DG305" t="s">
        <v>227</v>
      </c>
      <c r="DH305">
        <v>138</v>
      </c>
      <c r="DI305">
        <v>1.38E-2</v>
      </c>
      <c r="DJ305" t="s">
        <v>227</v>
      </c>
      <c r="DK305">
        <v>9780</v>
      </c>
      <c r="DL305">
        <v>0.97799999999999998</v>
      </c>
      <c r="DM305" t="s">
        <v>227</v>
      </c>
      <c r="DN305">
        <v>5.56</v>
      </c>
      <c r="DO305">
        <v>5.5599999999999996E-4</v>
      </c>
      <c r="DP305" t="s">
        <v>227</v>
      </c>
      <c r="DQ305">
        <v>25.4</v>
      </c>
      <c r="DR305">
        <v>2.5400000000000002E-3</v>
      </c>
      <c r="DS305" t="s">
        <v>227</v>
      </c>
      <c r="DT305">
        <v>80</v>
      </c>
      <c r="DU305">
        <v>8.0000000000000002E-3</v>
      </c>
      <c r="DV305" t="s">
        <v>251</v>
      </c>
      <c r="DW305">
        <v>810</v>
      </c>
      <c r="DX305">
        <v>8.1000000000000003E-2</v>
      </c>
      <c r="DY305" t="s">
        <v>227</v>
      </c>
      <c r="DZ305">
        <v>9.35</v>
      </c>
      <c r="EA305">
        <v>9.3499999999999996E-4</v>
      </c>
      <c r="EB305" t="s">
        <v>227</v>
      </c>
      <c r="EF305">
        <v>8.43</v>
      </c>
      <c r="EG305">
        <v>8.43E-4</v>
      </c>
      <c r="EH305" t="s">
        <v>227</v>
      </c>
      <c r="EL305">
        <v>100</v>
      </c>
      <c r="EM305">
        <v>0.01</v>
      </c>
      <c r="EN305" t="s">
        <v>251</v>
      </c>
      <c r="EO305">
        <v>6.4000000000000001E-2</v>
      </c>
      <c r="EP305">
        <v>6.3999999999999997E-6</v>
      </c>
      <c r="EQ305" t="s">
        <v>227</v>
      </c>
      <c r="EX305">
        <v>18000</v>
      </c>
      <c r="EY305">
        <v>1.8</v>
      </c>
      <c r="EZ305" t="s">
        <v>227</v>
      </c>
      <c r="FA305">
        <v>5.66</v>
      </c>
      <c r="FB305">
        <v>5.6599999999999999E-4</v>
      </c>
      <c r="FC305" t="s">
        <v>227</v>
      </c>
      <c r="FD305">
        <v>13.9</v>
      </c>
      <c r="FE305">
        <v>1.39E-3</v>
      </c>
      <c r="FF305" t="s">
        <v>227</v>
      </c>
      <c r="FG305">
        <v>2.37</v>
      </c>
      <c r="FH305">
        <v>2.3699999999999999E-4</v>
      </c>
      <c r="FI305" t="s">
        <v>227</v>
      </c>
      <c r="FJ305">
        <v>176100</v>
      </c>
      <c r="FK305">
        <v>17.61</v>
      </c>
      <c r="FL305" t="s">
        <v>251</v>
      </c>
      <c r="FM305">
        <v>4.46</v>
      </c>
      <c r="FN305">
        <v>4.46E-4</v>
      </c>
      <c r="FO305" t="s">
        <v>251</v>
      </c>
      <c r="FP305">
        <v>7.11</v>
      </c>
      <c r="FQ305">
        <v>7.1100000000000004E-4</v>
      </c>
      <c r="FR305" t="s">
        <v>227</v>
      </c>
      <c r="FS305">
        <v>158</v>
      </c>
      <c r="FT305">
        <v>1.5800000000000002E-2</v>
      </c>
      <c r="FU305" t="s">
        <v>227</v>
      </c>
      <c r="FV305">
        <v>0.45</v>
      </c>
      <c r="FW305">
        <v>4.5000000000000003E-5</v>
      </c>
      <c r="FX305" t="s">
        <v>227</v>
      </c>
      <c r="FY305">
        <v>0.61</v>
      </c>
      <c r="FZ305">
        <v>6.0999999999999999E-5</v>
      </c>
      <c r="GA305" t="s">
        <v>227</v>
      </c>
      <c r="GB305">
        <v>0.74</v>
      </c>
      <c r="GC305">
        <v>7.3999999999999996E-5</v>
      </c>
      <c r="GD305" t="s">
        <v>271</v>
      </c>
      <c r="GE305">
        <v>8.26</v>
      </c>
      <c r="GF305">
        <v>8.2600000000000002E-4</v>
      </c>
      <c r="GG305" t="s">
        <v>227</v>
      </c>
      <c r="GH305">
        <v>3930</v>
      </c>
      <c r="GI305">
        <v>0.39300000000000002</v>
      </c>
      <c r="GJ305" t="s">
        <v>227</v>
      </c>
      <c r="GK305">
        <v>0.27</v>
      </c>
      <c r="GL305">
        <v>2.6999999999999999E-5</v>
      </c>
      <c r="GM305" t="s">
        <v>227</v>
      </c>
      <c r="GN305">
        <v>0.3</v>
      </c>
      <c r="GO305">
        <v>3.0000000000000001E-5</v>
      </c>
      <c r="GP305" t="s">
        <v>227</v>
      </c>
      <c r="GQ305">
        <v>31</v>
      </c>
      <c r="GR305">
        <v>3.0999999999999999E-3</v>
      </c>
      <c r="GS305" t="s">
        <v>227</v>
      </c>
      <c r="GT305">
        <v>227</v>
      </c>
      <c r="GU305">
        <v>2.2700000000000001E-2</v>
      </c>
      <c r="GV305" t="s">
        <v>251</v>
      </c>
      <c r="GW305">
        <v>92</v>
      </c>
      <c r="GX305">
        <v>9.1999999999999998E-3</v>
      </c>
      <c r="GY305" t="s">
        <v>227</v>
      </c>
      <c r="GZ305">
        <v>19.899999999999999</v>
      </c>
      <c r="HA305">
        <v>1.99E-3</v>
      </c>
      <c r="HB305" t="s">
        <v>227</v>
      </c>
      <c r="HC305">
        <v>2.1</v>
      </c>
      <c r="HD305">
        <v>2.1000000000000001E-4</v>
      </c>
      <c r="HE305" t="s">
        <v>227</v>
      </c>
      <c r="HF305">
        <v>24.4</v>
      </c>
      <c r="HG305">
        <v>2.4399999999999999E-3</v>
      </c>
      <c r="HH305" t="s">
        <v>227</v>
      </c>
      <c r="HI305">
        <v>123</v>
      </c>
      <c r="HJ305">
        <v>1.23E-2</v>
      </c>
      <c r="HK305" t="s">
        <v>227</v>
      </c>
    </row>
    <row r="306" spans="1:219" x14ac:dyDescent="0.25">
      <c r="A306" t="s">
        <v>644</v>
      </c>
      <c r="B306" t="s">
        <v>640</v>
      </c>
      <c r="C306" t="s">
        <v>221</v>
      </c>
      <c r="D306" t="s">
        <v>641</v>
      </c>
      <c r="E306" t="s">
        <v>642</v>
      </c>
      <c r="F306" t="s">
        <v>260</v>
      </c>
      <c r="G306" t="s">
        <v>225</v>
      </c>
      <c r="H306" t="s">
        <v>226</v>
      </c>
      <c r="I306" t="str">
        <f>HYPERLINK("https://www.oreas.com/crm/OREAS-522/")</f>
        <v>https://www.oreas.com/crm/OREAS-522/</v>
      </c>
      <c r="J306">
        <v>1.23</v>
      </c>
      <c r="K306">
        <v>1.2300000000000001E-4</v>
      </c>
      <c r="L306" t="s">
        <v>271</v>
      </c>
      <c r="M306">
        <v>39500</v>
      </c>
      <c r="N306">
        <v>3.95</v>
      </c>
      <c r="O306" t="s">
        <v>227</v>
      </c>
      <c r="P306">
        <v>490</v>
      </c>
      <c r="Q306">
        <v>4.9000000000000002E-2</v>
      </c>
      <c r="R306" t="s">
        <v>227</v>
      </c>
      <c r="S306">
        <v>0.57399999999999995</v>
      </c>
      <c r="T306">
        <v>5.7399999999999999E-5</v>
      </c>
      <c r="U306" t="s">
        <v>243</v>
      </c>
      <c r="Y306">
        <v>23800</v>
      </c>
      <c r="Z306">
        <v>2.38</v>
      </c>
      <c r="AA306" t="s">
        <v>251</v>
      </c>
      <c r="AB306">
        <v>0.7</v>
      </c>
      <c r="AC306">
        <v>6.9999999999999994E-5</v>
      </c>
      <c r="AD306" t="s">
        <v>227</v>
      </c>
      <c r="AE306">
        <v>8.7200000000000006</v>
      </c>
      <c r="AF306">
        <v>8.7200000000000005E-4</v>
      </c>
      <c r="AG306" t="s">
        <v>227</v>
      </c>
      <c r="AH306">
        <v>36500</v>
      </c>
      <c r="AI306">
        <v>3.65</v>
      </c>
      <c r="AJ306" t="s">
        <v>227</v>
      </c>
      <c r="AN306">
        <v>148</v>
      </c>
      <c r="AO306">
        <v>1.4800000000000001E-2</v>
      </c>
      <c r="AP306" t="s">
        <v>227</v>
      </c>
      <c r="AT306">
        <v>550</v>
      </c>
      <c r="AU306">
        <v>5.5E-2</v>
      </c>
      <c r="AV306" t="s">
        <v>227</v>
      </c>
      <c r="AW306">
        <v>29.6</v>
      </c>
      <c r="AX306">
        <v>2.96E-3</v>
      </c>
      <c r="AY306" t="s">
        <v>227</v>
      </c>
      <c r="AZ306">
        <v>0.64</v>
      </c>
      <c r="BA306">
        <v>6.3999999999999997E-5</v>
      </c>
      <c r="BB306" t="s">
        <v>227</v>
      </c>
      <c r="BC306">
        <v>9160</v>
      </c>
      <c r="BD306">
        <v>0.91600000000000004</v>
      </c>
      <c r="BE306" t="s">
        <v>227</v>
      </c>
      <c r="BF306">
        <v>3.24</v>
      </c>
      <c r="BG306">
        <v>3.2400000000000001E-4</v>
      </c>
      <c r="BH306" t="s">
        <v>227</v>
      </c>
      <c r="BI306">
        <v>1.97</v>
      </c>
      <c r="BJ306">
        <v>1.9699999999999999E-4</v>
      </c>
      <c r="BK306" t="s">
        <v>227</v>
      </c>
      <c r="BL306">
        <v>1.88</v>
      </c>
      <c r="BM306">
        <v>1.8799999999999999E-4</v>
      </c>
      <c r="BN306" t="s">
        <v>227</v>
      </c>
      <c r="BO306">
        <v>246300</v>
      </c>
      <c r="BP306">
        <v>24.63</v>
      </c>
      <c r="BQ306" t="s">
        <v>227</v>
      </c>
      <c r="BR306">
        <v>16</v>
      </c>
      <c r="BS306">
        <v>1.6000000000000001E-3</v>
      </c>
      <c r="BT306" t="s">
        <v>227</v>
      </c>
      <c r="BU306">
        <v>3.87</v>
      </c>
      <c r="BV306">
        <v>3.8699999999999997E-4</v>
      </c>
      <c r="BW306" t="s">
        <v>227</v>
      </c>
      <c r="CA306">
        <v>2.96</v>
      </c>
      <c r="CB306">
        <v>2.9599999999999998E-4</v>
      </c>
      <c r="CC306" t="s">
        <v>227</v>
      </c>
      <c r="CG306">
        <v>0.66</v>
      </c>
      <c r="CH306">
        <v>6.6000000000000005E-5</v>
      </c>
      <c r="CI306" t="s">
        <v>227</v>
      </c>
      <c r="CJ306">
        <v>0.23</v>
      </c>
      <c r="CK306">
        <v>2.3E-5</v>
      </c>
      <c r="CL306" t="s">
        <v>227</v>
      </c>
      <c r="CP306">
        <v>28300</v>
      </c>
      <c r="CQ306">
        <v>2.83</v>
      </c>
      <c r="CR306" t="s">
        <v>227</v>
      </c>
      <c r="CS306">
        <v>171</v>
      </c>
      <c r="CT306">
        <v>1.7100000000000001E-2</v>
      </c>
      <c r="CU306" t="s">
        <v>227</v>
      </c>
      <c r="CV306">
        <v>16.2</v>
      </c>
      <c r="CW306">
        <v>1.6199999999999999E-3</v>
      </c>
      <c r="CX306" t="s">
        <v>227</v>
      </c>
      <c r="CY306">
        <v>0.31</v>
      </c>
      <c r="CZ306">
        <v>3.1000000000000001E-5</v>
      </c>
      <c r="DA306" t="s">
        <v>227</v>
      </c>
      <c r="DB306">
        <v>11200</v>
      </c>
      <c r="DC306">
        <v>1.1200000000000001</v>
      </c>
      <c r="DD306" t="s">
        <v>227</v>
      </c>
      <c r="DE306">
        <v>3970</v>
      </c>
      <c r="DF306">
        <v>0.39700000000000002</v>
      </c>
      <c r="DG306" t="s">
        <v>227</v>
      </c>
      <c r="DH306">
        <v>206</v>
      </c>
      <c r="DI306">
        <v>2.06E-2</v>
      </c>
      <c r="DJ306" t="s">
        <v>227</v>
      </c>
      <c r="DK306">
        <v>6330</v>
      </c>
      <c r="DL306">
        <v>0.63300000000000001</v>
      </c>
      <c r="DM306" t="s">
        <v>227</v>
      </c>
      <c r="DN306">
        <v>5.66</v>
      </c>
      <c r="DO306">
        <v>5.6599999999999999E-4</v>
      </c>
      <c r="DP306" t="s">
        <v>227</v>
      </c>
      <c r="DQ306">
        <v>27.2</v>
      </c>
      <c r="DR306">
        <v>2.7200000000000002E-3</v>
      </c>
      <c r="DS306" t="s">
        <v>227</v>
      </c>
      <c r="DT306">
        <v>72</v>
      </c>
      <c r="DU306">
        <v>7.1999999999999998E-3</v>
      </c>
      <c r="DV306" t="s">
        <v>251</v>
      </c>
      <c r="DW306">
        <v>890</v>
      </c>
      <c r="DX306">
        <v>8.8999999999999996E-2</v>
      </c>
      <c r="DY306" t="s">
        <v>227</v>
      </c>
      <c r="DZ306">
        <v>12.5</v>
      </c>
      <c r="EA306">
        <v>1.25E-3</v>
      </c>
      <c r="EB306" t="s">
        <v>227</v>
      </c>
      <c r="EF306">
        <v>9.76</v>
      </c>
      <c r="EG306">
        <v>9.7599999999999998E-4</v>
      </c>
      <c r="EH306" t="s">
        <v>227</v>
      </c>
      <c r="EL306">
        <v>84</v>
      </c>
      <c r="EM306">
        <v>8.3999999999999995E-3</v>
      </c>
      <c r="EN306" t="s">
        <v>251</v>
      </c>
      <c r="EO306">
        <v>9.8000000000000004E-2</v>
      </c>
      <c r="EP306">
        <v>9.7999999999999993E-6</v>
      </c>
      <c r="EQ306" t="s">
        <v>227</v>
      </c>
      <c r="EX306">
        <v>25000</v>
      </c>
      <c r="EY306">
        <v>2.5</v>
      </c>
      <c r="EZ306" t="s">
        <v>227</v>
      </c>
      <c r="FA306">
        <v>7.93</v>
      </c>
      <c r="FB306">
        <v>7.9299999999999998E-4</v>
      </c>
      <c r="FC306" t="s">
        <v>227</v>
      </c>
      <c r="FD306">
        <v>10.9</v>
      </c>
      <c r="FE306">
        <v>1.09E-3</v>
      </c>
      <c r="FF306" t="s">
        <v>227</v>
      </c>
      <c r="FG306">
        <v>2.74</v>
      </c>
      <c r="FH306">
        <v>2.7399999999999999E-4</v>
      </c>
      <c r="FI306" t="s">
        <v>227</v>
      </c>
      <c r="FJ306">
        <v>158100</v>
      </c>
      <c r="FK306">
        <v>15.81</v>
      </c>
      <c r="FL306" t="s">
        <v>251</v>
      </c>
      <c r="FM306">
        <v>4.32</v>
      </c>
      <c r="FN306">
        <v>4.3199999999999998E-4</v>
      </c>
      <c r="FO306" t="s">
        <v>251</v>
      </c>
      <c r="FP306">
        <v>9.32</v>
      </c>
      <c r="FQ306">
        <v>9.3199999999999999E-4</v>
      </c>
      <c r="FR306" t="s">
        <v>227</v>
      </c>
      <c r="FS306">
        <v>199</v>
      </c>
      <c r="FT306">
        <v>1.9900000000000001E-2</v>
      </c>
      <c r="FU306" t="s">
        <v>227</v>
      </c>
      <c r="FV306">
        <v>0.44</v>
      </c>
      <c r="FW306">
        <v>4.3999999999999999E-5</v>
      </c>
      <c r="FX306" t="s">
        <v>227</v>
      </c>
      <c r="FY306">
        <v>0.59</v>
      </c>
      <c r="FZ306">
        <v>5.8999999999999998E-5</v>
      </c>
      <c r="GA306" t="s">
        <v>227</v>
      </c>
      <c r="GB306">
        <v>1.1100000000000001</v>
      </c>
      <c r="GC306">
        <v>1.11E-4</v>
      </c>
      <c r="GD306" t="s">
        <v>271</v>
      </c>
      <c r="GE306">
        <v>7.53</v>
      </c>
      <c r="GF306">
        <v>7.5299999999999998E-4</v>
      </c>
      <c r="GG306" t="s">
        <v>227</v>
      </c>
      <c r="GH306">
        <v>3440</v>
      </c>
      <c r="GI306">
        <v>0.34399999999999997</v>
      </c>
      <c r="GJ306" t="s">
        <v>227</v>
      </c>
      <c r="GK306">
        <v>0.28999999999999998</v>
      </c>
      <c r="GL306">
        <v>2.9E-5</v>
      </c>
      <c r="GM306" t="s">
        <v>227</v>
      </c>
      <c r="GN306">
        <v>0.28000000000000003</v>
      </c>
      <c r="GO306">
        <v>2.8E-5</v>
      </c>
      <c r="GP306" t="s">
        <v>227</v>
      </c>
      <c r="GQ306">
        <v>42.2</v>
      </c>
      <c r="GR306">
        <v>4.2199999999999998E-3</v>
      </c>
      <c r="GS306" t="s">
        <v>227</v>
      </c>
      <c r="GT306">
        <v>182</v>
      </c>
      <c r="GU306">
        <v>1.8200000000000001E-2</v>
      </c>
      <c r="GV306" t="s">
        <v>251</v>
      </c>
      <c r="GW306">
        <v>135</v>
      </c>
      <c r="GX306">
        <v>1.35E-2</v>
      </c>
      <c r="GY306" t="s">
        <v>227</v>
      </c>
      <c r="GZ306">
        <v>18.5</v>
      </c>
      <c r="HA306">
        <v>1.8500000000000001E-3</v>
      </c>
      <c r="HB306" t="s">
        <v>227</v>
      </c>
      <c r="HC306">
        <v>1.97</v>
      </c>
      <c r="HD306">
        <v>1.9699999999999999E-4</v>
      </c>
      <c r="HE306" t="s">
        <v>227</v>
      </c>
      <c r="HF306">
        <v>30.2</v>
      </c>
      <c r="HG306">
        <v>3.0200000000000001E-3</v>
      </c>
      <c r="HH306" t="s">
        <v>227</v>
      </c>
      <c r="HI306">
        <v>112</v>
      </c>
      <c r="HJ306">
        <v>1.12E-2</v>
      </c>
      <c r="HK306" t="s">
        <v>227</v>
      </c>
    </row>
    <row r="307" spans="1:219" x14ac:dyDescent="0.25">
      <c r="A307" t="s">
        <v>645</v>
      </c>
      <c r="B307" t="s">
        <v>646</v>
      </c>
      <c r="C307" t="s">
        <v>221</v>
      </c>
      <c r="D307" t="s">
        <v>641</v>
      </c>
      <c r="E307" t="s">
        <v>642</v>
      </c>
      <c r="F307" t="s">
        <v>260</v>
      </c>
      <c r="G307" t="s">
        <v>235</v>
      </c>
      <c r="H307" t="s">
        <v>226</v>
      </c>
      <c r="I307" t="str">
        <f>HYPERLINK("https://www.oreas.com/crm/OREAS-523/")</f>
        <v>https://www.oreas.com/crm/OREAS-523/</v>
      </c>
      <c r="J307">
        <v>2.36</v>
      </c>
      <c r="K307">
        <v>2.3599999999999999E-4</v>
      </c>
      <c r="L307" t="s">
        <v>271</v>
      </c>
      <c r="M307">
        <v>30200</v>
      </c>
      <c r="N307">
        <v>3.02</v>
      </c>
      <c r="O307" t="s">
        <v>227</v>
      </c>
      <c r="P307">
        <v>666</v>
      </c>
      <c r="Q307">
        <v>6.6600000000000006E-2</v>
      </c>
      <c r="R307" t="s">
        <v>227</v>
      </c>
      <c r="S307">
        <v>1.04</v>
      </c>
      <c r="T307">
        <v>1.0399999999999999E-4</v>
      </c>
      <c r="U307" t="s">
        <v>243</v>
      </c>
      <c r="AB307">
        <v>0.53</v>
      </c>
      <c r="AC307">
        <v>5.3000000000000001E-5</v>
      </c>
      <c r="AD307" t="s">
        <v>227</v>
      </c>
      <c r="AE307">
        <v>13.6</v>
      </c>
      <c r="AF307">
        <v>1.3600000000000001E-3</v>
      </c>
      <c r="AG307" t="s">
        <v>227</v>
      </c>
      <c r="AH307">
        <v>33600</v>
      </c>
      <c r="AI307">
        <v>3.36</v>
      </c>
      <c r="AJ307" t="s">
        <v>227</v>
      </c>
      <c r="AN307">
        <v>172</v>
      </c>
      <c r="AO307">
        <v>1.72E-2</v>
      </c>
      <c r="AP307" t="s">
        <v>227</v>
      </c>
      <c r="AT307">
        <v>728</v>
      </c>
      <c r="AU307">
        <v>7.2800000000000004E-2</v>
      </c>
      <c r="AV307" t="s">
        <v>227</v>
      </c>
      <c r="AW307">
        <v>25</v>
      </c>
      <c r="AX307">
        <v>2.5000000000000001E-3</v>
      </c>
      <c r="AY307" t="s">
        <v>227</v>
      </c>
      <c r="AZ307">
        <v>0.56999999999999995</v>
      </c>
      <c r="BA307">
        <v>5.7000000000000003E-5</v>
      </c>
      <c r="BB307" t="s">
        <v>227</v>
      </c>
      <c r="BC307">
        <v>17200</v>
      </c>
      <c r="BD307">
        <v>1.72</v>
      </c>
      <c r="BE307" t="s">
        <v>227</v>
      </c>
      <c r="BF307">
        <v>2.99</v>
      </c>
      <c r="BG307">
        <v>2.99E-4</v>
      </c>
      <c r="BH307" t="s">
        <v>227</v>
      </c>
      <c r="BI307">
        <v>1.83</v>
      </c>
      <c r="BJ307">
        <v>1.83E-4</v>
      </c>
      <c r="BK307" t="s">
        <v>227</v>
      </c>
      <c r="BL307">
        <v>2.13</v>
      </c>
      <c r="BM307">
        <v>2.13E-4</v>
      </c>
      <c r="BN307" t="s">
        <v>227</v>
      </c>
      <c r="BO307">
        <v>289000</v>
      </c>
      <c r="BP307">
        <v>28.9</v>
      </c>
      <c r="BQ307" t="s">
        <v>227</v>
      </c>
      <c r="BR307">
        <v>14.3</v>
      </c>
      <c r="BS307">
        <v>1.4300000000000001E-3</v>
      </c>
      <c r="BT307" t="s">
        <v>227</v>
      </c>
      <c r="BU307">
        <v>3.84</v>
      </c>
      <c r="BV307">
        <v>3.8400000000000001E-4</v>
      </c>
      <c r="BW307" t="s">
        <v>227</v>
      </c>
      <c r="CA307">
        <v>2.66</v>
      </c>
      <c r="CB307">
        <v>2.6600000000000001E-4</v>
      </c>
      <c r="CC307" t="s">
        <v>227</v>
      </c>
      <c r="CG307">
        <v>0.62</v>
      </c>
      <c r="CH307">
        <v>6.2000000000000003E-5</v>
      </c>
      <c r="CI307" t="s">
        <v>227</v>
      </c>
      <c r="CJ307">
        <v>0.37</v>
      </c>
      <c r="CK307">
        <v>3.6999999999999998E-5</v>
      </c>
      <c r="CL307" t="s">
        <v>227</v>
      </c>
      <c r="CP307">
        <v>25700</v>
      </c>
      <c r="CQ307">
        <v>2.57</v>
      </c>
      <c r="CR307" t="s">
        <v>227</v>
      </c>
      <c r="CS307">
        <v>283</v>
      </c>
      <c r="CT307">
        <v>2.8299999999999999E-2</v>
      </c>
      <c r="CU307" t="s">
        <v>251</v>
      </c>
      <c r="CV307">
        <v>15.5</v>
      </c>
      <c r="CW307">
        <v>1.5499999999999999E-3</v>
      </c>
      <c r="CX307" t="s">
        <v>227</v>
      </c>
      <c r="CY307">
        <v>0.28999999999999998</v>
      </c>
      <c r="CZ307">
        <v>2.9E-5</v>
      </c>
      <c r="DA307" t="s">
        <v>227</v>
      </c>
      <c r="DB307">
        <v>10200</v>
      </c>
      <c r="DC307">
        <v>1.02</v>
      </c>
      <c r="DD307" t="s">
        <v>227</v>
      </c>
      <c r="DE307">
        <v>4750</v>
      </c>
      <c r="DF307">
        <v>0.47499999999999998</v>
      </c>
      <c r="DG307" t="s">
        <v>227</v>
      </c>
      <c r="DH307">
        <v>313</v>
      </c>
      <c r="DI307">
        <v>3.1300000000000001E-2</v>
      </c>
      <c r="DJ307" t="s">
        <v>227</v>
      </c>
      <c r="DK307">
        <v>2390</v>
      </c>
      <c r="DL307">
        <v>0.23899999999999999</v>
      </c>
      <c r="DM307" t="s">
        <v>227</v>
      </c>
      <c r="DN307">
        <v>5.4</v>
      </c>
      <c r="DO307">
        <v>5.4000000000000001E-4</v>
      </c>
      <c r="DP307" t="s">
        <v>227</v>
      </c>
      <c r="DQ307">
        <v>30.6</v>
      </c>
      <c r="DR307">
        <v>3.0599999999999998E-3</v>
      </c>
      <c r="DS307" t="s">
        <v>227</v>
      </c>
      <c r="DT307">
        <v>73</v>
      </c>
      <c r="DU307">
        <v>7.3000000000000001E-3</v>
      </c>
      <c r="DV307" t="s">
        <v>251</v>
      </c>
      <c r="DW307">
        <v>920</v>
      </c>
      <c r="DX307">
        <v>9.1999999999999998E-2</v>
      </c>
      <c r="DY307" t="s">
        <v>227</v>
      </c>
      <c r="DZ307">
        <v>26.3</v>
      </c>
      <c r="EA307">
        <v>2.63E-3</v>
      </c>
      <c r="EB307" t="s">
        <v>227</v>
      </c>
      <c r="EF307">
        <v>11.1</v>
      </c>
      <c r="EG307">
        <v>1.1100000000000001E-3</v>
      </c>
      <c r="EH307" t="s">
        <v>227</v>
      </c>
      <c r="EL307">
        <v>70</v>
      </c>
      <c r="EM307">
        <v>7.0000000000000001E-3</v>
      </c>
      <c r="EN307" t="s">
        <v>251</v>
      </c>
      <c r="EO307">
        <v>0.15</v>
      </c>
      <c r="EP307">
        <v>1.5E-5</v>
      </c>
      <c r="EQ307" t="s">
        <v>227</v>
      </c>
      <c r="EX307">
        <v>38200</v>
      </c>
      <c r="EY307">
        <v>3.82</v>
      </c>
      <c r="EZ307" t="s">
        <v>227</v>
      </c>
      <c r="FA307">
        <v>10.5</v>
      </c>
      <c r="FB307">
        <v>1.0499999999999999E-3</v>
      </c>
      <c r="FC307" t="s">
        <v>227</v>
      </c>
      <c r="FD307">
        <v>7.42</v>
      </c>
      <c r="FE307">
        <v>7.4200000000000004E-4</v>
      </c>
      <c r="FF307" t="s">
        <v>227</v>
      </c>
      <c r="FG307">
        <v>3.66</v>
      </c>
      <c r="FH307">
        <v>3.6600000000000001E-4</v>
      </c>
      <c r="FI307" t="s">
        <v>227</v>
      </c>
      <c r="FJ307">
        <v>132300</v>
      </c>
      <c r="FK307">
        <v>13.23</v>
      </c>
      <c r="FL307" t="s">
        <v>251</v>
      </c>
      <c r="FM307">
        <v>4.41</v>
      </c>
      <c r="FN307">
        <v>4.4099999999999999E-4</v>
      </c>
      <c r="FO307" t="s">
        <v>251</v>
      </c>
      <c r="FP307">
        <v>11.6</v>
      </c>
      <c r="FQ307">
        <v>1.16E-3</v>
      </c>
      <c r="FR307" t="s">
        <v>227</v>
      </c>
      <c r="FS307">
        <v>216</v>
      </c>
      <c r="FT307">
        <v>2.1600000000000001E-2</v>
      </c>
      <c r="FU307" t="s">
        <v>227</v>
      </c>
      <c r="FV307">
        <v>0.43</v>
      </c>
      <c r="FW307">
        <v>4.3000000000000002E-5</v>
      </c>
      <c r="FX307" t="s">
        <v>227</v>
      </c>
      <c r="FY307">
        <v>0.54</v>
      </c>
      <c r="FZ307">
        <v>5.3999999999999998E-5</v>
      </c>
      <c r="GA307" t="s">
        <v>227</v>
      </c>
      <c r="GB307">
        <v>1.65</v>
      </c>
      <c r="GC307">
        <v>1.65E-4</v>
      </c>
      <c r="GD307" t="s">
        <v>271</v>
      </c>
      <c r="GE307">
        <v>6.44</v>
      </c>
      <c r="GF307">
        <v>6.4400000000000004E-4</v>
      </c>
      <c r="GG307" t="s">
        <v>227</v>
      </c>
      <c r="GH307">
        <v>2830</v>
      </c>
      <c r="GI307">
        <v>0.28299999999999997</v>
      </c>
      <c r="GJ307" t="s">
        <v>227</v>
      </c>
      <c r="GK307">
        <v>0.3</v>
      </c>
      <c r="GL307">
        <v>3.0000000000000001E-5</v>
      </c>
      <c r="GM307" t="s">
        <v>227</v>
      </c>
      <c r="GN307">
        <v>0.26</v>
      </c>
      <c r="GO307">
        <v>2.5999999999999998E-5</v>
      </c>
      <c r="GP307" t="s">
        <v>227</v>
      </c>
      <c r="GQ307">
        <v>57</v>
      </c>
      <c r="GR307">
        <v>5.7000000000000002E-3</v>
      </c>
      <c r="GS307" t="s">
        <v>227</v>
      </c>
      <c r="GT307">
        <v>123</v>
      </c>
      <c r="GU307">
        <v>1.23E-2</v>
      </c>
      <c r="GV307" t="s">
        <v>251</v>
      </c>
      <c r="GW307">
        <v>179</v>
      </c>
      <c r="GX307">
        <v>1.7899999999999999E-2</v>
      </c>
      <c r="GY307" t="s">
        <v>227</v>
      </c>
      <c r="GZ307">
        <v>17.100000000000001</v>
      </c>
      <c r="HA307">
        <v>1.7099999999999999E-3</v>
      </c>
      <c r="HB307" t="s">
        <v>227</v>
      </c>
      <c r="HC307">
        <v>1.86</v>
      </c>
      <c r="HD307">
        <v>1.8599999999999999E-4</v>
      </c>
      <c r="HE307" t="s">
        <v>227</v>
      </c>
      <c r="HF307">
        <v>40.200000000000003</v>
      </c>
      <c r="HG307">
        <v>4.0200000000000001E-3</v>
      </c>
      <c r="HH307" t="s">
        <v>227</v>
      </c>
      <c r="HI307">
        <v>100</v>
      </c>
      <c r="HJ307">
        <v>0.01</v>
      </c>
      <c r="HK307" t="s">
        <v>227</v>
      </c>
    </row>
    <row r="308" spans="1:219" x14ac:dyDescent="0.25">
      <c r="A308" t="s">
        <v>647</v>
      </c>
      <c r="B308" t="s">
        <v>646</v>
      </c>
      <c r="C308" t="s">
        <v>221</v>
      </c>
      <c r="D308" t="s">
        <v>641</v>
      </c>
      <c r="E308" t="s">
        <v>642</v>
      </c>
      <c r="F308" t="s">
        <v>260</v>
      </c>
      <c r="G308" t="s">
        <v>235</v>
      </c>
      <c r="H308" t="s">
        <v>226</v>
      </c>
      <c r="I308" t="str">
        <f>HYPERLINK("https://www.oreas.com/crm/OREAS-524/")</f>
        <v>https://www.oreas.com/crm/OREAS-524/</v>
      </c>
      <c r="J308">
        <v>3.7</v>
      </c>
      <c r="K308">
        <v>3.6999999999999999E-4</v>
      </c>
      <c r="L308" t="s">
        <v>271</v>
      </c>
      <c r="M308">
        <v>28800</v>
      </c>
      <c r="N308">
        <v>2.88</v>
      </c>
      <c r="O308" t="s">
        <v>227</v>
      </c>
      <c r="P308">
        <v>660</v>
      </c>
      <c r="Q308">
        <v>6.6000000000000003E-2</v>
      </c>
      <c r="R308" t="s">
        <v>227</v>
      </c>
      <c r="S308">
        <v>1.54</v>
      </c>
      <c r="T308">
        <v>1.54E-4</v>
      </c>
      <c r="U308" t="s">
        <v>243</v>
      </c>
      <c r="Y308">
        <v>29400</v>
      </c>
      <c r="Z308">
        <v>2.94</v>
      </c>
      <c r="AA308" t="s">
        <v>251</v>
      </c>
      <c r="AB308">
        <v>0.46</v>
      </c>
      <c r="AC308">
        <v>4.6E-5</v>
      </c>
      <c r="AD308" t="s">
        <v>227</v>
      </c>
      <c r="AE308">
        <v>16.399999999999999</v>
      </c>
      <c r="AF308">
        <v>1.64E-3</v>
      </c>
      <c r="AG308" t="s">
        <v>227</v>
      </c>
      <c r="AH308">
        <v>32700</v>
      </c>
      <c r="AI308">
        <v>3.27</v>
      </c>
      <c r="AJ308" t="s">
        <v>227</v>
      </c>
      <c r="AN308">
        <v>163</v>
      </c>
      <c r="AO308">
        <v>1.6299999999999999E-2</v>
      </c>
      <c r="AP308" t="s">
        <v>227</v>
      </c>
      <c r="AT308">
        <v>728</v>
      </c>
      <c r="AU308">
        <v>7.2800000000000004E-2</v>
      </c>
      <c r="AV308" t="s">
        <v>227</v>
      </c>
      <c r="AW308">
        <v>23.2</v>
      </c>
      <c r="AX308">
        <v>2.32E-3</v>
      </c>
      <c r="AY308" t="s">
        <v>227</v>
      </c>
      <c r="AZ308">
        <v>0.53</v>
      </c>
      <c r="BA308">
        <v>5.3000000000000001E-5</v>
      </c>
      <c r="BB308" t="s">
        <v>227</v>
      </c>
      <c r="BC308">
        <v>25300</v>
      </c>
      <c r="BD308">
        <v>2.5299999999999998</v>
      </c>
      <c r="BE308" t="s">
        <v>227</v>
      </c>
      <c r="BF308">
        <v>2.97</v>
      </c>
      <c r="BG308">
        <v>2.9700000000000001E-4</v>
      </c>
      <c r="BH308" t="s">
        <v>227</v>
      </c>
      <c r="BI308">
        <v>1.82</v>
      </c>
      <c r="BJ308">
        <v>1.8200000000000001E-4</v>
      </c>
      <c r="BK308" t="s">
        <v>227</v>
      </c>
      <c r="BL308">
        <v>2.11</v>
      </c>
      <c r="BM308">
        <v>2.1100000000000001E-4</v>
      </c>
      <c r="BN308" t="s">
        <v>227</v>
      </c>
      <c r="BO308">
        <v>292500</v>
      </c>
      <c r="BP308">
        <v>29.25</v>
      </c>
      <c r="BQ308" t="s">
        <v>227</v>
      </c>
      <c r="BR308">
        <v>13.5</v>
      </c>
      <c r="BS308">
        <v>1.3500000000000001E-3</v>
      </c>
      <c r="BT308" t="s">
        <v>227</v>
      </c>
      <c r="BU308">
        <v>3.79</v>
      </c>
      <c r="BV308">
        <v>3.79E-4</v>
      </c>
      <c r="BW308" t="s">
        <v>227</v>
      </c>
      <c r="BX308">
        <v>0.38</v>
      </c>
      <c r="BY308">
        <v>3.8000000000000002E-5</v>
      </c>
      <c r="BZ308" t="s">
        <v>227</v>
      </c>
      <c r="CA308">
        <v>2.6</v>
      </c>
      <c r="CB308">
        <v>2.5999999999999998E-4</v>
      </c>
      <c r="CC308" t="s">
        <v>227</v>
      </c>
      <c r="CG308">
        <v>0.62</v>
      </c>
      <c r="CH308">
        <v>6.2000000000000003E-5</v>
      </c>
      <c r="CI308" t="s">
        <v>227</v>
      </c>
      <c r="CJ308">
        <v>0.51</v>
      </c>
      <c r="CK308">
        <v>5.1E-5</v>
      </c>
      <c r="CL308" t="s">
        <v>227</v>
      </c>
      <c r="CP308">
        <v>24800</v>
      </c>
      <c r="CQ308">
        <v>2.48</v>
      </c>
      <c r="CR308" t="s">
        <v>227</v>
      </c>
      <c r="CS308">
        <v>286</v>
      </c>
      <c r="CT308">
        <v>2.86E-2</v>
      </c>
      <c r="CU308" t="s">
        <v>251</v>
      </c>
      <c r="CV308">
        <v>15.2</v>
      </c>
      <c r="CW308">
        <v>1.5200000000000001E-3</v>
      </c>
      <c r="CX308" t="s">
        <v>227</v>
      </c>
      <c r="CY308">
        <v>0.28999999999999998</v>
      </c>
      <c r="CZ308">
        <v>2.9E-5</v>
      </c>
      <c r="DA308" t="s">
        <v>227</v>
      </c>
      <c r="DB308">
        <v>9850</v>
      </c>
      <c r="DC308">
        <v>0.98499999999999999</v>
      </c>
      <c r="DD308" t="s">
        <v>227</v>
      </c>
      <c r="DE308">
        <v>4630</v>
      </c>
      <c r="DF308">
        <v>0.46300000000000002</v>
      </c>
      <c r="DG308" t="s">
        <v>227</v>
      </c>
      <c r="DH308">
        <v>376</v>
      </c>
      <c r="DI308">
        <v>3.7600000000000001E-2</v>
      </c>
      <c r="DJ308" t="s">
        <v>227</v>
      </c>
      <c r="DK308">
        <v>1820</v>
      </c>
      <c r="DL308">
        <v>0.182</v>
      </c>
      <c r="DM308" t="s">
        <v>227</v>
      </c>
      <c r="DN308">
        <v>5.25</v>
      </c>
      <c r="DO308">
        <v>5.2499999999999997E-4</v>
      </c>
      <c r="DP308" t="s">
        <v>227</v>
      </c>
      <c r="DQ308">
        <v>29.5</v>
      </c>
      <c r="DR308">
        <v>2.9499999999999999E-3</v>
      </c>
      <c r="DS308" t="s">
        <v>227</v>
      </c>
      <c r="DT308">
        <v>71</v>
      </c>
      <c r="DU308">
        <v>7.1000000000000004E-3</v>
      </c>
      <c r="DV308" t="s">
        <v>251</v>
      </c>
      <c r="DW308">
        <v>920</v>
      </c>
      <c r="DX308">
        <v>9.1999999999999998E-2</v>
      </c>
      <c r="DY308" t="s">
        <v>227</v>
      </c>
      <c r="DZ308">
        <v>43.8</v>
      </c>
      <c r="EA308">
        <v>4.3800000000000002E-3</v>
      </c>
      <c r="EB308" t="s">
        <v>227</v>
      </c>
      <c r="EF308">
        <v>10.9</v>
      </c>
      <c r="EG308">
        <v>1.09E-3</v>
      </c>
      <c r="EH308" t="s">
        <v>227</v>
      </c>
      <c r="EL308">
        <v>67</v>
      </c>
      <c r="EM308">
        <v>6.7000000000000002E-3</v>
      </c>
      <c r="EN308" t="s">
        <v>251</v>
      </c>
      <c r="EO308">
        <v>0.18</v>
      </c>
      <c r="EP308">
        <v>1.8E-5</v>
      </c>
      <c r="EQ308" t="s">
        <v>227</v>
      </c>
      <c r="EX308">
        <v>47300</v>
      </c>
      <c r="EY308">
        <v>4.7300000000000004</v>
      </c>
      <c r="EZ308" t="s">
        <v>227</v>
      </c>
      <c r="FA308">
        <v>11.4</v>
      </c>
      <c r="FB308">
        <v>1.14E-3</v>
      </c>
      <c r="FC308" t="s">
        <v>227</v>
      </c>
      <c r="FD308">
        <v>7.04</v>
      </c>
      <c r="FE308">
        <v>7.0399999999999998E-4</v>
      </c>
      <c r="FF308" t="s">
        <v>227</v>
      </c>
      <c r="FG308">
        <v>4.76</v>
      </c>
      <c r="FH308">
        <v>4.7600000000000002E-4</v>
      </c>
      <c r="FI308" t="s">
        <v>227</v>
      </c>
      <c r="FJ308">
        <v>125700</v>
      </c>
      <c r="FK308">
        <v>12.57</v>
      </c>
      <c r="FL308" t="s">
        <v>251</v>
      </c>
      <c r="FM308">
        <v>4.5</v>
      </c>
      <c r="FN308">
        <v>4.4999999999999999E-4</v>
      </c>
      <c r="FO308" t="s">
        <v>251</v>
      </c>
      <c r="FP308">
        <v>12</v>
      </c>
      <c r="FQ308">
        <v>1.1999999999999999E-3</v>
      </c>
      <c r="FR308" t="s">
        <v>227</v>
      </c>
      <c r="FS308">
        <v>194</v>
      </c>
      <c r="FT308">
        <v>1.9400000000000001E-2</v>
      </c>
      <c r="FU308" t="s">
        <v>227</v>
      </c>
      <c r="FV308">
        <v>0.41</v>
      </c>
      <c r="FW308">
        <v>4.1E-5</v>
      </c>
      <c r="FX308" t="s">
        <v>227</v>
      </c>
      <c r="FY308">
        <v>0.54</v>
      </c>
      <c r="FZ308">
        <v>5.3999999999999998E-5</v>
      </c>
      <c r="GA308" t="s">
        <v>227</v>
      </c>
      <c r="GE308">
        <v>6.67</v>
      </c>
      <c r="GF308">
        <v>6.6699999999999995E-4</v>
      </c>
      <c r="GG308" t="s">
        <v>227</v>
      </c>
      <c r="GH308">
        <v>2710</v>
      </c>
      <c r="GI308">
        <v>0.27100000000000002</v>
      </c>
      <c r="GJ308" t="s">
        <v>227</v>
      </c>
      <c r="GK308">
        <v>0.3</v>
      </c>
      <c r="GL308">
        <v>3.0000000000000001E-5</v>
      </c>
      <c r="GM308" t="s">
        <v>227</v>
      </c>
      <c r="GN308">
        <v>0.25</v>
      </c>
      <c r="GO308">
        <v>2.5000000000000001E-5</v>
      </c>
      <c r="GP308" t="s">
        <v>227</v>
      </c>
      <c r="GQ308">
        <v>57</v>
      </c>
      <c r="GR308">
        <v>5.7000000000000002E-3</v>
      </c>
      <c r="GS308" t="s">
        <v>227</v>
      </c>
      <c r="GT308">
        <v>115</v>
      </c>
      <c r="GU308">
        <v>1.15E-2</v>
      </c>
      <c r="GV308" t="s">
        <v>251</v>
      </c>
      <c r="GW308">
        <v>177</v>
      </c>
      <c r="GX308">
        <v>1.77E-2</v>
      </c>
      <c r="GY308" t="s">
        <v>227</v>
      </c>
      <c r="GZ308">
        <v>16.600000000000001</v>
      </c>
      <c r="HA308">
        <v>1.66E-3</v>
      </c>
      <c r="HB308" t="s">
        <v>227</v>
      </c>
      <c r="HC308">
        <v>1.84</v>
      </c>
      <c r="HD308">
        <v>1.84E-4</v>
      </c>
      <c r="HE308" t="s">
        <v>227</v>
      </c>
      <c r="HF308">
        <v>55</v>
      </c>
      <c r="HG308">
        <v>5.4999999999999997E-3</v>
      </c>
      <c r="HH308" t="s">
        <v>227</v>
      </c>
      <c r="HI308">
        <v>98</v>
      </c>
      <c r="HJ308">
        <v>9.7999999999999997E-3</v>
      </c>
      <c r="HK308" t="s">
        <v>227</v>
      </c>
    </row>
    <row r="309" spans="1:219" x14ac:dyDescent="0.25">
      <c r="A309" t="s">
        <v>648</v>
      </c>
      <c r="B309" t="s">
        <v>635</v>
      </c>
      <c r="C309" t="s">
        <v>221</v>
      </c>
      <c r="D309" t="s">
        <v>315</v>
      </c>
      <c r="E309" t="s">
        <v>316</v>
      </c>
      <c r="F309" t="s">
        <v>224</v>
      </c>
      <c r="G309" t="s">
        <v>235</v>
      </c>
      <c r="H309" t="s">
        <v>226</v>
      </c>
      <c r="I309" t="str">
        <f>HYPERLINK("https://www.oreas.com/crm/OREAS-52c/")</f>
        <v>https://www.oreas.com/crm/OREAS-52c/</v>
      </c>
      <c r="S309">
        <v>0.34599999999999997</v>
      </c>
      <c r="T309">
        <v>3.4600000000000001E-5</v>
      </c>
      <c r="U309" t="s">
        <v>243</v>
      </c>
      <c r="BC309">
        <v>3440</v>
      </c>
      <c r="BD309">
        <v>0.34399999999999997</v>
      </c>
      <c r="BE309" t="s">
        <v>227</v>
      </c>
      <c r="DH309">
        <v>267</v>
      </c>
      <c r="DI309">
        <v>2.6700000000000002E-2</v>
      </c>
      <c r="DJ309" t="s">
        <v>227</v>
      </c>
      <c r="EX309">
        <v>4710</v>
      </c>
      <c r="EY309">
        <v>0.47099999999999997</v>
      </c>
      <c r="EZ309" t="s">
        <v>227</v>
      </c>
    </row>
    <row r="310" spans="1:219" x14ac:dyDescent="0.25">
      <c r="A310" t="s">
        <v>649</v>
      </c>
      <c r="B310" t="s">
        <v>635</v>
      </c>
      <c r="C310" t="s">
        <v>221</v>
      </c>
      <c r="D310" t="s">
        <v>315</v>
      </c>
      <c r="E310" t="s">
        <v>316</v>
      </c>
      <c r="F310" t="s">
        <v>224</v>
      </c>
      <c r="G310" t="s">
        <v>235</v>
      </c>
      <c r="H310" t="s">
        <v>226</v>
      </c>
      <c r="I310" t="str">
        <f>HYPERLINK("https://www.oreas.com/crm/OREAS-52P/")</f>
        <v>https://www.oreas.com/crm/OREAS-52P/</v>
      </c>
      <c r="S310">
        <v>0.183</v>
      </c>
      <c r="T310">
        <v>1.8300000000000001E-5</v>
      </c>
      <c r="U310" t="s">
        <v>243</v>
      </c>
      <c r="BC310">
        <v>3870</v>
      </c>
      <c r="BD310">
        <v>0.38700000000000001</v>
      </c>
      <c r="BE310" t="s">
        <v>227</v>
      </c>
    </row>
    <row r="311" spans="1:219" x14ac:dyDescent="0.25">
      <c r="A311" t="s">
        <v>650</v>
      </c>
      <c r="B311" t="s">
        <v>635</v>
      </c>
      <c r="C311" t="s">
        <v>221</v>
      </c>
      <c r="D311" t="s">
        <v>315</v>
      </c>
      <c r="E311" t="s">
        <v>316</v>
      </c>
      <c r="F311" t="s">
        <v>224</v>
      </c>
      <c r="G311" t="s">
        <v>235</v>
      </c>
      <c r="H311" t="s">
        <v>226</v>
      </c>
      <c r="I311" t="str">
        <f>HYPERLINK("https://www.oreas.com/crm/OREAS-52Pb/")</f>
        <v>https://www.oreas.com/crm/OREAS-52Pb/</v>
      </c>
      <c r="S311">
        <v>0.307</v>
      </c>
      <c r="T311">
        <v>3.0700000000000001E-5</v>
      </c>
      <c r="U311" t="s">
        <v>243</v>
      </c>
      <c r="BC311">
        <v>3338</v>
      </c>
      <c r="BD311">
        <v>0.33379999999999999</v>
      </c>
      <c r="BE311" t="s">
        <v>227</v>
      </c>
    </row>
    <row r="312" spans="1:219" x14ac:dyDescent="0.25">
      <c r="A312" t="s">
        <v>651</v>
      </c>
      <c r="B312" t="s">
        <v>635</v>
      </c>
      <c r="C312" t="s">
        <v>221</v>
      </c>
      <c r="D312" t="s">
        <v>315</v>
      </c>
      <c r="E312" t="s">
        <v>316</v>
      </c>
      <c r="F312" t="s">
        <v>224</v>
      </c>
      <c r="G312" t="s">
        <v>235</v>
      </c>
      <c r="H312" t="s">
        <v>226</v>
      </c>
      <c r="I312" t="str">
        <f>HYPERLINK("https://www.oreas.com/crm/OREAS-53P/")</f>
        <v>https://www.oreas.com/crm/OREAS-53P/</v>
      </c>
      <c r="S312">
        <v>0.38</v>
      </c>
      <c r="T312">
        <v>3.8000000000000002E-5</v>
      </c>
      <c r="U312" t="s">
        <v>243</v>
      </c>
      <c r="BC312">
        <v>4130</v>
      </c>
      <c r="BD312">
        <v>0.41299999999999998</v>
      </c>
      <c r="BE312" t="s">
        <v>227</v>
      </c>
    </row>
    <row r="313" spans="1:219" x14ac:dyDescent="0.25">
      <c r="A313" t="s">
        <v>652</v>
      </c>
      <c r="B313" t="s">
        <v>635</v>
      </c>
      <c r="C313" t="s">
        <v>221</v>
      </c>
      <c r="D313" t="s">
        <v>315</v>
      </c>
      <c r="E313" t="s">
        <v>316</v>
      </c>
      <c r="F313" t="s">
        <v>224</v>
      </c>
      <c r="G313" t="s">
        <v>235</v>
      </c>
      <c r="H313" t="s">
        <v>226</v>
      </c>
      <c r="I313" t="str">
        <f>HYPERLINK("https://www.oreas.com/crm/OREAS-53Pb/")</f>
        <v>https://www.oreas.com/crm/OREAS-53Pb/</v>
      </c>
      <c r="S313">
        <v>0.623</v>
      </c>
      <c r="T313">
        <v>6.2299999999999996E-5</v>
      </c>
      <c r="U313" t="s">
        <v>243</v>
      </c>
      <c r="BC313">
        <v>5460</v>
      </c>
      <c r="BD313">
        <v>0.54600000000000004</v>
      </c>
      <c r="BE313" t="s">
        <v>227</v>
      </c>
    </row>
    <row r="314" spans="1:219" x14ac:dyDescent="0.25">
      <c r="A314" t="s">
        <v>653</v>
      </c>
      <c r="B314" t="s">
        <v>635</v>
      </c>
      <c r="C314" t="s">
        <v>221</v>
      </c>
      <c r="D314" t="s">
        <v>315</v>
      </c>
      <c r="E314" t="s">
        <v>316</v>
      </c>
      <c r="F314" t="s">
        <v>224</v>
      </c>
      <c r="G314" t="s">
        <v>235</v>
      </c>
      <c r="H314" t="s">
        <v>226</v>
      </c>
      <c r="I314" t="str">
        <f>HYPERLINK("https://www.oreas.com/crm/OREAS-54Pa/")</f>
        <v>https://www.oreas.com/crm/OREAS-54Pa/</v>
      </c>
      <c r="S314">
        <v>2.9</v>
      </c>
      <c r="T314">
        <v>2.9E-4</v>
      </c>
      <c r="U314" t="s">
        <v>243</v>
      </c>
      <c r="BC314">
        <v>15500</v>
      </c>
      <c r="BD314">
        <v>1.55</v>
      </c>
      <c r="BE314" t="s">
        <v>227</v>
      </c>
    </row>
    <row r="315" spans="1:219" x14ac:dyDescent="0.25">
      <c r="A315" t="s">
        <v>654</v>
      </c>
      <c r="B315" t="s">
        <v>345</v>
      </c>
      <c r="C315" t="s">
        <v>257</v>
      </c>
      <c r="D315" t="s">
        <v>655</v>
      </c>
      <c r="E315" t="s">
        <v>552</v>
      </c>
      <c r="F315" t="s">
        <v>260</v>
      </c>
      <c r="G315" t="s">
        <v>225</v>
      </c>
      <c r="H315" t="s">
        <v>226</v>
      </c>
      <c r="I315" t="str">
        <f>HYPERLINK("https://www.oreas.com/crm/OREAS-550/")</f>
        <v>https://www.oreas.com/crm/OREAS-550/</v>
      </c>
      <c r="J315">
        <v>8.5999999999999993E-2</v>
      </c>
      <c r="K315">
        <v>8.6000000000000007E-6</v>
      </c>
      <c r="L315" t="s">
        <v>271</v>
      </c>
      <c r="M315">
        <v>28400</v>
      </c>
      <c r="N315">
        <v>2.84</v>
      </c>
      <c r="O315" t="s">
        <v>227</v>
      </c>
      <c r="P315">
        <v>5.82</v>
      </c>
      <c r="Q315">
        <v>5.8200000000000005E-4</v>
      </c>
      <c r="R315" t="s">
        <v>227</v>
      </c>
      <c r="V315">
        <v>229</v>
      </c>
      <c r="W315">
        <v>2.29E-2</v>
      </c>
      <c r="X315" t="s">
        <v>251</v>
      </c>
      <c r="Y315">
        <v>352</v>
      </c>
      <c r="Z315">
        <v>3.5200000000000002E-2</v>
      </c>
      <c r="AA315" t="s">
        <v>227</v>
      </c>
      <c r="AB315">
        <v>1.31</v>
      </c>
      <c r="AC315">
        <v>1.3100000000000001E-4</v>
      </c>
      <c r="AD315" t="s">
        <v>227</v>
      </c>
      <c r="AE315">
        <v>1.4</v>
      </c>
      <c r="AF315">
        <v>1.3999999999999999E-4</v>
      </c>
      <c r="AG315" t="s">
        <v>227</v>
      </c>
      <c r="AH315">
        <v>69100</v>
      </c>
      <c r="AI315">
        <v>6.91</v>
      </c>
      <c r="AJ315" t="s">
        <v>227</v>
      </c>
      <c r="AK315">
        <v>0.13</v>
      </c>
      <c r="AL315">
        <v>1.2999999999999999E-5</v>
      </c>
      <c r="AM315" t="s">
        <v>227</v>
      </c>
      <c r="AN315">
        <v>36.6</v>
      </c>
      <c r="AO315">
        <v>3.6600000000000001E-3</v>
      </c>
      <c r="AP315" t="s">
        <v>227</v>
      </c>
      <c r="AT315">
        <v>1480</v>
      </c>
      <c r="AU315">
        <v>0.14799999999999999</v>
      </c>
      <c r="AV315" t="s">
        <v>227</v>
      </c>
      <c r="AW315">
        <v>23.1</v>
      </c>
      <c r="AX315">
        <v>2.31E-3</v>
      </c>
      <c r="AY315" t="s">
        <v>227</v>
      </c>
      <c r="AZ315">
        <v>0.57999999999999996</v>
      </c>
      <c r="BA315">
        <v>5.8E-5</v>
      </c>
      <c r="BB315" t="s">
        <v>227</v>
      </c>
      <c r="BC315">
        <v>2770</v>
      </c>
      <c r="BD315">
        <v>0.27700000000000002</v>
      </c>
      <c r="BE315" t="s">
        <v>227</v>
      </c>
      <c r="BF315">
        <v>3.3</v>
      </c>
      <c r="BG315">
        <v>3.3E-4</v>
      </c>
      <c r="BH315" t="s">
        <v>227</v>
      </c>
      <c r="BI315">
        <v>1.76</v>
      </c>
      <c r="BJ315">
        <v>1.76E-4</v>
      </c>
      <c r="BK315" t="s">
        <v>227</v>
      </c>
      <c r="BL315">
        <v>0.84</v>
      </c>
      <c r="BM315">
        <v>8.3999999999999995E-5</v>
      </c>
      <c r="BN315" t="s">
        <v>227</v>
      </c>
      <c r="BO315">
        <v>12800</v>
      </c>
      <c r="BP315">
        <v>1.28</v>
      </c>
      <c r="BQ315" t="s">
        <v>227</v>
      </c>
      <c r="BR315">
        <v>7.65</v>
      </c>
      <c r="BS315">
        <v>7.6499999999999995E-4</v>
      </c>
      <c r="BT315" t="s">
        <v>227</v>
      </c>
      <c r="BU315">
        <v>4.0199999999999996</v>
      </c>
      <c r="BV315">
        <v>4.0200000000000001E-4</v>
      </c>
      <c r="BW315" t="s">
        <v>227</v>
      </c>
      <c r="CA315">
        <v>2.19</v>
      </c>
      <c r="CB315">
        <v>2.1900000000000001E-4</v>
      </c>
      <c r="CC315" t="s">
        <v>227</v>
      </c>
      <c r="CD315">
        <v>2.1999999999999999E-2</v>
      </c>
      <c r="CE315">
        <v>2.2000000000000001E-6</v>
      </c>
      <c r="CF315" t="s">
        <v>271</v>
      </c>
      <c r="CG315">
        <v>0.62</v>
      </c>
      <c r="CH315">
        <v>6.2000000000000003E-5</v>
      </c>
      <c r="CI315" t="s">
        <v>227</v>
      </c>
      <c r="CJ315">
        <v>0.18</v>
      </c>
      <c r="CK315">
        <v>1.8E-5</v>
      </c>
      <c r="CL315" t="s">
        <v>227</v>
      </c>
      <c r="CP315">
        <v>6140</v>
      </c>
      <c r="CQ315">
        <v>0.61399999999999999</v>
      </c>
      <c r="CR315" t="s">
        <v>227</v>
      </c>
      <c r="CS315">
        <v>19.2</v>
      </c>
      <c r="CT315">
        <v>1.92E-3</v>
      </c>
      <c r="CU315" t="s">
        <v>227</v>
      </c>
      <c r="CV315">
        <v>105</v>
      </c>
      <c r="CW315">
        <v>1.0500000000000001E-2</v>
      </c>
      <c r="CX315" t="s">
        <v>227</v>
      </c>
      <c r="CY315">
        <v>0.23</v>
      </c>
      <c r="CZ315">
        <v>2.3E-5</v>
      </c>
      <c r="DA315" t="s">
        <v>227</v>
      </c>
      <c r="DB315">
        <v>64300</v>
      </c>
      <c r="DC315">
        <v>6.43</v>
      </c>
      <c r="DD315" t="s">
        <v>227</v>
      </c>
      <c r="DE315">
        <v>1190</v>
      </c>
      <c r="DF315">
        <v>0.11899999999999999</v>
      </c>
      <c r="DG315" t="s">
        <v>227</v>
      </c>
      <c r="DH315">
        <v>2.25</v>
      </c>
      <c r="DI315">
        <v>2.2499999999999999E-4</v>
      </c>
      <c r="DJ315" t="s">
        <v>227</v>
      </c>
      <c r="DK315">
        <v>400</v>
      </c>
      <c r="DL315">
        <v>0.04</v>
      </c>
      <c r="DM315" t="s">
        <v>227</v>
      </c>
      <c r="DN315">
        <v>5.98</v>
      </c>
      <c r="DO315">
        <v>5.9800000000000001E-4</v>
      </c>
      <c r="DP315" t="s">
        <v>227</v>
      </c>
      <c r="DQ315">
        <v>18.5</v>
      </c>
      <c r="DR315">
        <v>1.8500000000000001E-3</v>
      </c>
      <c r="DS315" t="s">
        <v>227</v>
      </c>
      <c r="DT315">
        <v>15.4</v>
      </c>
      <c r="DU315">
        <v>1.5399999999999999E-3</v>
      </c>
      <c r="DV315" t="s">
        <v>271</v>
      </c>
      <c r="DW315">
        <v>360</v>
      </c>
      <c r="DX315">
        <v>3.5999999999999997E-2</v>
      </c>
      <c r="DY315" t="s">
        <v>227</v>
      </c>
      <c r="DZ315">
        <v>13.7</v>
      </c>
      <c r="EA315">
        <v>1.3699999999999999E-3</v>
      </c>
      <c r="EB315" t="s">
        <v>227</v>
      </c>
      <c r="EF315">
        <v>4.6100000000000003</v>
      </c>
      <c r="EG315">
        <v>4.6099999999999998E-4</v>
      </c>
      <c r="EH315" t="s">
        <v>227</v>
      </c>
      <c r="EL315">
        <v>22.9</v>
      </c>
      <c r="EM315">
        <v>2.2899999999999999E-3</v>
      </c>
      <c r="EN315" t="s">
        <v>251</v>
      </c>
      <c r="EO315">
        <v>8.0000000000000002E-3</v>
      </c>
      <c r="EP315">
        <v>7.9999999999999996E-7</v>
      </c>
      <c r="EQ315" t="s">
        <v>227</v>
      </c>
      <c r="EX315">
        <v>2330</v>
      </c>
      <c r="EY315">
        <v>0.23300000000000001</v>
      </c>
      <c r="EZ315" t="s">
        <v>227</v>
      </c>
      <c r="FA315">
        <v>0.32</v>
      </c>
      <c r="FB315">
        <v>3.1999999999999999E-5</v>
      </c>
      <c r="FC315" t="s">
        <v>227</v>
      </c>
      <c r="FD315">
        <v>6.27</v>
      </c>
      <c r="FE315">
        <v>6.2699999999999995E-4</v>
      </c>
      <c r="FF315" t="s">
        <v>227</v>
      </c>
      <c r="FG315">
        <v>1.1100000000000001</v>
      </c>
      <c r="FH315">
        <v>1.11E-4</v>
      </c>
      <c r="FI315" t="s">
        <v>271</v>
      </c>
      <c r="FJ315">
        <v>246758.89499999999</v>
      </c>
      <c r="FK315">
        <v>24.6758895</v>
      </c>
      <c r="FL315" t="s">
        <v>261</v>
      </c>
      <c r="FM315">
        <v>4.37</v>
      </c>
      <c r="FN315">
        <v>4.37E-4</v>
      </c>
      <c r="FO315" t="s">
        <v>251</v>
      </c>
      <c r="FP315">
        <v>1.18</v>
      </c>
      <c r="FQ315">
        <v>1.18E-4</v>
      </c>
      <c r="FR315" t="s">
        <v>227</v>
      </c>
      <c r="FS315">
        <v>56</v>
      </c>
      <c r="FT315">
        <v>5.5999999999999999E-3</v>
      </c>
      <c r="FU315" t="s">
        <v>227</v>
      </c>
      <c r="FY315">
        <v>0.62</v>
      </c>
      <c r="FZ315">
        <v>6.2000000000000003E-5</v>
      </c>
      <c r="GA315" t="s">
        <v>227</v>
      </c>
      <c r="GB315">
        <v>3.5000000000000003E-2</v>
      </c>
      <c r="GC315">
        <v>3.4999999999999999E-6</v>
      </c>
      <c r="GD315" t="s">
        <v>271</v>
      </c>
      <c r="GE315">
        <v>5.15</v>
      </c>
      <c r="GF315">
        <v>5.1500000000000005E-4</v>
      </c>
      <c r="GG315" t="s">
        <v>227</v>
      </c>
      <c r="GH315">
        <v>1881.9369999999999</v>
      </c>
      <c r="GI315">
        <v>0.18819369999999999</v>
      </c>
      <c r="GJ315" t="s">
        <v>261</v>
      </c>
      <c r="GK315">
        <v>9.4E-2</v>
      </c>
      <c r="GL315">
        <v>9.3999999999999998E-6</v>
      </c>
      <c r="GM315" t="s">
        <v>227</v>
      </c>
      <c r="GN315">
        <v>0.25</v>
      </c>
      <c r="GO315">
        <v>2.5000000000000001E-5</v>
      </c>
      <c r="GP315" t="s">
        <v>227</v>
      </c>
      <c r="GQ315">
        <v>24.7</v>
      </c>
      <c r="GR315">
        <v>2.47E-3</v>
      </c>
      <c r="GS315" t="s">
        <v>227</v>
      </c>
      <c r="GT315">
        <v>56</v>
      </c>
      <c r="GU315">
        <v>5.5999999999999999E-3</v>
      </c>
      <c r="GV315" t="s">
        <v>251</v>
      </c>
      <c r="GW315">
        <v>0.78</v>
      </c>
      <c r="GX315">
        <v>7.7999999999999999E-5</v>
      </c>
      <c r="GY315" t="s">
        <v>227</v>
      </c>
      <c r="GZ315">
        <v>16.5</v>
      </c>
      <c r="HA315">
        <v>1.65E-3</v>
      </c>
      <c r="HB315" t="s">
        <v>227</v>
      </c>
      <c r="HC315">
        <v>1.62</v>
      </c>
      <c r="HD315">
        <v>1.6200000000000001E-4</v>
      </c>
      <c r="HE315" t="s">
        <v>227</v>
      </c>
      <c r="HF315">
        <v>41.9</v>
      </c>
      <c r="HG315">
        <v>4.1900000000000001E-3</v>
      </c>
      <c r="HH315" t="s">
        <v>227</v>
      </c>
      <c r="HI315">
        <v>76</v>
      </c>
      <c r="HJ315">
        <v>7.6E-3</v>
      </c>
      <c r="HK315" t="s">
        <v>227</v>
      </c>
    </row>
    <row r="316" spans="1:219" x14ac:dyDescent="0.25">
      <c r="A316" t="s">
        <v>656</v>
      </c>
      <c r="B316" t="s">
        <v>345</v>
      </c>
      <c r="C316" t="s">
        <v>257</v>
      </c>
      <c r="D316" t="s">
        <v>655</v>
      </c>
      <c r="E316" t="s">
        <v>552</v>
      </c>
      <c r="F316" t="s">
        <v>260</v>
      </c>
      <c r="G316" t="s">
        <v>225</v>
      </c>
      <c r="H316" t="s">
        <v>226</v>
      </c>
      <c r="I316" t="str">
        <f>HYPERLINK("https://www.oreas.com/crm/OREAS-551/")</f>
        <v>https://www.oreas.com/crm/OREAS-551/</v>
      </c>
      <c r="J316">
        <v>8.5999999999999993E-2</v>
      </c>
      <c r="K316">
        <v>8.6000000000000007E-6</v>
      </c>
      <c r="L316" t="s">
        <v>271</v>
      </c>
      <c r="M316">
        <v>23600</v>
      </c>
      <c r="N316">
        <v>2.36</v>
      </c>
      <c r="O316" t="s">
        <v>227</v>
      </c>
      <c r="P316">
        <v>6.5</v>
      </c>
      <c r="Q316">
        <v>6.4999999999999997E-4</v>
      </c>
      <c r="R316" t="s">
        <v>227</v>
      </c>
      <c r="S316">
        <v>5.0000000000000001E-3</v>
      </c>
      <c r="T316">
        <v>4.9999999999999998E-7</v>
      </c>
      <c r="U316" t="s">
        <v>271</v>
      </c>
      <c r="V316">
        <v>198</v>
      </c>
      <c r="W316">
        <v>1.9800000000000002E-2</v>
      </c>
      <c r="X316" t="s">
        <v>251</v>
      </c>
      <c r="Y316">
        <v>437</v>
      </c>
      <c r="Z316">
        <v>4.3700000000000003E-2</v>
      </c>
      <c r="AA316" t="s">
        <v>227</v>
      </c>
      <c r="AB316">
        <v>1.21</v>
      </c>
      <c r="AC316">
        <v>1.21E-4</v>
      </c>
      <c r="AD316" t="s">
        <v>227</v>
      </c>
      <c r="AE316">
        <v>1.51</v>
      </c>
      <c r="AF316">
        <v>1.5100000000000001E-4</v>
      </c>
      <c r="AG316" t="s">
        <v>227</v>
      </c>
      <c r="AH316">
        <v>58100</v>
      </c>
      <c r="AI316">
        <v>5.81</v>
      </c>
      <c r="AJ316" t="s">
        <v>227</v>
      </c>
      <c r="AK316">
        <v>0.12</v>
      </c>
      <c r="AL316">
        <v>1.2E-5</v>
      </c>
      <c r="AM316" t="s">
        <v>227</v>
      </c>
      <c r="AN316">
        <v>29.5</v>
      </c>
      <c r="AO316">
        <v>2.9499999999999999E-3</v>
      </c>
      <c r="AP316" t="s">
        <v>227</v>
      </c>
      <c r="AT316">
        <v>3050</v>
      </c>
      <c r="AU316">
        <v>0.30499999999999999</v>
      </c>
      <c r="AV316" t="s">
        <v>227</v>
      </c>
      <c r="AW316">
        <v>20.3</v>
      </c>
      <c r="AX316">
        <v>2.0300000000000001E-3</v>
      </c>
      <c r="AY316" t="s">
        <v>227</v>
      </c>
      <c r="AZ316">
        <v>0.63</v>
      </c>
      <c r="BA316">
        <v>6.3E-5</v>
      </c>
      <c r="BB316" t="s">
        <v>227</v>
      </c>
      <c r="BC316">
        <v>5650</v>
      </c>
      <c r="BD316">
        <v>0.56499999999999995</v>
      </c>
      <c r="BE316" t="s">
        <v>227</v>
      </c>
      <c r="BF316">
        <v>2.8</v>
      </c>
      <c r="BG316">
        <v>2.7999999999999998E-4</v>
      </c>
      <c r="BH316" t="s">
        <v>227</v>
      </c>
      <c r="BI316">
        <v>1.49</v>
      </c>
      <c r="BJ316">
        <v>1.4899999999999999E-4</v>
      </c>
      <c r="BK316" t="s">
        <v>227</v>
      </c>
      <c r="BL316">
        <v>0.68</v>
      </c>
      <c r="BM316">
        <v>6.7999999999999999E-5</v>
      </c>
      <c r="BN316" t="s">
        <v>227</v>
      </c>
      <c r="BO316">
        <v>10500</v>
      </c>
      <c r="BP316">
        <v>1.05</v>
      </c>
      <c r="BQ316" t="s">
        <v>227</v>
      </c>
      <c r="BR316">
        <v>6.06</v>
      </c>
      <c r="BS316">
        <v>6.0599999999999998E-4</v>
      </c>
      <c r="BT316" t="s">
        <v>227</v>
      </c>
      <c r="BU316">
        <v>3.43</v>
      </c>
      <c r="BV316">
        <v>3.4299999999999999E-4</v>
      </c>
      <c r="BW316" t="s">
        <v>227</v>
      </c>
      <c r="BX316" s="2">
        <v>0.05</v>
      </c>
      <c r="BY316" s="2">
        <v>5.0000000000000004E-6</v>
      </c>
      <c r="BZ316" t="s">
        <v>271</v>
      </c>
      <c r="CA316">
        <v>1.58</v>
      </c>
      <c r="CB316">
        <v>1.5799999999999999E-4</v>
      </c>
      <c r="CC316" t="s">
        <v>227</v>
      </c>
      <c r="CD316">
        <v>2.7E-2</v>
      </c>
      <c r="CE316">
        <v>2.7E-6</v>
      </c>
      <c r="CF316" t="s">
        <v>271</v>
      </c>
      <c r="CG316">
        <v>0.52</v>
      </c>
      <c r="CH316">
        <v>5.1999999999999997E-5</v>
      </c>
      <c r="CI316" t="s">
        <v>227</v>
      </c>
      <c r="CJ316">
        <v>0.16</v>
      </c>
      <c r="CK316">
        <v>1.5999999999999999E-5</v>
      </c>
      <c r="CL316" t="s">
        <v>227</v>
      </c>
      <c r="CP316">
        <v>6890</v>
      </c>
      <c r="CQ316">
        <v>0.68899999999999995</v>
      </c>
      <c r="CR316" t="s">
        <v>227</v>
      </c>
      <c r="CS316">
        <v>16.399999999999999</v>
      </c>
      <c r="CT316">
        <v>1.64E-3</v>
      </c>
      <c r="CU316" t="s">
        <v>227</v>
      </c>
      <c r="CV316">
        <v>79</v>
      </c>
      <c r="CW316">
        <v>7.9000000000000008E-3</v>
      </c>
      <c r="CX316" t="s">
        <v>227</v>
      </c>
      <c r="CY316">
        <v>0.19</v>
      </c>
      <c r="CZ316">
        <v>1.9000000000000001E-5</v>
      </c>
      <c r="DA316" t="s">
        <v>227</v>
      </c>
      <c r="DB316">
        <v>49000</v>
      </c>
      <c r="DC316">
        <v>4.9000000000000004</v>
      </c>
      <c r="DD316" t="s">
        <v>227</v>
      </c>
      <c r="DE316">
        <v>1410</v>
      </c>
      <c r="DF316">
        <v>0.14099999999999999</v>
      </c>
      <c r="DG316" t="s">
        <v>227</v>
      </c>
      <c r="DH316">
        <v>2.41</v>
      </c>
      <c r="DI316">
        <v>2.41E-4</v>
      </c>
      <c r="DJ316" t="s">
        <v>227</v>
      </c>
      <c r="DK316">
        <v>240</v>
      </c>
      <c r="DL316">
        <v>2.4E-2</v>
      </c>
      <c r="DM316" t="s">
        <v>227</v>
      </c>
      <c r="DN316">
        <v>4</v>
      </c>
      <c r="DO316">
        <v>4.0000000000000002E-4</v>
      </c>
      <c r="DP316" t="s">
        <v>227</v>
      </c>
      <c r="DQ316">
        <v>15</v>
      </c>
      <c r="DR316">
        <v>1.5E-3</v>
      </c>
      <c r="DS316" t="s">
        <v>227</v>
      </c>
      <c r="DT316">
        <v>16.7</v>
      </c>
      <c r="DU316">
        <v>1.67E-3</v>
      </c>
      <c r="DV316" t="s">
        <v>271</v>
      </c>
      <c r="DW316">
        <v>350</v>
      </c>
      <c r="DX316">
        <v>3.5000000000000003E-2</v>
      </c>
      <c r="DY316" t="s">
        <v>227</v>
      </c>
      <c r="DZ316">
        <v>7.72</v>
      </c>
      <c r="EA316">
        <v>7.7200000000000001E-4</v>
      </c>
      <c r="EB316" t="s">
        <v>227</v>
      </c>
      <c r="EF316">
        <v>3.71</v>
      </c>
      <c r="EG316">
        <v>3.7100000000000002E-4</v>
      </c>
      <c r="EH316" t="s">
        <v>227</v>
      </c>
      <c r="EL316">
        <v>25.8</v>
      </c>
      <c r="EM316">
        <v>2.5799999999999998E-3</v>
      </c>
      <c r="EN316" t="s">
        <v>251</v>
      </c>
      <c r="EO316">
        <v>5.0000000000000001E-3</v>
      </c>
      <c r="EP316">
        <v>4.9999999999999998E-7</v>
      </c>
      <c r="EQ316" t="s">
        <v>227</v>
      </c>
      <c r="EX316">
        <v>1720</v>
      </c>
      <c r="EY316">
        <v>0.17199999999999999</v>
      </c>
      <c r="EZ316" t="s">
        <v>227</v>
      </c>
      <c r="FA316">
        <v>0.28999999999999998</v>
      </c>
      <c r="FB316">
        <v>2.9E-5</v>
      </c>
      <c r="FC316" t="s">
        <v>227</v>
      </c>
      <c r="FD316">
        <v>5.13</v>
      </c>
      <c r="FE316">
        <v>5.13E-4</v>
      </c>
      <c r="FF316" t="s">
        <v>227</v>
      </c>
      <c r="FG316">
        <v>1.02</v>
      </c>
      <c r="FH316">
        <v>1.02E-4</v>
      </c>
      <c r="FI316" t="s">
        <v>271</v>
      </c>
      <c r="FJ316">
        <v>283218.81800000003</v>
      </c>
      <c r="FK316">
        <v>28.3218818</v>
      </c>
      <c r="FL316" t="s">
        <v>261</v>
      </c>
      <c r="FM316">
        <v>3.66</v>
      </c>
      <c r="FN316">
        <v>3.6600000000000001E-4</v>
      </c>
      <c r="FO316" t="s">
        <v>251</v>
      </c>
      <c r="FP316">
        <v>0.97</v>
      </c>
      <c r="FQ316">
        <v>9.7E-5</v>
      </c>
      <c r="FR316" t="s">
        <v>227</v>
      </c>
      <c r="FS316">
        <v>62</v>
      </c>
      <c r="FT316">
        <v>6.1999999999999998E-3</v>
      </c>
      <c r="FU316" t="s">
        <v>227</v>
      </c>
      <c r="FV316">
        <v>0.28000000000000003</v>
      </c>
      <c r="FW316">
        <v>2.8E-5</v>
      </c>
      <c r="FX316" t="s">
        <v>227</v>
      </c>
      <c r="FY316">
        <v>0.51</v>
      </c>
      <c r="FZ316">
        <v>5.1E-5</v>
      </c>
      <c r="GA316" t="s">
        <v>227</v>
      </c>
      <c r="GE316">
        <v>4.01</v>
      </c>
      <c r="GF316">
        <v>4.0099999999999999E-4</v>
      </c>
      <c r="GG316" t="s">
        <v>227</v>
      </c>
      <c r="GH316">
        <v>880</v>
      </c>
      <c r="GI316">
        <v>8.7999999999999995E-2</v>
      </c>
      <c r="GJ316" t="s">
        <v>227</v>
      </c>
      <c r="GK316">
        <v>8.8999999999999996E-2</v>
      </c>
      <c r="GL316">
        <v>8.8999999999999995E-6</v>
      </c>
      <c r="GM316" t="s">
        <v>227</v>
      </c>
      <c r="GN316">
        <v>0.2</v>
      </c>
      <c r="GO316">
        <v>2.0000000000000002E-5</v>
      </c>
      <c r="GP316" t="s">
        <v>227</v>
      </c>
      <c r="GQ316">
        <v>8.81</v>
      </c>
      <c r="GR316">
        <v>8.8099999999999995E-4</v>
      </c>
      <c r="GS316" t="s">
        <v>227</v>
      </c>
      <c r="GT316">
        <v>54</v>
      </c>
      <c r="GU316">
        <v>5.4000000000000003E-3</v>
      </c>
      <c r="GV316" t="s">
        <v>251</v>
      </c>
      <c r="GW316">
        <v>0.82</v>
      </c>
      <c r="GX316">
        <v>8.2000000000000001E-5</v>
      </c>
      <c r="GY316" t="s">
        <v>227</v>
      </c>
      <c r="GZ316">
        <v>14</v>
      </c>
      <c r="HA316">
        <v>1.4E-3</v>
      </c>
      <c r="HB316" t="s">
        <v>227</v>
      </c>
      <c r="HC316">
        <v>1.35</v>
      </c>
      <c r="HD316">
        <v>1.35E-4</v>
      </c>
      <c r="HE316" t="s">
        <v>227</v>
      </c>
      <c r="HF316">
        <v>31.3</v>
      </c>
      <c r="HG316">
        <v>3.13E-3</v>
      </c>
      <c r="HH316" t="s">
        <v>227</v>
      </c>
      <c r="HI316">
        <v>56</v>
      </c>
      <c r="HJ316">
        <v>5.5999999999999999E-3</v>
      </c>
      <c r="HK316" t="s">
        <v>227</v>
      </c>
    </row>
    <row r="317" spans="1:219" x14ac:dyDescent="0.25">
      <c r="A317" t="s">
        <v>657</v>
      </c>
      <c r="B317" t="s">
        <v>345</v>
      </c>
      <c r="C317" t="s">
        <v>221</v>
      </c>
      <c r="D317" t="s">
        <v>655</v>
      </c>
      <c r="E317" t="s">
        <v>552</v>
      </c>
      <c r="F317" t="s">
        <v>260</v>
      </c>
      <c r="G317" t="s">
        <v>225</v>
      </c>
      <c r="H317" t="s">
        <v>226</v>
      </c>
      <c r="I317" t="str">
        <f>HYPERLINK("https://www.oreas.com/crm/OREAS-552/")</f>
        <v>https://www.oreas.com/crm/OREAS-552/</v>
      </c>
      <c r="J317">
        <v>0.22700000000000001</v>
      </c>
      <c r="K317">
        <v>2.27E-5</v>
      </c>
      <c r="L317" t="s">
        <v>271</v>
      </c>
      <c r="M317">
        <v>19400</v>
      </c>
      <c r="N317">
        <v>1.94</v>
      </c>
      <c r="O317" t="s">
        <v>227</v>
      </c>
      <c r="P317">
        <v>5.1100000000000003</v>
      </c>
      <c r="Q317">
        <v>5.1099999999999995E-4</v>
      </c>
      <c r="R317" t="s">
        <v>227</v>
      </c>
      <c r="V317">
        <v>222</v>
      </c>
      <c r="W317">
        <v>2.2200000000000001E-2</v>
      </c>
      <c r="X317" t="s">
        <v>251</v>
      </c>
      <c r="Y317">
        <v>218</v>
      </c>
      <c r="Z317">
        <v>2.18E-2</v>
      </c>
      <c r="AA317" t="s">
        <v>227</v>
      </c>
      <c r="AB317">
        <v>1.04</v>
      </c>
      <c r="AC317">
        <v>1.0399999999999999E-4</v>
      </c>
      <c r="AD317" t="s">
        <v>227</v>
      </c>
      <c r="AE317">
        <v>4.91</v>
      </c>
      <c r="AF317">
        <v>4.9100000000000001E-4</v>
      </c>
      <c r="AG317" t="s">
        <v>227</v>
      </c>
      <c r="AH317">
        <v>94600</v>
      </c>
      <c r="AI317">
        <v>9.4600000000000009</v>
      </c>
      <c r="AJ317" t="s">
        <v>227</v>
      </c>
      <c r="AK317">
        <v>0.11</v>
      </c>
      <c r="AL317">
        <v>1.1E-5</v>
      </c>
      <c r="AM317" t="s">
        <v>227</v>
      </c>
      <c r="AN317">
        <v>35.799999999999997</v>
      </c>
      <c r="AO317">
        <v>3.5799999999999998E-3</v>
      </c>
      <c r="AP317" t="s">
        <v>227</v>
      </c>
      <c r="AT317">
        <v>4060</v>
      </c>
      <c r="AU317">
        <v>0.40600000000000003</v>
      </c>
      <c r="AV317" t="s">
        <v>227</v>
      </c>
      <c r="AW317">
        <v>18.5</v>
      </c>
      <c r="AX317">
        <v>1.8500000000000001E-3</v>
      </c>
      <c r="AY317" t="s">
        <v>227</v>
      </c>
      <c r="AZ317">
        <v>0.49</v>
      </c>
      <c r="BA317">
        <v>4.8999999999999998E-5</v>
      </c>
      <c r="BB317" t="s">
        <v>227</v>
      </c>
      <c r="BC317">
        <v>30900</v>
      </c>
      <c r="BD317">
        <v>3.09</v>
      </c>
      <c r="BE317" t="s">
        <v>227</v>
      </c>
      <c r="BF317">
        <v>2.0099999999999998</v>
      </c>
      <c r="BG317">
        <v>2.0100000000000001E-4</v>
      </c>
      <c r="BH317" t="s">
        <v>227</v>
      </c>
      <c r="BI317">
        <v>1.1100000000000001</v>
      </c>
      <c r="BJ317">
        <v>1.11E-4</v>
      </c>
      <c r="BK317" t="s">
        <v>227</v>
      </c>
      <c r="BL317">
        <v>0.43</v>
      </c>
      <c r="BM317">
        <v>4.3000000000000002E-5</v>
      </c>
      <c r="BN317" t="s">
        <v>227</v>
      </c>
      <c r="BO317">
        <v>7610</v>
      </c>
      <c r="BP317">
        <v>0.76100000000000001</v>
      </c>
      <c r="BQ317" t="s">
        <v>227</v>
      </c>
      <c r="BR317">
        <v>5.08</v>
      </c>
      <c r="BS317">
        <v>5.0799999999999999E-4</v>
      </c>
      <c r="BT317" t="s">
        <v>227</v>
      </c>
      <c r="BU317">
        <v>2.41</v>
      </c>
      <c r="BV317">
        <v>2.41E-4</v>
      </c>
      <c r="BW317" t="s">
        <v>227</v>
      </c>
      <c r="BX317" s="2">
        <v>0.1</v>
      </c>
      <c r="BY317" s="2">
        <v>1.0000000000000001E-5</v>
      </c>
      <c r="BZ317" t="s">
        <v>271</v>
      </c>
      <c r="CA317">
        <v>1.47</v>
      </c>
      <c r="CB317">
        <v>1.47E-4</v>
      </c>
      <c r="CC317" t="s">
        <v>227</v>
      </c>
      <c r="CD317">
        <v>2.5999999999999999E-2</v>
      </c>
      <c r="CE317">
        <v>2.6000000000000001E-6</v>
      </c>
      <c r="CF317" t="s">
        <v>271</v>
      </c>
      <c r="CG317">
        <v>0.38</v>
      </c>
      <c r="CH317">
        <v>3.8000000000000002E-5</v>
      </c>
      <c r="CI317" t="s">
        <v>227</v>
      </c>
      <c r="CJ317">
        <v>0.18</v>
      </c>
      <c r="CK317">
        <v>1.8E-5</v>
      </c>
      <c r="CL317" t="s">
        <v>227</v>
      </c>
      <c r="CP317">
        <v>5830</v>
      </c>
      <c r="CQ317">
        <v>0.58299999999999996</v>
      </c>
      <c r="CR317" t="s">
        <v>227</v>
      </c>
      <c r="CS317">
        <v>19.100000000000001</v>
      </c>
      <c r="CT317">
        <v>1.91E-3</v>
      </c>
      <c r="CU317" t="s">
        <v>227</v>
      </c>
      <c r="CV317">
        <v>53</v>
      </c>
      <c r="CW317">
        <v>5.3E-3</v>
      </c>
      <c r="CX317" t="s">
        <v>227</v>
      </c>
      <c r="CY317">
        <v>0.15</v>
      </c>
      <c r="CZ317">
        <v>1.5E-5</v>
      </c>
      <c r="DA317" t="s">
        <v>227</v>
      </c>
      <c r="DB317">
        <v>70500</v>
      </c>
      <c r="DC317">
        <v>7.05</v>
      </c>
      <c r="DD317" t="s">
        <v>227</v>
      </c>
      <c r="DE317">
        <v>820</v>
      </c>
      <c r="DF317">
        <v>8.2000000000000003E-2</v>
      </c>
      <c r="DG317" t="s">
        <v>227</v>
      </c>
      <c r="DH317">
        <v>3.08</v>
      </c>
      <c r="DI317">
        <v>3.0800000000000001E-4</v>
      </c>
      <c r="DJ317" t="s">
        <v>227</v>
      </c>
      <c r="DK317">
        <v>280</v>
      </c>
      <c r="DL317">
        <v>2.8000000000000001E-2</v>
      </c>
      <c r="DM317" t="s">
        <v>227</v>
      </c>
      <c r="DN317">
        <v>4.28</v>
      </c>
      <c r="DO317">
        <v>4.28E-4</v>
      </c>
      <c r="DP317" t="s">
        <v>227</v>
      </c>
      <c r="DQ317">
        <v>15</v>
      </c>
      <c r="DR317">
        <v>1.5E-3</v>
      </c>
      <c r="DS317" t="s">
        <v>227</v>
      </c>
      <c r="DT317">
        <v>14.1</v>
      </c>
      <c r="DU317">
        <v>1.41E-3</v>
      </c>
      <c r="DV317" t="s">
        <v>251</v>
      </c>
      <c r="DW317">
        <v>350</v>
      </c>
      <c r="DX317">
        <v>3.5000000000000003E-2</v>
      </c>
      <c r="DY317" t="s">
        <v>227</v>
      </c>
      <c r="DZ317">
        <v>8.73</v>
      </c>
      <c r="EA317">
        <v>8.7299999999999997E-4</v>
      </c>
      <c r="EB317" t="s">
        <v>227</v>
      </c>
      <c r="EF317">
        <v>3.85</v>
      </c>
      <c r="EG317">
        <v>3.8499999999999998E-4</v>
      </c>
      <c r="EH317" t="s">
        <v>227</v>
      </c>
      <c r="EL317">
        <v>20</v>
      </c>
      <c r="EM317">
        <v>2E-3</v>
      </c>
      <c r="EN317" t="s">
        <v>251</v>
      </c>
      <c r="EO317">
        <v>5.5E-2</v>
      </c>
      <c r="EP317">
        <v>5.4999999999999999E-6</v>
      </c>
      <c r="EQ317" t="s">
        <v>227</v>
      </c>
      <c r="EX317">
        <v>13200</v>
      </c>
      <c r="EY317">
        <v>1.32</v>
      </c>
      <c r="EZ317" t="s">
        <v>227</v>
      </c>
      <c r="FA317">
        <v>0.25</v>
      </c>
      <c r="FB317">
        <v>2.5000000000000001E-5</v>
      </c>
      <c r="FC317" t="s">
        <v>227</v>
      </c>
      <c r="FD317">
        <v>4.54</v>
      </c>
      <c r="FE317">
        <v>4.5399999999999998E-4</v>
      </c>
      <c r="FF317" t="s">
        <v>227</v>
      </c>
      <c r="FG317">
        <v>6.71</v>
      </c>
      <c r="FH317">
        <v>6.7100000000000005E-4</v>
      </c>
      <c r="FI317" t="s">
        <v>227</v>
      </c>
      <c r="FJ317">
        <v>193377.82699999999</v>
      </c>
      <c r="FK317">
        <v>19.337782700000002</v>
      </c>
      <c r="FL317" t="s">
        <v>261</v>
      </c>
      <c r="FM317">
        <v>3.15</v>
      </c>
      <c r="FN317">
        <v>3.1500000000000001E-4</v>
      </c>
      <c r="FO317" t="s">
        <v>251</v>
      </c>
      <c r="FP317">
        <v>0.73</v>
      </c>
      <c r="FQ317">
        <v>7.2999999999999999E-5</v>
      </c>
      <c r="FR317" t="s">
        <v>227</v>
      </c>
      <c r="FS317">
        <v>73</v>
      </c>
      <c r="FT317">
        <v>7.3000000000000001E-3</v>
      </c>
      <c r="FU317" t="s">
        <v>227</v>
      </c>
      <c r="FV317">
        <v>0.27</v>
      </c>
      <c r="FW317">
        <v>2.6999999999999999E-5</v>
      </c>
      <c r="FX317" t="s">
        <v>227</v>
      </c>
      <c r="FY317">
        <v>0.37</v>
      </c>
      <c r="FZ317">
        <v>3.6999999999999998E-5</v>
      </c>
      <c r="GA317" t="s">
        <v>227</v>
      </c>
      <c r="GE317">
        <v>3.47</v>
      </c>
      <c r="GF317">
        <v>3.4699999999999998E-4</v>
      </c>
      <c r="GG317" t="s">
        <v>227</v>
      </c>
      <c r="GH317">
        <v>1432.43</v>
      </c>
      <c r="GI317">
        <v>0.14324300000000001</v>
      </c>
      <c r="GJ317" t="s">
        <v>261</v>
      </c>
      <c r="GK317">
        <v>0.18</v>
      </c>
      <c r="GL317">
        <v>1.8E-5</v>
      </c>
      <c r="GM317" t="s">
        <v>227</v>
      </c>
      <c r="GN317">
        <v>0.17</v>
      </c>
      <c r="GO317">
        <v>1.7E-5</v>
      </c>
      <c r="GP317" t="s">
        <v>227</v>
      </c>
      <c r="GQ317">
        <v>18.899999999999999</v>
      </c>
      <c r="GR317">
        <v>1.89E-3</v>
      </c>
      <c r="GS317" t="s">
        <v>227</v>
      </c>
      <c r="GT317">
        <v>59</v>
      </c>
      <c r="GU317">
        <v>5.8999999999999999E-3</v>
      </c>
      <c r="GV317" t="s">
        <v>251</v>
      </c>
      <c r="GW317">
        <v>0.45</v>
      </c>
      <c r="GX317">
        <v>4.5000000000000003E-5</v>
      </c>
      <c r="GY317" t="s">
        <v>227</v>
      </c>
      <c r="GZ317">
        <v>10.3</v>
      </c>
      <c r="HA317">
        <v>1.0300000000000001E-3</v>
      </c>
      <c r="HB317" t="s">
        <v>227</v>
      </c>
      <c r="HC317">
        <v>1.01</v>
      </c>
      <c r="HD317">
        <v>1.01E-4</v>
      </c>
      <c r="HE317" t="s">
        <v>227</v>
      </c>
      <c r="HF317">
        <v>27</v>
      </c>
      <c r="HG317">
        <v>2.7000000000000001E-3</v>
      </c>
      <c r="HH317" t="s">
        <v>227</v>
      </c>
      <c r="HI317">
        <v>54</v>
      </c>
      <c r="HJ317">
        <v>5.4000000000000003E-3</v>
      </c>
      <c r="HK317" t="s">
        <v>227</v>
      </c>
    </row>
    <row r="318" spans="1:219" x14ac:dyDescent="0.25">
      <c r="A318" t="s">
        <v>658</v>
      </c>
      <c r="B318" t="s">
        <v>345</v>
      </c>
      <c r="C318" t="s">
        <v>257</v>
      </c>
      <c r="D318" t="s">
        <v>655</v>
      </c>
      <c r="E318" t="s">
        <v>552</v>
      </c>
      <c r="F318" t="s">
        <v>260</v>
      </c>
      <c r="G318" t="s">
        <v>225</v>
      </c>
      <c r="H318" t="s">
        <v>226</v>
      </c>
      <c r="I318" t="str">
        <f>HYPERLINK("https://www.oreas.com/crm/OREAS-553/")</f>
        <v>https://www.oreas.com/crm/OREAS-553/</v>
      </c>
      <c r="J318">
        <v>9.2999999999999999E-2</v>
      </c>
      <c r="K318">
        <v>9.3000000000000007E-6</v>
      </c>
      <c r="L318" t="s">
        <v>271</v>
      </c>
      <c r="M318">
        <v>29300</v>
      </c>
      <c r="N318">
        <v>2.93</v>
      </c>
      <c r="O318" t="s">
        <v>227</v>
      </c>
      <c r="P318">
        <v>7.41</v>
      </c>
      <c r="Q318">
        <v>7.4100000000000001E-4</v>
      </c>
      <c r="R318" t="s">
        <v>227</v>
      </c>
      <c r="V318">
        <v>309</v>
      </c>
      <c r="W318">
        <v>3.09E-2</v>
      </c>
      <c r="X318" t="s">
        <v>251</v>
      </c>
      <c r="Y318">
        <v>319</v>
      </c>
      <c r="Z318">
        <v>3.1899999999999998E-2</v>
      </c>
      <c r="AA318" t="s">
        <v>227</v>
      </c>
      <c r="AB318">
        <v>1.48</v>
      </c>
      <c r="AC318">
        <v>1.4799999999999999E-4</v>
      </c>
      <c r="AD318" t="s">
        <v>227</v>
      </c>
      <c r="AE318">
        <v>2.39</v>
      </c>
      <c r="AF318">
        <v>2.3900000000000001E-4</v>
      </c>
      <c r="AG318" t="s">
        <v>227</v>
      </c>
      <c r="AH318">
        <v>55700</v>
      </c>
      <c r="AI318">
        <v>5.57</v>
      </c>
      <c r="AJ318" t="s">
        <v>227</v>
      </c>
      <c r="AK318">
        <v>0.19</v>
      </c>
      <c r="AL318">
        <v>1.9000000000000001E-5</v>
      </c>
      <c r="AM318" t="s">
        <v>227</v>
      </c>
      <c r="AN318">
        <v>45.5</v>
      </c>
      <c r="AO318">
        <v>4.5500000000000002E-3</v>
      </c>
      <c r="AP318" t="s">
        <v>227</v>
      </c>
      <c r="AT318">
        <v>6100</v>
      </c>
      <c r="AU318">
        <v>0.61</v>
      </c>
      <c r="AV318" t="s">
        <v>227</v>
      </c>
      <c r="AW318">
        <v>24.6</v>
      </c>
      <c r="AX318">
        <v>2.4599999999999999E-3</v>
      </c>
      <c r="AY318" t="s">
        <v>227</v>
      </c>
      <c r="AZ318">
        <v>0.69</v>
      </c>
      <c r="BA318">
        <v>6.8999999999999997E-5</v>
      </c>
      <c r="BB318" t="s">
        <v>227</v>
      </c>
      <c r="BC318">
        <v>5820</v>
      </c>
      <c r="BD318">
        <v>0.58199999999999996</v>
      </c>
      <c r="BE318" t="s">
        <v>227</v>
      </c>
      <c r="BF318">
        <v>3.38</v>
      </c>
      <c r="BG318">
        <v>3.3799999999999998E-4</v>
      </c>
      <c r="BH318" t="s">
        <v>227</v>
      </c>
      <c r="BI318">
        <v>1.86</v>
      </c>
      <c r="BJ318">
        <v>1.8599999999999999E-4</v>
      </c>
      <c r="BK318" t="s">
        <v>227</v>
      </c>
      <c r="BL318">
        <v>0.82</v>
      </c>
      <c r="BM318">
        <v>8.2000000000000001E-5</v>
      </c>
      <c r="BN318" t="s">
        <v>227</v>
      </c>
      <c r="BO318">
        <v>12400</v>
      </c>
      <c r="BP318">
        <v>1.24</v>
      </c>
      <c r="BQ318" t="s">
        <v>227</v>
      </c>
      <c r="BR318">
        <v>8.01</v>
      </c>
      <c r="BS318">
        <v>8.0099999999999995E-4</v>
      </c>
      <c r="BT318" t="s">
        <v>227</v>
      </c>
      <c r="BU318">
        <v>4.1100000000000003</v>
      </c>
      <c r="BV318">
        <v>4.1100000000000002E-4</v>
      </c>
      <c r="BW318" t="s">
        <v>227</v>
      </c>
      <c r="BX318" s="2">
        <v>0.1</v>
      </c>
      <c r="BY318" s="2">
        <v>1.0000000000000001E-5</v>
      </c>
      <c r="BZ318" t="s">
        <v>271</v>
      </c>
      <c r="CA318">
        <v>2.29</v>
      </c>
      <c r="CB318">
        <v>2.2900000000000001E-4</v>
      </c>
      <c r="CC318" t="s">
        <v>227</v>
      </c>
      <c r="CD318">
        <v>3.5999999999999997E-2</v>
      </c>
      <c r="CE318">
        <v>3.5999999999999998E-6</v>
      </c>
      <c r="CF318" t="s">
        <v>271</v>
      </c>
      <c r="CG318">
        <v>0.66</v>
      </c>
      <c r="CH318">
        <v>6.6000000000000005E-5</v>
      </c>
      <c r="CI318" t="s">
        <v>227</v>
      </c>
      <c r="CJ318">
        <v>0.21</v>
      </c>
      <c r="CK318">
        <v>2.0999999999999999E-5</v>
      </c>
      <c r="CL318" t="s">
        <v>227</v>
      </c>
      <c r="CP318">
        <v>6950</v>
      </c>
      <c r="CQ318">
        <v>0.69499999999999995</v>
      </c>
      <c r="CR318" t="s">
        <v>227</v>
      </c>
      <c r="CS318">
        <v>24.9</v>
      </c>
      <c r="CT318">
        <v>2.49E-3</v>
      </c>
      <c r="CU318" t="s">
        <v>227</v>
      </c>
      <c r="CV318">
        <v>99</v>
      </c>
      <c r="CW318">
        <v>9.9000000000000008E-3</v>
      </c>
      <c r="CX318" t="s">
        <v>227</v>
      </c>
      <c r="CY318">
        <v>0.25</v>
      </c>
      <c r="CZ318">
        <v>2.5000000000000001E-5</v>
      </c>
      <c r="DA318" t="s">
        <v>227</v>
      </c>
      <c r="DB318">
        <v>55100</v>
      </c>
      <c r="DC318">
        <v>5.51</v>
      </c>
      <c r="DD318" t="s">
        <v>227</v>
      </c>
      <c r="DE318">
        <v>1560</v>
      </c>
      <c r="DF318">
        <v>0.156</v>
      </c>
      <c r="DG318" t="s">
        <v>227</v>
      </c>
      <c r="DH318">
        <v>2.56</v>
      </c>
      <c r="DI318">
        <v>2.5599999999999999E-4</v>
      </c>
      <c r="DJ318" t="s">
        <v>227</v>
      </c>
      <c r="DK318">
        <v>400</v>
      </c>
      <c r="DL318">
        <v>0.04</v>
      </c>
      <c r="DM318" t="s">
        <v>227</v>
      </c>
      <c r="DN318">
        <v>6.17</v>
      </c>
      <c r="DO318">
        <v>6.1700000000000004E-4</v>
      </c>
      <c r="DP318" t="s">
        <v>227</v>
      </c>
      <c r="DQ318">
        <v>21.1</v>
      </c>
      <c r="DR318">
        <v>2.1099999999999999E-3</v>
      </c>
      <c r="DS318" t="s">
        <v>227</v>
      </c>
      <c r="DT318">
        <v>23.4</v>
      </c>
      <c r="DU318">
        <v>2.3400000000000001E-3</v>
      </c>
      <c r="DV318" t="s">
        <v>271</v>
      </c>
      <c r="DW318">
        <v>450</v>
      </c>
      <c r="DX318">
        <v>4.4999999999999998E-2</v>
      </c>
      <c r="DY318" t="s">
        <v>227</v>
      </c>
      <c r="DZ318">
        <v>12.8</v>
      </c>
      <c r="EA318">
        <v>1.2800000000000001E-3</v>
      </c>
      <c r="EB318" t="s">
        <v>227</v>
      </c>
      <c r="EF318">
        <v>5.3</v>
      </c>
      <c r="EG318">
        <v>5.2999999999999998E-4</v>
      </c>
      <c r="EH318" t="s">
        <v>227</v>
      </c>
      <c r="EL318">
        <v>25.9</v>
      </c>
      <c r="EM318">
        <v>2.5899999999999999E-3</v>
      </c>
      <c r="EN318" t="s">
        <v>251</v>
      </c>
      <c r="EO318">
        <v>8.9999999999999993E-3</v>
      </c>
      <c r="EP318">
        <v>8.9999999999999996E-7</v>
      </c>
      <c r="EQ318" t="s">
        <v>227</v>
      </c>
      <c r="EX318">
        <v>2940</v>
      </c>
      <c r="EY318">
        <v>0.29399999999999998</v>
      </c>
      <c r="EZ318" t="s">
        <v>227</v>
      </c>
      <c r="FA318">
        <v>0.41</v>
      </c>
      <c r="FB318">
        <v>4.1E-5</v>
      </c>
      <c r="FC318" t="s">
        <v>227</v>
      </c>
      <c r="FD318">
        <v>6.8</v>
      </c>
      <c r="FE318">
        <v>6.8000000000000005E-4</v>
      </c>
      <c r="FF318" t="s">
        <v>227</v>
      </c>
      <c r="FG318">
        <v>1.4</v>
      </c>
      <c r="FH318">
        <v>1.3999999999999999E-4</v>
      </c>
      <c r="FI318" t="s">
        <v>271</v>
      </c>
      <c r="FJ318">
        <v>268868.56599999999</v>
      </c>
      <c r="FK318">
        <v>26.886856600000002</v>
      </c>
      <c r="FL318" t="s">
        <v>261</v>
      </c>
      <c r="FM318">
        <v>4.41</v>
      </c>
      <c r="FN318">
        <v>4.4099999999999999E-4</v>
      </c>
      <c r="FO318" t="s">
        <v>251</v>
      </c>
      <c r="FP318">
        <v>1.2</v>
      </c>
      <c r="FQ318">
        <v>1.2E-4</v>
      </c>
      <c r="FR318" t="s">
        <v>227</v>
      </c>
      <c r="FS318">
        <v>56</v>
      </c>
      <c r="FT318">
        <v>5.5999999999999999E-3</v>
      </c>
      <c r="FU318" t="s">
        <v>227</v>
      </c>
      <c r="FV318">
        <v>0.45</v>
      </c>
      <c r="FW318">
        <v>4.5000000000000003E-5</v>
      </c>
      <c r="FX318" t="s">
        <v>227</v>
      </c>
      <c r="FY318">
        <v>0.6</v>
      </c>
      <c r="FZ318">
        <v>6.0000000000000002E-5</v>
      </c>
      <c r="GA318" t="s">
        <v>227</v>
      </c>
      <c r="GE318">
        <v>5.46</v>
      </c>
      <c r="GF318">
        <v>5.4600000000000004E-4</v>
      </c>
      <c r="GG318" t="s">
        <v>227</v>
      </c>
      <c r="GH318">
        <v>2079.7199999999998</v>
      </c>
      <c r="GI318">
        <v>0.20797199999999999</v>
      </c>
      <c r="GJ318" t="s">
        <v>261</v>
      </c>
      <c r="GK318">
        <v>0.12</v>
      </c>
      <c r="GL318">
        <v>1.2E-5</v>
      </c>
      <c r="GM318" t="s">
        <v>227</v>
      </c>
      <c r="GN318">
        <v>0.26</v>
      </c>
      <c r="GO318">
        <v>2.5999999999999998E-5</v>
      </c>
      <c r="GP318" t="s">
        <v>227</v>
      </c>
      <c r="GQ318">
        <v>25.5</v>
      </c>
      <c r="GR318">
        <v>2.5500000000000002E-3</v>
      </c>
      <c r="GS318" t="s">
        <v>227</v>
      </c>
      <c r="GT318">
        <v>73</v>
      </c>
      <c r="GU318">
        <v>7.3000000000000001E-3</v>
      </c>
      <c r="GV318" t="s">
        <v>251</v>
      </c>
      <c r="GW318">
        <v>0.87</v>
      </c>
      <c r="GX318">
        <v>8.7000000000000001E-5</v>
      </c>
      <c r="GY318" t="s">
        <v>227</v>
      </c>
      <c r="GZ318">
        <v>17.600000000000001</v>
      </c>
      <c r="HA318">
        <v>1.7600000000000001E-3</v>
      </c>
      <c r="HB318" t="s">
        <v>227</v>
      </c>
      <c r="HC318">
        <v>1.68</v>
      </c>
      <c r="HD318">
        <v>1.6799999999999999E-4</v>
      </c>
      <c r="HE318" t="s">
        <v>227</v>
      </c>
      <c r="HF318">
        <v>47.8</v>
      </c>
      <c r="HG318">
        <v>4.7800000000000004E-3</v>
      </c>
      <c r="HH318" t="s">
        <v>227</v>
      </c>
      <c r="HI318">
        <v>80</v>
      </c>
      <c r="HJ318">
        <v>8.0000000000000002E-3</v>
      </c>
      <c r="HK318" t="s">
        <v>227</v>
      </c>
    </row>
    <row r="319" spans="1:219" x14ac:dyDescent="0.25">
      <c r="A319" t="s">
        <v>659</v>
      </c>
      <c r="B319" t="s">
        <v>345</v>
      </c>
      <c r="C319" t="s">
        <v>221</v>
      </c>
      <c r="D319" t="s">
        <v>655</v>
      </c>
      <c r="E319" t="s">
        <v>552</v>
      </c>
      <c r="F319" t="s">
        <v>260</v>
      </c>
      <c r="G319" t="s">
        <v>225</v>
      </c>
      <c r="H319" t="s">
        <v>226</v>
      </c>
      <c r="I319" t="str">
        <f>HYPERLINK("https://www.oreas.com/crm/OREAS-554/")</f>
        <v>https://www.oreas.com/crm/OREAS-554/</v>
      </c>
      <c r="J319">
        <v>0.17799999999999999</v>
      </c>
      <c r="K319">
        <v>1.7799999999999999E-5</v>
      </c>
      <c r="L319" t="s">
        <v>271</v>
      </c>
      <c r="M319">
        <v>43200</v>
      </c>
      <c r="N319">
        <v>4.32</v>
      </c>
      <c r="O319" t="s">
        <v>227</v>
      </c>
      <c r="P319">
        <v>66</v>
      </c>
      <c r="Q319">
        <v>6.6E-3</v>
      </c>
      <c r="R319" t="s">
        <v>227</v>
      </c>
      <c r="V319">
        <v>178</v>
      </c>
      <c r="W319">
        <v>1.78E-2</v>
      </c>
      <c r="X319" t="s">
        <v>251</v>
      </c>
      <c r="Y319">
        <v>1274</v>
      </c>
      <c r="Z319">
        <v>0.12740000000000001</v>
      </c>
      <c r="AA319" t="s">
        <v>227</v>
      </c>
      <c r="AB319">
        <v>1.84</v>
      </c>
      <c r="AC319">
        <v>1.84E-4</v>
      </c>
      <c r="AD319" t="s">
        <v>227</v>
      </c>
      <c r="AE319">
        <v>2.74</v>
      </c>
      <c r="AF319">
        <v>2.7399999999999999E-4</v>
      </c>
      <c r="AG319" t="s">
        <v>227</v>
      </c>
      <c r="AH319">
        <v>39600</v>
      </c>
      <c r="AI319">
        <v>3.96</v>
      </c>
      <c r="AJ319" t="s">
        <v>227</v>
      </c>
      <c r="AK319">
        <v>0.21</v>
      </c>
      <c r="AL319">
        <v>2.0999999999999999E-5</v>
      </c>
      <c r="AM319" t="s">
        <v>227</v>
      </c>
      <c r="AN319">
        <v>64</v>
      </c>
      <c r="AO319">
        <v>6.4000000000000003E-3</v>
      </c>
      <c r="AP319" t="s">
        <v>227</v>
      </c>
      <c r="AT319">
        <v>8150</v>
      </c>
      <c r="AU319">
        <v>0.81499999999999995</v>
      </c>
      <c r="AV319" t="s">
        <v>227</v>
      </c>
      <c r="AW319">
        <v>49.5</v>
      </c>
      <c r="AX319">
        <v>4.9500000000000004E-3</v>
      </c>
      <c r="AY319" t="s">
        <v>227</v>
      </c>
      <c r="AZ319">
        <v>2.42</v>
      </c>
      <c r="BA319">
        <v>2.42E-4</v>
      </c>
      <c r="BB319" t="s">
        <v>227</v>
      </c>
      <c r="BC319">
        <v>15900</v>
      </c>
      <c r="BD319">
        <v>1.59</v>
      </c>
      <c r="BE319" t="s">
        <v>227</v>
      </c>
      <c r="BF319">
        <v>2.71</v>
      </c>
      <c r="BG319">
        <v>2.7099999999999997E-4</v>
      </c>
      <c r="BH319" t="s">
        <v>227</v>
      </c>
      <c r="BI319">
        <v>1.43</v>
      </c>
      <c r="BJ319">
        <v>1.4300000000000001E-4</v>
      </c>
      <c r="BK319" t="s">
        <v>227</v>
      </c>
      <c r="BL319">
        <v>0.82</v>
      </c>
      <c r="BM319">
        <v>8.2000000000000001E-5</v>
      </c>
      <c r="BN319" t="s">
        <v>227</v>
      </c>
      <c r="BO319">
        <v>18000</v>
      </c>
      <c r="BP319">
        <v>1.8</v>
      </c>
      <c r="BQ319" t="s">
        <v>227</v>
      </c>
      <c r="BR319">
        <v>12.5</v>
      </c>
      <c r="BS319">
        <v>1.25E-3</v>
      </c>
      <c r="BT319" t="s">
        <v>227</v>
      </c>
      <c r="BU319">
        <v>3.78</v>
      </c>
      <c r="BV319">
        <v>3.7800000000000003E-4</v>
      </c>
      <c r="BW319" t="s">
        <v>227</v>
      </c>
      <c r="BX319">
        <v>9.5000000000000001E-2</v>
      </c>
      <c r="BY319">
        <v>9.5000000000000005E-6</v>
      </c>
      <c r="BZ319" t="s">
        <v>227</v>
      </c>
      <c r="CA319">
        <v>1.88</v>
      </c>
      <c r="CB319">
        <v>1.8799999999999999E-4</v>
      </c>
      <c r="CC319" t="s">
        <v>227</v>
      </c>
      <c r="CD319">
        <v>1.9E-2</v>
      </c>
      <c r="CE319">
        <v>1.9E-6</v>
      </c>
      <c r="CF319" t="s">
        <v>271</v>
      </c>
      <c r="CG319">
        <v>0.52</v>
      </c>
      <c r="CH319">
        <v>5.1999999999999997E-5</v>
      </c>
      <c r="CI319" t="s">
        <v>227</v>
      </c>
      <c r="CJ319">
        <v>0.1</v>
      </c>
      <c r="CK319">
        <v>1.0000000000000001E-5</v>
      </c>
      <c r="CL319" t="s">
        <v>227</v>
      </c>
      <c r="CP319">
        <v>17100</v>
      </c>
      <c r="CQ319">
        <v>1.71</v>
      </c>
      <c r="CR319" t="s">
        <v>227</v>
      </c>
      <c r="CS319">
        <v>30.6</v>
      </c>
      <c r="CT319">
        <v>3.0599999999999998E-3</v>
      </c>
      <c r="CU319" t="s">
        <v>227</v>
      </c>
      <c r="CV319">
        <v>33.9</v>
      </c>
      <c r="CW319">
        <v>3.3899999999999998E-3</v>
      </c>
      <c r="CX319" t="s">
        <v>227</v>
      </c>
      <c r="CY319">
        <v>0.21</v>
      </c>
      <c r="CZ319">
        <v>2.0999999999999999E-5</v>
      </c>
      <c r="DA319" t="s">
        <v>227</v>
      </c>
      <c r="DB319">
        <v>31400</v>
      </c>
      <c r="DC319">
        <v>3.14</v>
      </c>
      <c r="DD319" t="s">
        <v>227</v>
      </c>
      <c r="DE319">
        <v>1080</v>
      </c>
      <c r="DF319">
        <v>0.108</v>
      </c>
      <c r="DG319" t="s">
        <v>227</v>
      </c>
      <c r="DH319">
        <v>3.54</v>
      </c>
      <c r="DI319">
        <v>3.5399999999999999E-4</v>
      </c>
      <c r="DJ319" t="s">
        <v>227</v>
      </c>
      <c r="DK319">
        <v>600</v>
      </c>
      <c r="DL319">
        <v>0.06</v>
      </c>
      <c r="DM319" t="s">
        <v>227</v>
      </c>
      <c r="DN319">
        <v>5.08</v>
      </c>
      <c r="DO319">
        <v>5.0799999999999999E-4</v>
      </c>
      <c r="DP319" t="s">
        <v>227</v>
      </c>
      <c r="DQ319">
        <v>25.3</v>
      </c>
      <c r="DR319">
        <v>2.5300000000000001E-3</v>
      </c>
      <c r="DS319" t="s">
        <v>227</v>
      </c>
      <c r="DT319">
        <v>33.700000000000003</v>
      </c>
      <c r="DU319">
        <v>3.3700000000000002E-3</v>
      </c>
      <c r="DV319" t="s">
        <v>251</v>
      </c>
      <c r="DW319">
        <v>310</v>
      </c>
      <c r="DX319">
        <v>3.1E-2</v>
      </c>
      <c r="DY319" t="s">
        <v>227</v>
      </c>
      <c r="DZ319">
        <v>16.600000000000001</v>
      </c>
      <c r="EA319">
        <v>1.66E-3</v>
      </c>
      <c r="EB319" t="s">
        <v>227</v>
      </c>
      <c r="EF319">
        <v>6.86</v>
      </c>
      <c r="EG319">
        <v>6.8599999999999998E-4</v>
      </c>
      <c r="EH319" t="s">
        <v>227</v>
      </c>
      <c r="EL319">
        <v>89</v>
      </c>
      <c r="EM319">
        <v>8.8999999999999999E-3</v>
      </c>
      <c r="EN319" t="s">
        <v>251</v>
      </c>
      <c r="EO319">
        <v>4.3999999999999997E-2</v>
      </c>
      <c r="EP319">
        <v>4.4000000000000002E-6</v>
      </c>
      <c r="EQ319" t="s">
        <v>227</v>
      </c>
      <c r="EX319">
        <v>7780</v>
      </c>
      <c r="EY319">
        <v>0.77800000000000002</v>
      </c>
      <c r="EZ319" t="s">
        <v>227</v>
      </c>
      <c r="FA319">
        <v>2.2200000000000002</v>
      </c>
      <c r="FB319">
        <v>2.22E-4</v>
      </c>
      <c r="FC319" t="s">
        <v>227</v>
      </c>
      <c r="FD319">
        <v>8.1</v>
      </c>
      <c r="FE319">
        <v>8.0999999999999996E-4</v>
      </c>
      <c r="FF319" t="s">
        <v>227</v>
      </c>
      <c r="FG319">
        <v>5.29</v>
      </c>
      <c r="FH319">
        <v>5.2899999999999996E-4</v>
      </c>
      <c r="FI319" t="s">
        <v>227</v>
      </c>
      <c r="FJ319">
        <v>281676.283</v>
      </c>
      <c r="FK319">
        <v>28.167628300000001</v>
      </c>
      <c r="FL319" t="s">
        <v>261</v>
      </c>
      <c r="FM319">
        <v>4.93</v>
      </c>
      <c r="FN319">
        <v>4.9299999999999995E-4</v>
      </c>
      <c r="FO319" t="s">
        <v>251</v>
      </c>
      <c r="FP319">
        <v>2.2200000000000002</v>
      </c>
      <c r="FQ319">
        <v>2.22E-4</v>
      </c>
      <c r="FR319" t="s">
        <v>227</v>
      </c>
      <c r="FS319">
        <v>67</v>
      </c>
      <c r="FT319">
        <v>6.7000000000000002E-3</v>
      </c>
      <c r="FU319" t="s">
        <v>227</v>
      </c>
      <c r="FV319">
        <v>0.35</v>
      </c>
      <c r="FW319">
        <v>3.4999999999999997E-5</v>
      </c>
      <c r="FX319" t="s">
        <v>227</v>
      </c>
      <c r="FY319">
        <v>0.52</v>
      </c>
      <c r="FZ319">
        <v>5.1999999999999997E-5</v>
      </c>
      <c r="GA319" t="s">
        <v>227</v>
      </c>
      <c r="GB319">
        <v>4.8000000000000001E-2</v>
      </c>
      <c r="GC319">
        <v>4.7999999999999998E-6</v>
      </c>
      <c r="GD319" t="s">
        <v>271</v>
      </c>
      <c r="GE319">
        <v>8.99</v>
      </c>
      <c r="GF319">
        <v>8.9899999999999995E-4</v>
      </c>
      <c r="GG319" t="s">
        <v>227</v>
      </c>
      <c r="GH319">
        <v>1610</v>
      </c>
      <c r="GI319">
        <v>0.161</v>
      </c>
      <c r="GJ319" t="s">
        <v>227</v>
      </c>
      <c r="GK319">
        <v>0.53</v>
      </c>
      <c r="GL319">
        <v>5.3000000000000001E-5</v>
      </c>
      <c r="GM319" t="s">
        <v>227</v>
      </c>
      <c r="GN319">
        <v>0.2</v>
      </c>
      <c r="GO319">
        <v>2.0000000000000002E-5</v>
      </c>
      <c r="GP319" t="s">
        <v>227</v>
      </c>
      <c r="GQ319">
        <v>13.8</v>
      </c>
      <c r="GR319">
        <v>1.3799999999999999E-3</v>
      </c>
      <c r="GS319" t="s">
        <v>227</v>
      </c>
      <c r="GT319">
        <v>116</v>
      </c>
      <c r="GU319">
        <v>1.1599999999999999E-2</v>
      </c>
      <c r="GV319" t="s">
        <v>251</v>
      </c>
      <c r="GW319">
        <v>1.27</v>
      </c>
      <c r="GX319">
        <v>1.27E-4</v>
      </c>
      <c r="GY319" t="s">
        <v>227</v>
      </c>
      <c r="GZ319">
        <v>12.9</v>
      </c>
      <c r="HA319">
        <v>1.2899999999999999E-3</v>
      </c>
      <c r="HB319" t="s">
        <v>227</v>
      </c>
      <c r="HC319">
        <v>1.42</v>
      </c>
      <c r="HD319">
        <v>1.4200000000000001E-4</v>
      </c>
      <c r="HE319" t="s">
        <v>227</v>
      </c>
      <c r="HF319">
        <v>55</v>
      </c>
      <c r="HG319">
        <v>5.4999999999999997E-3</v>
      </c>
      <c r="HH319" t="s">
        <v>227</v>
      </c>
      <c r="HI319">
        <v>63</v>
      </c>
      <c r="HJ319">
        <v>6.3E-3</v>
      </c>
      <c r="HK319" t="s">
        <v>227</v>
      </c>
    </row>
    <row r="320" spans="1:219" x14ac:dyDescent="0.25">
      <c r="A320" t="s">
        <v>660</v>
      </c>
      <c r="B320" t="s">
        <v>345</v>
      </c>
      <c r="C320" t="s">
        <v>221</v>
      </c>
      <c r="D320" t="s">
        <v>655</v>
      </c>
      <c r="E320" t="s">
        <v>552</v>
      </c>
      <c r="F320" t="s">
        <v>260</v>
      </c>
      <c r="G320" t="s">
        <v>225</v>
      </c>
      <c r="H320" t="s">
        <v>226</v>
      </c>
      <c r="I320" t="str">
        <f>HYPERLINK("https://www.oreas.com/crm/OREAS-555/")</f>
        <v>https://www.oreas.com/crm/OREAS-555/</v>
      </c>
      <c r="J320">
        <v>0.26600000000000001</v>
      </c>
      <c r="K320">
        <v>2.6599999999999999E-5</v>
      </c>
      <c r="L320" t="s">
        <v>271</v>
      </c>
      <c r="M320">
        <v>40700</v>
      </c>
      <c r="N320">
        <v>4.07</v>
      </c>
      <c r="O320" t="s">
        <v>227</v>
      </c>
      <c r="P320">
        <v>36.1</v>
      </c>
      <c r="Q320">
        <v>3.6099999999999999E-3</v>
      </c>
      <c r="R320" t="s">
        <v>227</v>
      </c>
      <c r="V320">
        <v>279</v>
      </c>
      <c r="W320">
        <v>2.7900000000000001E-2</v>
      </c>
      <c r="X320" t="s">
        <v>251</v>
      </c>
      <c r="Y320">
        <v>623</v>
      </c>
      <c r="Z320">
        <v>6.2300000000000001E-2</v>
      </c>
      <c r="AA320" t="s">
        <v>227</v>
      </c>
      <c r="AB320">
        <v>1.96</v>
      </c>
      <c r="AC320">
        <v>1.9599999999999999E-4</v>
      </c>
      <c r="AD320" t="s">
        <v>227</v>
      </c>
      <c r="AE320">
        <v>4.25</v>
      </c>
      <c r="AF320">
        <v>4.2499999999999998E-4</v>
      </c>
      <c r="AG320" t="s">
        <v>227</v>
      </c>
      <c r="AH320">
        <v>31100</v>
      </c>
      <c r="AI320">
        <v>3.11</v>
      </c>
      <c r="AJ320" t="s">
        <v>227</v>
      </c>
      <c r="AK320">
        <v>0.14000000000000001</v>
      </c>
      <c r="AL320">
        <v>1.4E-5</v>
      </c>
      <c r="AM320" t="s">
        <v>227</v>
      </c>
      <c r="AN320">
        <v>56</v>
      </c>
      <c r="AO320">
        <v>5.5999999999999999E-3</v>
      </c>
      <c r="AP320" t="s">
        <v>227</v>
      </c>
      <c r="AT320">
        <v>11600</v>
      </c>
      <c r="AU320">
        <v>1.1599999999999999</v>
      </c>
      <c r="AV320" t="s">
        <v>227</v>
      </c>
      <c r="AW320">
        <v>43.9</v>
      </c>
      <c r="AX320">
        <v>4.3899999999999998E-3</v>
      </c>
      <c r="AY320" t="s">
        <v>227</v>
      </c>
      <c r="AZ320">
        <v>1.61</v>
      </c>
      <c r="BA320">
        <v>1.6100000000000001E-4</v>
      </c>
      <c r="BB320" t="s">
        <v>227</v>
      </c>
      <c r="BC320">
        <v>22900</v>
      </c>
      <c r="BD320">
        <v>2.29</v>
      </c>
      <c r="BE320" t="s">
        <v>227</v>
      </c>
      <c r="BF320">
        <v>3.25</v>
      </c>
      <c r="BG320">
        <v>3.2499999999999999E-4</v>
      </c>
      <c r="BH320" t="s">
        <v>227</v>
      </c>
      <c r="BI320">
        <v>1.84</v>
      </c>
      <c r="BJ320">
        <v>1.84E-4</v>
      </c>
      <c r="BK320" t="s">
        <v>227</v>
      </c>
      <c r="BL320">
        <v>0.7</v>
      </c>
      <c r="BM320">
        <v>6.9999999999999994E-5</v>
      </c>
      <c r="BN320" t="s">
        <v>227</v>
      </c>
      <c r="BO320">
        <v>11000</v>
      </c>
      <c r="BP320">
        <v>1.1000000000000001</v>
      </c>
      <c r="BQ320" t="s">
        <v>227</v>
      </c>
      <c r="BR320">
        <v>11.5</v>
      </c>
      <c r="BS320">
        <v>1.15E-3</v>
      </c>
      <c r="BT320" t="s">
        <v>227</v>
      </c>
      <c r="BU320">
        <v>3.86</v>
      </c>
      <c r="BV320">
        <v>3.86E-4</v>
      </c>
      <c r="BW320" t="s">
        <v>227</v>
      </c>
      <c r="BX320">
        <v>8.5000000000000006E-2</v>
      </c>
      <c r="BY320">
        <v>8.4999999999999999E-6</v>
      </c>
      <c r="BZ320" t="s">
        <v>227</v>
      </c>
      <c r="CA320">
        <v>2.59</v>
      </c>
      <c r="CB320">
        <v>2.5900000000000001E-4</v>
      </c>
      <c r="CC320" t="s">
        <v>227</v>
      </c>
      <c r="CD320">
        <v>0.03</v>
      </c>
      <c r="CE320">
        <v>3.0000000000000001E-6</v>
      </c>
      <c r="CF320" t="s">
        <v>271</v>
      </c>
      <c r="CG320">
        <v>0.64</v>
      </c>
      <c r="CH320">
        <v>6.3999999999999997E-5</v>
      </c>
      <c r="CI320" t="s">
        <v>227</v>
      </c>
      <c r="CJ320">
        <v>0.14000000000000001</v>
      </c>
      <c r="CK320">
        <v>1.4E-5</v>
      </c>
      <c r="CL320" t="s">
        <v>227</v>
      </c>
      <c r="CP320">
        <v>13100</v>
      </c>
      <c r="CQ320">
        <v>1.31</v>
      </c>
      <c r="CR320" t="s">
        <v>227</v>
      </c>
      <c r="CS320">
        <v>28.5</v>
      </c>
      <c r="CT320">
        <v>2.8500000000000001E-3</v>
      </c>
      <c r="CU320" t="s">
        <v>227</v>
      </c>
      <c r="CV320">
        <v>83</v>
      </c>
      <c r="CW320">
        <v>8.3000000000000001E-3</v>
      </c>
      <c r="CX320" t="s">
        <v>227</v>
      </c>
      <c r="CY320">
        <v>0.26</v>
      </c>
      <c r="CZ320">
        <v>2.5999999999999998E-5</v>
      </c>
      <c r="DA320" t="s">
        <v>227</v>
      </c>
      <c r="DB320">
        <v>40700</v>
      </c>
      <c r="DC320">
        <v>4.07</v>
      </c>
      <c r="DD320" t="s">
        <v>227</v>
      </c>
      <c r="DE320">
        <v>740</v>
      </c>
      <c r="DF320">
        <v>7.3999999999999996E-2</v>
      </c>
      <c r="DG320" t="s">
        <v>227</v>
      </c>
      <c r="DH320">
        <v>3.14</v>
      </c>
      <c r="DI320">
        <v>3.1399999999999999E-4</v>
      </c>
      <c r="DJ320" t="s">
        <v>227</v>
      </c>
      <c r="DK320">
        <v>440</v>
      </c>
      <c r="DL320">
        <v>4.3999999999999997E-2</v>
      </c>
      <c r="DM320" t="s">
        <v>227</v>
      </c>
      <c r="DN320">
        <v>8.1999999999999993</v>
      </c>
      <c r="DO320">
        <v>8.1999999999999998E-4</v>
      </c>
      <c r="DP320" t="s">
        <v>227</v>
      </c>
      <c r="DQ320">
        <v>23.5</v>
      </c>
      <c r="DR320">
        <v>2.3500000000000001E-3</v>
      </c>
      <c r="DS320" t="s">
        <v>227</v>
      </c>
      <c r="DT320">
        <v>32.799999999999997</v>
      </c>
      <c r="DU320">
        <v>3.2799999999999999E-3</v>
      </c>
      <c r="DV320" t="s">
        <v>251</v>
      </c>
      <c r="DW320">
        <v>550</v>
      </c>
      <c r="DX320">
        <v>5.5E-2</v>
      </c>
      <c r="DY320" t="s">
        <v>227</v>
      </c>
      <c r="DZ320">
        <v>12.9</v>
      </c>
      <c r="EA320">
        <v>1.2899999999999999E-3</v>
      </c>
      <c r="EB320" t="s">
        <v>227</v>
      </c>
      <c r="EF320">
        <v>6.27</v>
      </c>
      <c r="EG320">
        <v>6.2699999999999995E-4</v>
      </c>
      <c r="EH320" t="s">
        <v>227</v>
      </c>
      <c r="EL320">
        <v>58</v>
      </c>
      <c r="EM320">
        <v>5.7999999999999996E-3</v>
      </c>
      <c r="EN320" t="s">
        <v>251</v>
      </c>
      <c r="EO320">
        <v>0.03</v>
      </c>
      <c r="EP320">
        <v>3.0000000000000001E-6</v>
      </c>
      <c r="EQ320" t="s">
        <v>227</v>
      </c>
      <c r="EX320">
        <v>11200</v>
      </c>
      <c r="EY320">
        <v>1.1200000000000001</v>
      </c>
      <c r="EZ320" t="s">
        <v>227</v>
      </c>
      <c r="FA320">
        <v>1.47</v>
      </c>
      <c r="FB320">
        <v>1.47E-4</v>
      </c>
      <c r="FC320" t="s">
        <v>227</v>
      </c>
      <c r="FD320">
        <v>8.7200000000000006</v>
      </c>
      <c r="FE320">
        <v>8.7200000000000005E-4</v>
      </c>
      <c r="FF320" t="s">
        <v>227</v>
      </c>
      <c r="FG320">
        <v>6.97</v>
      </c>
      <c r="FH320">
        <v>6.9700000000000003E-4</v>
      </c>
      <c r="FI320" t="s">
        <v>227</v>
      </c>
      <c r="FJ320">
        <v>287519.21999999997</v>
      </c>
      <c r="FK320">
        <v>28.751922</v>
      </c>
      <c r="FL320" t="s">
        <v>261</v>
      </c>
      <c r="FM320">
        <v>4.4400000000000004</v>
      </c>
      <c r="FN320">
        <v>4.44E-4</v>
      </c>
      <c r="FO320" t="s">
        <v>251</v>
      </c>
      <c r="FP320">
        <v>1.65</v>
      </c>
      <c r="FQ320">
        <v>1.65E-4</v>
      </c>
      <c r="FR320" t="s">
        <v>227</v>
      </c>
      <c r="FS320">
        <v>54</v>
      </c>
      <c r="FT320">
        <v>5.4000000000000003E-3</v>
      </c>
      <c r="FU320" t="s">
        <v>227</v>
      </c>
      <c r="FV320">
        <v>0.6</v>
      </c>
      <c r="FW320">
        <v>6.0000000000000002E-5</v>
      </c>
      <c r="FX320" t="s">
        <v>227</v>
      </c>
      <c r="FY320">
        <v>0.56999999999999995</v>
      </c>
      <c r="FZ320">
        <v>5.7000000000000003E-5</v>
      </c>
      <c r="GA320" t="s">
        <v>227</v>
      </c>
      <c r="GB320">
        <v>3.3000000000000002E-2</v>
      </c>
      <c r="GC320">
        <v>3.3000000000000002E-6</v>
      </c>
      <c r="GD320" t="s">
        <v>271</v>
      </c>
      <c r="GE320">
        <v>8.02</v>
      </c>
      <c r="GF320">
        <v>8.0199999999999998E-4</v>
      </c>
      <c r="GG320" t="s">
        <v>227</v>
      </c>
      <c r="GH320">
        <v>2625.1219999999998</v>
      </c>
      <c r="GI320">
        <v>0.26251219999999997</v>
      </c>
      <c r="GJ320" t="s">
        <v>261</v>
      </c>
      <c r="GK320">
        <v>0.34</v>
      </c>
      <c r="GL320">
        <v>3.4E-5</v>
      </c>
      <c r="GM320" t="s">
        <v>227</v>
      </c>
      <c r="GN320">
        <v>0.27</v>
      </c>
      <c r="GO320">
        <v>2.6999999999999999E-5</v>
      </c>
      <c r="GP320" t="s">
        <v>227</v>
      </c>
      <c r="GQ320">
        <v>14.5</v>
      </c>
      <c r="GR320">
        <v>1.4499999999999999E-3</v>
      </c>
      <c r="GS320" t="s">
        <v>227</v>
      </c>
      <c r="GT320">
        <v>105</v>
      </c>
      <c r="GU320">
        <v>1.0500000000000001E-2</v>
      </c>
      <c r="GV320" t="s">
        <v>251</v>
      </c>
      <c r="GW320">
        <v>1.56</v>
      </c>
      <c r="GX320">
        <v>1.56E-4</v>
      </c>
      <c r="GY320" t="s">
        <v>227</v>
      </c>
      <c r="GZ320">
        <v>16.600000000000001</v>
      </c>
      <c r="HA320">
        <v>1.66E-3</v>
      </c>
      <c r="HB320" t="s">
        <v>227</v>
      </c>
      <c r="HC320">
        <v>1.76</v>
      </c>
      <c r="HD320">
        <v>1.76E-4</v>
      </c>
      <c r="HE320" t="s">
        <v>227</v>
      </c>
      <c r="HF320">
        <v>36.1</v>
      </c>
      <c r="HG320">
        <v>3.6099999999999999E-3</v>
      </c>
      <c r="HH320" t="s">
        <v>227</v>
      </c>
      <c r="HI320">
        <v>92</v>
      </c>
      <c r="HJ320">
        <v>9.1999999999999998E-3</v>
      </c>
      <c r="HK320" t="s">
        <v>227</v>
      </c>
    </row>
    <row r="321" spans="1:219" x14ac:dyDescent="0.25">
      <c r="A321" t="s">
        <v>661</v>
      </c>
      <c r="B321" t="s">
        <v>345</v>
      </c>
      <c r="C321" t="s">
        <v>221</v>
      </c>
      <c r="D321" t="s">
        <v>655</v>
      </c>
      <c r="E321" t="s">
        <v>552</v>
      </c>
      <c r="F321" t="s">
        <v>260</v>
      </c>
      <c r="G321" t="s">
        <v>235</v>
      </c>
      <c r="H321" t="s">
        <v>226</v>
      </c>
      <c r="I321" t="str">
        <f>HYPERLINK("https://www.oreas.com/crm/OREAS-556/")</f>
        <v>https://www.oreas.com/crm/OREAS-556/</v>
      </c>
      <c r="J321">
        <v>0.14099999999999999</v>
      </c>
      <c r="K321">
        <v>1.4100000000000001E-5</v>
      </c>
      <c r="L321" t="s">
        <v>271</v>
      </c>
      <c r="M321">
        <v>49300</v>
      </c>
      <c r="N321">
        <v>4.93</v>
      </c>
      <c r="O321" t="s">
        <v>227</v>
      </c>
      <c r="P321">
        <v>28.5</v>
      </c>
      <c r="Q321">
        <v>2.8500000000000001E-3</v>
      </c>
      <c r="R321" t="s">
        <v>227</v>
      </c>
      <c r="V321">
        <v>475</v>
      </c>
      <c r="W321">
        <v>4.7500000000000001E-2</v>
      </c>
      <c r="X321" t="s">
        <v>251</v>
      </c>
      <c r="Y321">
        <v>496</v>
      </c>
      <c r="Z321">
        <v>4.9599999999999998E-2</v>
      </c>
      <c r="AA321" t="s">
        <v>227</v>
      </c>
      <c r="AB321">
        <v>2.78</v>
      </c>
      <c r="AC321">
        <v>2.7799999999999998E-4</v>
      </c>
      <c r="AD321" t="s">
        <v>227</v>
      </c>
      <c r="AE321">
        <v>4.3899999999999997</v>
      </c>
      <c r="AF321">
        <v>4.3899999999999999E-4</v>
      </c>
      <c r="AG321" t="s">
        <v>227</v>
      </c>
      <c r="AH321">
        <v>27600</v>
      </c>
      <c r="AI321">
        <v>2.76</v>
      </c>
      <c r="AJ321" t="s">
        <v>227</v>
      </c>
      <c r="AK321">
        <v>0.25</v>
      </c>
      <c r="AL321">
        <v>2.5000000000000001E-5</v>
      </c>
      <c r="AM321" t="s">
        <v>227</v>
      </c>
      <c r="AN321">
        <v>77</v>
      </c>
      <c r="AO321">
        <v>7.7000000000000002E-3</v>
      </c>
      <c r="AP321" t="s">
        <v>227</v>
      </c>
      <c r="AT321">
        <v>21500</v>
      </c>
      <c r="AU321">
        <v>2.15</v>
      </c>
      <c r="AV321" t="s">
        <v>227</v>
      </c>
      <c r="AW321">
        <v>55</v>
      </c>
      <c r="AX321">
        <v>5.4999999999999997E-3</v>
      </c>
      <c r="AY321" t="s">
        <v>227</v>
      </c>
      <c r="AZ321">
        <v>2.0099999999999998</v>
      </c>
      <c r="BA321">
        <v>2.0100000000000001E-4</v>
      </c>
      <c r="BB321" t="s">
        <v>227</v>
      </c>
      <c r="BC321">
        <v>22000</v>
      </c>
      <c r="BD321">
        <v>2.2000000000000002</v>
      </c>
      <c r="BE321" t="s">
        <v>227</v>
      </c>
      <c r="BF321">
        <v>3.86</v>
      </c>
      <c r="BG321">
        <v>3.86E-4</v>
      </c>
      <c r="BH321" t="s">
        <v>227</v>
      </c>
      <c r="BI321">
        <v>2.33</v>
      </c>
      <c r="BJ321">
        <v>2.33E-4</v>
      </c>
      <c r="BK321" t="s">
        <v>227</v>
      </c>
      <c r="BL321">
        <v>0.76</v>
      </c>
      <c r="BM321">
        <v>7.6000000000000004E-5</v>
      </c>
      <c r="BN321" t="s">
        <v>227</v>
      </c>
      <c r="BO321">
        <v>8200</v>
      </c>
      <c r="BP321">
        <v>0.82</v>
      </c>
      <c r="BQ321" t="s">
        <v>227</v>
      </c>
      <c r="BR321">
        <v>13.2</v>
      </c>
      <c r="BS321">
        <v>1.32E-3</v>
      </c>
      <c r="BT321" t="s">
        <v>227</v>
      </c>
      <c r="BU321">
        <v>4.2300000000000004</v>
      </c>
      <c r="BV321">
        <v>4.2299999999999998E-4</v>
      </c>
      <c r="BW321" t="s">
        <v>227</v>
      </c>
      <c r="BX321">
        <v>9.8000000000000004E-2</v>
      </c>
      <c r="BY321">
        <v>9.7999999999999993E-6</v>
      </c>
      <c r="BZ321" t="s">
        <v>227</v>
      </c>
      <c r="CA321">
        <v>3.43</v>
      </c>
      <c r="CB321">
        <v>3.4299999999999999E-4</v>
      </c>
      <c r="CC321" t="s">
        <v>227</v>
      </c>
      <c r="CD321">
        <v>4.8000000000000001E-2</v>
      </c>
      <c r="CE321">
        <v>4.7999999999999998E-6</v>
      </c>
      <c r="CF321" t="s">
        <v>271</v>
      </c>
      <c r="CG321">
        <v>0.79</v>
      </c>
      <c r="CH321">
        <v>7.8999999999999996E-5</v>
      </c>
      <c r="CI321" t="s">
        <v>227</v>
      </c>
      <c r="CJ321">
        <v>0.14000000000000001</v>
      </c>
      <c r="CK321">
        <v>1.4E-5</v>
      </c>
      <c r="CL321" t="s">
        <v>227</v>
      </c>
      <c r="CP321">
        <v>18300</v>
      </c>
      <c r="CQ321">
        <v>1.83</v>
      </c>
      <c r="CR321" t="s">
        <v>227</v>
      </c>
      <c r="CS321">
        <v>37.799999999999997</v>
      </c>
      <c r="CT321">
        <v>3.7799999999999999E-3</v>
      </c>
      <c r="CU321" t="s">
        <v>227</v>
      </c>
      <c r="CV321">
        <v>96</v>
      </c>
      <c r="CW321">
        <v>9.5999999999999992E-3</v>
      </c>
      <c r="CX321" t="s">
        <v>227</v>
      </c>
      <c r="CY321">
        <v>0.33</v>
      </c>
      <c r="CZ321">
        <v>3.3000000000000003E-5</v>
      </c>
      <c r="DA321" t="s">
        <v>227</v>
      </c>
      <c r="DB321">
        <v>33500</v>
      </c>
      <c r="DC321">
        <v>3.35</v>
      </c>
      <c r="DD321" t="s">
        <v>227</v>
      </c>
      <c r="DE321">
        <v>660</v>
      </c>
      <c r="DF321">
        <v>6.6000000000000003E-2</v>
      </c>
      <c r="DG321" t="s">
        <v>227</v>
      </c>
      <c r="DH321">
        <v>2.2400000000000002</v>
      </c>
      <c r="DI321">
        <v>2.24E-4</v>
      </c>
      <c r="DJ321" t="s">
        <v>227</v>
      </c>
      <c r="DK321">
        <v>530</v>
      </c>
      <c r="DL321">
        <v>5.2999999999999999E-2</v>
      </c>
      <c r="DM321" t="s">
        <v>227</v>
      </c>
      <c r="DN321">
        <v>10.5</v>
      </c>
      <c r="DO321">
        <v>1.0499999999999999E-3</v>
      </c>
      <c r="DP321" t="s">
        <v>227</v>
      </c>
      <c r="DQ321">
        <v>29.4</v>
      </c>
      <c r="DR321">
        <v>2.9399999999999999E-3</v>
      </c>
      <c r="DS321" t="s">
        <v>227</v>
      </c>
      <c r="DT321">
        <v>48.8</v>
      </c>
      <c r="DU321">
        <v>4.8799999999999998E-3</v>
      </c>
      <c r="DV321" t="s">
        <v>251</v>
      </c>
      <c r="DW321">
        <v>490</v>
      </c>
      <c r="DX321">
        <v>4.9000000000000002E-2</v>
      </c>
      <c r="DY321" t="s">
        <v>227</v>
      </c>
      <c r="DZ321">
        <v>15.2</v>
      </c>
      <c r="EA321">
        <v>1.5200000000000001E-3</v>
      </c>
      <c r="EB321" t="s">
        <v>227</v>
      </c>
      <c r="EF321">
        <v>7.59</v>
      </c>
      <c r="EG321">
        <v>7.5900000000000002E-4</v>
      </c>
      <c r="EH321" t="s">
        <v>227</v>
      </c>
      <c r="EL321">
        <v>71</v>
      </c>
      <c r="EM321">
        <v>7.1000000000000004E-3</v>
      </c>
      <c r="EN321" t="s">
        <v>251</v>
      </c>
      <c r="EO321">
        <v>4.1000000000000002E-2</v>
      </c>
      <c r="EP321">
        <v>4.0999999999999997E-6</v>
      </c>
      <c r="EQ321" t="s">
        <v>227</v>
      </c>
      <c r="EX321">
        <v>17000</v>
      </c>
      <c r="EY321">
        <v>1.7</v>
      </c>
      <c r="EZ321" t="s">
        <v>227</v>
      </c>
      <c r="FA321">
        <v>1.49</v>
      </c>
      <c r="FB321">
        <v>1.4899999999999999E-4</v>
      </c>
      <c r="FC321" t="s">
        <v>227</v>
      </c>
      <c r="FD321">
        <v>10.5</v>
      </c>
      <c r="FE321">
        <v>1.0499999999999999E-3</v>
      </c>
      <c r="FF321" t="s">
        <v>227</v>
      </c>
      <c r="FG321">
        <v>3.74</v>
      </c>
      <c r="FH321">
        <v>3.7399999999999998E-4</v>
      </c>
      <c r="FI321" t="s">
        <v>227</v>
      </c>
      <c r="FJ321">
        <v>284293.91899999999</v>
      </c>
      <c r="FK321">
        <v>28.429391899999999</v>
      </c>
      <c r="FL321" t="s">
        <v>261</v>
      </c>
      <c r="FM321">
        <v>5.12</v>
      </c>
      <c r="FN321">
        <v>5.1199999999999998E-4</v>
      </c>
      <c r="FO321" t="s">
        <v>251</v>
      </c>
      <c r="FP321">
        <v>1.71</v>
      </c>
      <c r="FQ321">
        <v>1.7100000000000001E-4</v>
      </c>
      <c r="FR321" t="s">
        <v>227</v>
      </c>
      <c r="FS321">
        <v>46.9</v>
      </c>
      <c r="FT321">
        <v>4.6899999999999997E-3</v>
      </c>
      <c r="FU321" t="s">
        <v>227</v>
      </c>
      <c r="FV321">
        <v>0.75</v>
      </c>
      <c r="FW321">
        <v>7.4999999999999993E-5</v>
      </c>
      <c r="FX321" t="s">
        <v>227</v>
      </c>
      <c r="FY321">
        <v>0.66</v>
      </c>
      <c r="FZ321">
        <v>6.6000000000000005E-5</v>
      </c>
      <c r="GA321" t="s">
        <v>227</v>
      </c>
      <c r="GE321">
        <v>9.52</v>
      </c>
      <c r="GF321">
        <v>9.5200000000000005E-4</v>
      </c>
      <c r="GG321" t="s">
        <v>227</v>
      </c>
      <c r="GH321">
        <v>2380</v>
      </c>
      <c r="GI321">
        <v>0.23799999999999999</v>
      </c>
      <c r="GJ321" t="s">
        <v>227</v>
      </c>
      <c r="GK321">
        <v>0.38</v>
      </c>
      <c r="GL321">
        <v>3.8000000000000002E-5</v>
      </c>
      <c r="GM321" t="s">
        <v>227</v>
      </c>
      <c r="GN321">
        <v>0.34</v>
      </c>
      <c r="GO321">
        <v>3.4E-5</v>
      </c>
      <c r="GP321" t="s">
        <v>227</v>
      </c>
      <c r="GQ321">
        <v>18.8</v>
      </c>
      <c r="GR321">
        <v>1.8799999999999999E-3</v>
      </c>
      <c r="GS321" t="s">
        <v>227</v>
      </c>
      <c r="GT321">
        <v>123</v>
      </c>
      <c r="GU321">
        <v>1.23E-2</v>
      </c>
      <c r="GV321" t="s">
        <v>251</v>
      </c>
      <c r="GW321">
        <v>1.26</v>
      </c>
      <c r="GX321">
        <v>1.26E-4</v>
      </c>
      <c r="GY321" t="s">
        <v>227</v>
      </c>
      <c r="GZ321">
        <v>21.4</v>
      </c>
      <c r="HA321">
        <v>2.14E-3</v>
      </c>
      <c r="HB321" t="s">
        <v>227</v>
      </c>
      <c r="HC321">
        <v>2.23</v>
      </c>
      <c r="HD321">
        <v>2.23E-4</v>
      </c>
      <c r="HE321" t="s">
        <v>227</v>
      </c>
      <c r="HF321">
        <v>35.9</v>
      </c>
      <c r="HG321">
        <v>3.5899999999999999E-3</v>
      </c>
      <c r="HH321" t="s">
        <v>227</v>
      </c>
      <c r="HI321">
        <v>122</v>
      </c>
      <c r="HJ321">
        <v>1.2200000000000001E-2</v>
      </c>
      <c r="HK321" t="s">
        <v>227</v>
      </c>
    </row>
    <row r="322" spans="1:219" x14ac:dyDescent="0.25">
      <c r="A322" t="s">
        <v>662</v>
      </c>
      <c r="B322" t="s">
        <v>635</v>
      </c>
      <c r="C322" t="s">
        <v>221</v>
      </c>
      <c r="D322" t="s">
        <v>315</v>
      </c>
      <c r="E322" t="s">
        <v>316</v>
      </c>
      <c r="F322" t="s">
        <v>224</v>
      </c>
      <c r="G322" t="s">
        <v>235</v>
      </c>
      <c r="H322" t="s">
        <v>226</v>
      </c>
      <c r="I322" t="str">
        <f>HYPERLINK("https://www.oreas.com/crm/OREAS-55P/")</f>
        <v>https://www.oreas.com/crm/OREAS-55P/</v>
      </c>
      <c r="S322">
        <v>0.92700000000000005</v>
      </c>
      <c r="T322">
        <v>9.2700000000000004E-5</v>
      </c>
      <c r="U322" t="s">
        <v>243</v>
      </c>
      <c r="BC322">
        <v>1397</v>
      </c>
      <c r="BD322">
        <v>0.13969999999999999</v>
      </c>
      <c r="BE322" t="s">
        <v>271</v>
      </c>
      <c r="EX322">
        <v>28900</v>
      </c>
      <c r="EY322">
        <v>2.89</v>
      </c>
      <c r="EZ322" t="s">
        <v>271</v>
      </c>
    </row>
    <row r="323" spans="1:219" x14ac:dyDescent="0.25">
      <c r="A323" t="s">
        <v>663</v>
      </c>
      <c r="B323" t="s">
        <v>635</v>
      </c>
      <c r="C323" t="s">
        <v>221</v>
      </c>
      <c r="D323" t="s">
        <v>315</v>
      </c>
      <c r="E323" t="s">
        <v>316</v>
      </c>
      <c r="F323" t="s">
        <v>224</v>
      </c>
      <c r="G323" t="s">
        <v>235</v>
      </c>
      <c r="H323" t="s">
        <v>226</v>
      </c>
      <c r="I323" t="str">
        <f>HYPERLINK("https://www.oreas.com/crm/OREAS-56P/")</f>
        <v>https://www.oreas.com/crm/OREAS-56P/</v>
      </c>
      <c r="S323">
        <v>0.746</v>
      </c>
      <c r="T323">
        <v>7.4599999999999997E-5</v>
      </c>
      <c r="U323" t="s">
        <v>243</v>
      </c>
      <c r="BC323">
        <v>1064</v>
      </c>
      <c r="BD323">
        <v>0.10639999999999999</v>
      </c>
      <c r="BE323" t="s">
        <v>271</v>
      </c>
      <c r="EX323">
        <v>18200</v>
      </c>
      <c r="EY323">
        <v>1.82</v>
      </c>
      <c r="EZ323" t="s">
        <v>271</v>
      </c>
    </row>
    <row r="324" spans="1:219" x14ac:dyDescent="0.25">
      <c r="A324" t="s">
        <v>664</v>
      </c>
      <c r="B324" t="s">
        <v>314</v>
      </c>
      <c r="C324" t="s">
        <v>221</v>
      </c>
      <c r="D324" t="s">
        <v>315</v>
      </c>
      <c r="E324" t="s">
        <v>316</v>
      </c>
      <c r="F324" t="s">
        <v>224</v>
      </c>
      <c r="G324" t="s">
        <v>235</v>
      </c>
      <c r="H324" t="s">
        <v>226</v>
      </c>
      <c r="I324" t="str">
        <f>HYPERLINK("https://www.oreas.com/crm/OREAS-58P/")</f>
        <v>https://www.oreas.com/crm/OREAS-58P/</v>
      </c>
      <c r="S324">
        <v>0.52300000000000002</v>
      </c>
      <c r="T324">
        <v>5.2299999999999997E-5</v>
      </c>
      <c r="U324" t="s">
        <v>243</v>
      </c>
      <c r="BC324">
        <v>5110</v>
      </c>
      <c r="BD324">
        <v>0.51100000000000001</v>
      </c>
      <c r="BE324" t="s">
        <v>271</v>
      </c>
      <c r="EX324">
        <v>6220</v>
      </c>
      <c r="EY324">
        <v>0.622</v>
      </c>
      <c r="EZ324" t="s">
        <v>271</v>
      </c>
    </row>
    <row r="325" spans="1:219" x14ac:dyDescent="0.25">
      <c r="A325" t="s">
        <v>665</v>
      </c>
      <c r="B325" t="s">
        <v>314</v>
      </c>
      <c r="C325" t="s">
        <v>221</v>
      </c>
      <c r="D325" t="s">
        <v>641</v>
      </c>
      <c r="E325" t="s">
        <v>642</v>
      </c>
      <c r="F325" t="s">
        <v>224</v>
      </c>
      <c r="G325" t="s">
        <v>235</v>
      </c>
      <c r="H325" t="s">
        <v>226</v>
      </c>
      <c r="I325" t="str">
        <f>HYPERLINK("https://www.oreas.com/crm/OREAS-59a/")</f>
        <v>https://www.oreas.com/crm/OREAS-59a/</v>
      </c>
      <c r="P325">
        <v>666</v>
      </c>
      <c r="Q325">
        <v>6.6600000000000006E-2</v>
      </c>
      <c r="R325" t="s">
        <v>271</v>
      </c>
      <c r="S325">
        <v>0.191</v>
      </c>
      <c r="T325">
        <v>1.91E-5</v>
      </c>
      <c r="U325" t="s">
        <v>243</v>
      </c>
      <c r="BC325">
        <v>3439</v>
      </c>
      <c r="BD325">
        <v>0.34389999999999998</v>
      </c>
      <c r="BE325" t="s">
        <v>271</v>
      </c>
      <c r="BO325">
        <v>179000</v>
      </c>
      <c r="BP325">
        <v>17.899999999999999</v>
      </c>
      <c r="BQ325" t="s">
        <v>271</v>
      </c>
      <c r="DH325">
        <v>80</v>
      </c>
      <c r="DI325">
        <v>8.0000000000000002E-3</v>
      </c>
      <c r="DJ325" t="s">
        <v>271</v>
      </c>
      <c r="DT325">
        <v>46</v>
      </c>
      <c r="DU325">
        <v>4.5999999999999999E-3</v>
      </c>
      <c r="DV325" t="s">
        <v>271</v>
      </c>
    </row>
    <row r="326" spans="1:219" x14ac:dyDescent="0.25">
      <c r="A326" t="s">
        <v>666</v>
      </c>
      <c r="B326" t="s">
        <v>314</v>
      </c>
      <c r="C326" t="s">
        <v>221</v>
      </c>
      <c r="D326" t="s">
        <v>641</v>
      </c>
      <c r="E326" t="s">
        <v>642</v>
      </c>
      <c r="F326" t="s">
        <v>224</v>
      </c>
      <c r="G326" t="s">
        <v>235</v>
      </c>
      <c r="H326" t="s">
        <v>226</v>
      </c>
      <c r="I326" t="str">
        <f>HYPERLINK("https://www.oreas.com/crm/OREAS-59b/")</f>
        <v>https://www.oreas.com/crm/OREAS-59b/</v>
      </c>
      <c r="P326">
        <v>701</v>
      </c>
      <c r="Q326">
        <v>7.0099999999999996E-2</v>
      </c>
      <c r="R326" t="s">
        <v>271</v>
      </c>
      <c r="S326">
        <v>0.30299999999999999</v>
      </c>
      <c r="T326">
        <v>3.0300000000000001E-5</v>
      </c>
      <c r="U326" t="s">
        <v>243</v>
      </c>
      <c r="BC326">
        <v>5765</v>
      </c>
      <c r="BD326">
        <v>0.57650000000000001</v>
      </c>
      <c r="BE326" t="s">
        <v>271</v>
      </c>
      <c r="BO326">
        <v>200000</v>
      </c>
      <c r="BP326">
        <v>20</v>
      </c>
      <c r="BQ326" t="s">
        <v>271</v>
      </c>
      <c r="DH326">
        <v>123</v>
      </c>
      <c r="DI326">
        <v>1.23E-2</v>
      </c>
      <c r="DJ326" t="s">
        <v>271</v>
      </c>
      <c r="DT326">
        <v>45</v>
      </c>
      <c r="DU326">
        <v>4.4999999999999997E-3</v>
      </c>
      <c r="DV326" t="s">
        <v>271</v>
      </c>
      <c r="EX326">
        <v>41100</v>
      </c>
      <c r="EY326">
        <v>4.1100000000000003</v>
      </c>
      <c r="EZ326" t="s">
        <v>271</v>
      </c>
    </row>
    <row r="327" spans="1:219" x14ac:dyDescent="0.25">
      <c r="A327" t="s">
        <v>667</v>
      </c>
      <c r="B327" t="s">
        <v>314</v>
      </c>
      <c r="C327" t="s">
        <v>221</v>
      </c>
      <c r="D327" t="s">
        <v>641</v>
      </c>
      <c r="E327" t="s">
        <v>642</v>
      </c>
      <c r="F327" t="s">
        <v>224</v>
      </c>
      <c r="G327" t="s">
        <v>235</v>
      </c>
      <c r="H327" t="s">
        <v>226</v>
      </c>
      <c r="I327" t="str">
        <f>HYPERLINK("https://www.oreas.com/crm/OREAS-59c/")</f>
        <v>https://www.oreas.com/crm/OREAS-59c/</v>
      </c>
      <c r="P327">
        <v>574</v>
      </c>
      <c r="Q327">
        <v>5.74E-2</v>
      </c>
      <c r="R327" t="s">
        <v>271</v>
      </c>
      <c r="S327">
        <v>0.59499999999999997</v>
      </c>
      <c r="T327">
        <v>5.9500000000000003E-5</v>
      </c>
      <c r="U327" t="s">
        <v>243</v>
      </c>
      <c r="BC327">
        <v>10200</v>
      </c>
      <c r="BD327">
        <v>1.02</v>
      </c>
      <c r="BE327" t="s">
        <v>271</v>
      </c>
      <c r="BO327">
        <v>196000</v>
      </c>
      <c r="BP327">
        <v>19.600000000000001</v>
      </c>
      <c r="BQ327" t="s">
        <v>271</v>
      </c>
      <c r="DH327">
        <v>181</v>
      </c>
      <c r="DI327">
        <v>1.8100000000000002E-2</v>
      </c>
      <c r="DJ327" t="s">
        <v>271</v>
      </c>
      <c r="DT327">
        <v>53</v>
      </c>
      <c r="DU327">
        <v>5.3E-3</v>
      </c>
      <c r="DV327" t="s">
        <v>271</v>
      </c>
      <c r="EX327">
        <v>39100</v>
      </c>
      <c r="EY327">
        <v>3.91</v>
      </c>
      <c r="EZ327" t="s">
        <v>271</v>
      </c>
    </row>
    <row r="328" spans="1:219" x14ac:dyDescent="0.25">
      <c r="A328" t="s">
        <v>668</v>
      </c>
      <c r="B328" t="s">
        <v>314</v>
      </c>
      <c r="C328" t="s">
        <v>221</v>
      </c>
      <c r="D328" t="s">
        <v>641</v>
      </c>
      <c r="E328" t="s">
        <v>642</v>
      </c>
      <c r="F328" t="s">
        <v>224</v>
      </c>
      <c r="G328" t="s">
        <v>235</v>
      </c>
      <c r="H328" t="s">
        <v>226</v>
      </c>
      <c r="I328" t="str">
        <f>HYPERLINK("https://www.oreas.com/crm/OREAS-59d/")</f>
        <v>https://www.oreas.com/crm/OREAS-59d/</v>
      </c>
      <c r="P328">
        <v>820</v>
      </c>
      <c r="Q328">
        <v>8.2000000000000003E-2</v>
      </c>
      <c r="R328" t="s">
        <v>271</v>
      </c>
      <c r="S328">
        <v>0.80100000000000005</v>
      </c>
      <c r="T328">
        <v>8.0099999999999995E-5</v>
      </c>
      <c r="U328" t="s">
        <v>243</v>
      </c>
      <c r="BC328">
        <v>14700</v>
      </c>
      <c r="BD328">
        <v>1.47</v>
      </c>
      <c r="BE328" t="s">
        <v>271</v>
      </c>
      <c r="BO328">
        <v>268000</v>
      </c>
      <c r="BP328">
        <v>26.8</v>
      </c>
      <c r="BQ328" t="s">
        <v>271</v>
      </c>
      <c r="DH328">
        <v>310</v>
      </c>
      <c r="DI328">
        <v>3.1E-2</v>
      </c>
      <c r="DJ328" t="s">
        <v>271</v>
      </c>
      <c r="DT328">
        <v>68</v>
      </c>
      <c r="DU328">
        <v>6.7999999999999996E-3</v>
      </c>
      <c r="DV328" t="s">
        <v>271</v>
      </c>
      <c r="EX328">
        <v>37000</v>
      </c>
      <c r="EY328">
        <v>3.7</v>
      </c>
      <c r="EZ328" t="s">
        <v>271</v>
      </c>
    </row>
    <row r="329" spans="1:219" x14ac:dyDescent="0.25">
      <c r="A329" t="s">
        <v>669</v>
      </c>
      <c r="B329" t="s">
        <v>526</v>
      </c>
      <c r="C329" t="s">
        <v>257</v>
      </c>
      <c r="D329" t="s">
        <v>536</v>
      </c>
      <c r="E329" t="s">
        <v>537</v>
      </c>
      <c r="F329" t="s">
        <v>224</v>
      </c>
      <c r="G329" t="s">
        <v>235</v>
      </c>
      <c r="H329" t="s">
        <v>226</v>
      </c>
      <c r="I329" t="str">
        <f>HYPERLINK("https://www.oreas.com/crm/OREAS-5Pb/")</f>
        <v>https://www.oreas.com/crm/OREAS-5Pb/</v>
      </c>
      <c r="S329">
        <v>9.8000000000000004E-2</v>
      </c>
      <c r="T329">
        <v>9.7999999999999993E-6</v>
      </c>
      <c r="U329" t="s">
        <v>243</v>
      </c>
    </row>
    <row r="330" spans="1:219" x14ac:dyDescent="0.25">
      <c r="A330" t="s">
        <v>670</v>
      </c>
      <c r="B330" t="s">
        <v>671</v>
      </c>
      <c r="C330" t="s">
        <v>221</v>
      </c>
      <c r="D330" t="s">
        <v>416</v>
      </c>
      <c r="E330" t="s">
        <v>672</v>
      </c>
      <c r="F330" t="s">
        <v>260</v>
      </c>
      <c r="G330" t="s">
        <v>235</v>
      </c>
      <c r="H330" t="s">
        <v>226</v>
      </c>
      <c r="I330" t="str">
        <f>HYPERLINK("https://www.oreas.com/crm/OREAS-600/")</f>
        <v>https://www.oreas.com/crm/OREAS-600/</v>
      </c>
      <c r="J330">
        <v>24.3</v>
      </c>
      <c r="K330">
        <v>2.4299999999999999E-3</v>
      </c>
      <c r="L330" t="s">
        <v>271</v>
      </c>
      <c r="M330">
        <v>67800</v>
      </c>
      <c r="N330">
        <v>6.78</v>
      </c>
      <c r="O330" t="s">
        <v>227</v>
      </c>
      <c r="P330">
        <v>89</v>
      </c>
      <c r="Q330">
        <v>8.8999999999999999E-3</v>
      </c>
      <c r="R330" t="s">
        <v>227</v>
      </c>
      <c r="S330">
        <v>0.2</v>
      </c>
      <c r="T330">
        <v>2.0000000000000002E-5</v>
      </c>
      <c r="U330" t="s">
        <v>243</v>
      </c>
      <c r="V330" s="2">
        <v>10</v>
      </c>
      <c r="W330" s="2">
        <v>1E-3</v>
      </c>
      <c r="X330" t="s">
        <v>271</v>
      </c>
      <c r="AB330">
        <v>1.69</v>
      </c>
      <c r="AC330">
        <v>1.6899999999999999E-4</v>
      </c>
      <c r="AD330" t="s">
        <v>227</v>
      </c>
      <c r="AE330">
        <v>6.39</v>
      </c>
      <c r="AF330">
        <v>6.3900000000000003E-4</v>
      </c>
      <c r="AG330" t="s">
        <v>227</v>
      </c>
      <c r="AH330">
        <v>18800</v>
      </c>
      <c r="AI330">
        <v>1.88</v>
      </c>
      <c r="AJ330" t="s">
        <v>227</v>
      </c>
      <c r="AK330">
        <v>3.37</v>
      </c>
      <c r="AL330">
        <v>3.3700000000000001E-4</v>
      </c>
      <c r="AM330" t="s">
        <v>227</v>
      </c>
      <c r="AN330">
        <v>47.7</v>
      </c>
      <c r="AO330">
        <v>4.7699999999999999E-3</v>
      </c>
      <c r="AP330" t="s">
        <v>227</v>
      </c>
      <c r="AT330">
        <v>7.06</v>
      </c>
      <c r="AU330">
        <v>7.0600000000000003E-4</v>
      </c>
      <c r="AV330" t="s">
        <v>227</v>
      </c>
      <c r="AW330">
        <v>27.5</v>
      </c>
      <c r="AX330">
        <v>2.7499999999999998E-3</v>
      </c>
      <c r="AY330" t="s">
        <v>227</v>
      </c>
      <c r="AZ330">
        <v>9.42</v>
      </c>
      <c r="BA330">
        <v>9.4200000000000002E-4</v>
      </c>
      <c r="BB330" t="s">
        <v>227</v>
      </c>
      <c r="BC330">
        <v>482</v>
      </c>
      <c r="BD330">
        <v>4.82E-2</v>
      </c>
      <c r="BE330" t="s">
        <v>227</v>
      </c>
      <c r="BF330">
        <v>2.0499999999999998</v>
      </c>
      <c r="BG330">
        <v>2.05E-4</v>
      </c>
      <c r="BH330" t="s">
        <v>227</v>
      </c>
      <c r="BI330">
        <v>0.97</v>
      </c>
      <c r="BJ330">
        <v>9.7E-5</v>
      </c>
      <c r="BK330" t="s">
        <v>227</v>
      </c>
      <c r="BL330">
        <v>1.03</v>
      </c>
      <c r="BM330">
        <v>1.03E-4</v>
      </c>
      <c r="BN330" t="s">
        <v>227</v>
      </c>
      <c r="BO330">
        <v>23800</v>
      </c>
      <c r="BP330">
        <v>2.38</v>
      </c>
      <c r="BQ330" t="s">
        <v>227</v>
      </c>
      <c r="BR330">
        <v>18.7</v>
      </c>
      <c r="BS330">
        <v>1.8699999999999999E-3</v>
      </c>
      <c r="BT330" t="s">
        <v>227</v>
      </c>
      <c r="BU330">
        <v>3.12</v>
      </c>
      <c r="BV330">
        <v>3.1199999999999999E-4</v>
      </c>
      <c r="BW330" t="s">
        <v>227</v>
      </c>
      <c r="CA330">
        <v>2.9</v>
      </c>
      <c r="CB330">
        <v>2.9E-4</v>
      </c>
      <c r="CC330" t="s">
        <v>227</v>
      </c>
      <c r="CD330" s="2">
        <v>1</v>
      </c>
      <c r="CE330" s="2">
        <v>1E-4</v>
      </c>
      <c r="CF330" t="s">
        <v>271</v>
      </c>
      <c r="CG330">
        <v>0.36</v>
      </c>
      <c r="CH330">
        <v>3.6000000000000001E-5</v>
      </c>
      <c r="CI330" t="s">
        <v>227</v>
      </c>
      <c r="CJ330">
        <v>0.75</v>
      </c>
      <c r="CK330">
        <v>7.4999999999999993E-5</v>
      </c>
      <c r="CL330" t="s">
        <v>227</v>
      </c>
      <c r="CP330">
        <v>18000</v>
      </c>
      <c r="CQ330">
        <v>1.8</v>
      </c>
      <c r="CR330" t="s">
        <v>227</v>
      </c>
      <c r="CS330">
        <v>23</v>
      </c>
      <c r="CT330">
        <v>2.3E-3</v>
      </c>
      <c r="CU330" t="s">
        <v>227</v>
      </c>
      <c r="CV330">
        <v>18.7</v>
      </c>
      <c r="CW330">
        <v>1.8699999999999999E-3</v>
      </c>
      <c r="CX330" t="s">
        <v>227</v>
      </c>
      <c r="CY330">
        <v>0.13</v>
      </c>
      <c r="CZ330">
        <v>1.2999999999999999E-5</v>
      </c>
      <c r="DA330" t="s">
        <v>227</v>
      </c>
      <c r="DB330">
        <v>7720</v>
      </c>
      <c r="DC330">
        <v>0.77200000000000002</v>
      </c>
      <c r="DD330" t="s">
        <v>227</v>
      </c>
      <c r="DE330">
        <v>710</v>
      </c>
      <c r="DF330">
        <v>7.0999999999999994E-2</v>
      </c>
      <c r="DG330" t="s">
        <v>227</v>
      </c>
      <c r="DH330">
        <v>2.2000000000000002</v>
      </c>
      <c r="DI330">
        <v>2.2000000000000001E-4</v>
      </c>
      <c r="DJ330" t="s">
        <v>227</v>
      </c>
      <c r="DK330">
        <v>5870</v>
      </c>
      <c r="DL330">
        <v>0.58699999999999997</v>
      </c>
      <c r="DM330" t="s">
        <v>227</v>
      </c>
      <c r="DN330">
        <v>7.98</v>
      </c>
      <c r="DO330">
        <v>7.9799999999999999E-4</v>
      </c>
      <c r="DP330" t="s">
        <v>227</v>
      </c>
      <c r="DQ330">
        <v>19.5</v>
      </c>
      <c r="DR330">
        <v>1.9499999999999999E-3</v>
      </c>
      <c r="DS330" t="s">
        <v>227</v>
      </c>
      <c r="DT330">
        <v>15.4</v>
      </c>
      <c r="DU330">
        <v>1.5399999999999999E-3</v>
      </c>
      <c r="DV330" t="s">
        <v>271</v>
      </c>
      <c r="DW330">
        <v>600</v>
      </c>
      <c r="DX330">
        <v>0.06</v>
      </c>
      <c r="DY330" t="s">
        <v>227</v>
      </c>
      <c r="DZ330">
        <v>193</v>
      </c>
      <c r="EA330">
        <v>1.9300000000000001E-2</v>
      </c>
      <c r="EB330" t="s">
        <v>227</v>
      </c>
      <c r="EF330">
        <v>5.42</v>
      </c>
      <c r="EG330">
        <v>5.4199999999999995E-4</v>
      </c>
      <c r="EH330" t="s">
        <v>227</v>
      </c>
      <c r="EX330">
        <v>16900</v>
      </c>
      <c r="EY330">
        <v>1.69</v>
      </c>
      <c r="EZ330" t="s">
        <v>227</v>
      </c>
      <c r="FA330">
        <v>14.3</v>
      </c>
      <c r="FB330">
        <v>1.4300000000000001E-3</v>
      </c>
      <c r="FC330" t="s">
        <v>227</v>
      </c>
      <c r="FD330">
        <v>5.95</v>
      </c>
      <c r="FE330">
        <v>5.9500000000000004E-4</v>
      </c>
      <c r="FF330" t="s">
        <v>227</v>
      </c>
      <c r="FG330">
        <v>6.97</v>
      </c>
      <c r="FH330">
        <v>6.9700000000000003E-4</v>
      </c>
      <c r="FI330" t="s">
        <v>227</v>
      </c>
      <c r="FM330">
        <v>2.4900000000000002</v>
      </c>
      <c r="FN330">
        <v>2.4899999999999998E-4</v>
      </c>
      <c r="FO330" t="s">
        <v>271</v>
      </c>
      <c r="FP330">
        <v>2.12</v>
      </c>
      <c r="FQ330">
        <v>2.12E-4</v>
      </c>
      <c r="FR330" t="s">
        <v>227</v>
      </c>
      <c r="FS330">
        <v>186</v>
      </c>
      <c r="FT330">
        <v>1.8599999999999998E-2</v>
      </c>
      <c r="FU330" t="s">
        <v>227</v>
      </c>
      <c r="FV330">
        <v>0.63</v>
      </c>
      <c r="FW330">
        <v>6.3E-5</v>
      </c>
      <c r="FX330" t="s">
        <v>227</v>
      </c>
      <c r="FY330">
        <v>0.4</v>
      </c>
      <c r="FZ330">
        <v>4.0000000000000003E-5</v>
      </c>
      <c r="GA330" t="s">
        <v>227</v>
      </c>
      <c r="GB330">
        <v>6.8</v>
      </c>
      <c r="GC330">
        <v>6.8000000000000005E-4</v>
      </c>
      <c r="GD330" t="s">
        <v>271</v>
      </c>
      <c r="GE330">
        <v>9.3800000000000008</v>
      </c>
      <c r="GF330">
        <v>9.3800000000000003E-4</v>
      </c>
      <c r="GG330" t="s">
        <v>227</v>
      </c>
      <c r="GH330">
        <v>2420</v>
      </c>
      <c r="GI330">
        <v>0.24199999999999999</v>
      </c>
      <c r="GJ330" t="s">
        <v>227</v>
      </c>
      <c r="GK330">
        <v>1.1100000000000001</v>
      </c>
      <c r="GL330">
        <v>1.11E-4</v>
      </c>
      <c r="GM330" t="s">
        <v>227</v>
      </c>
      <c r="GQ330">
        <v>2.69</v>
      </c>
      <c r="GR330">
        <v>2.6899999999999998E-4</v>
      </c>
      <c r="GS330" t="s">
        <v>227</v>
      </c>
      <c r="GT330">
        <v>12.9</v>
      </c>
      <c r="GU330">
        <v>1.2899999999999999E-3</v>
      </c>
      <c r="GV330" t="s">
        <v>271</v>
      </c>
      <c r="GW330">
        <v>4.2</v>
      </c>
      <c r="GX330">
        <v>4.2000000000000002E-4</v>
      </c>
      <c r="GY330" t="s">
        <v>227</v>
      </c>
      <c r="GZ330">
        <v>9.93</v>
      </c>
      <c r="HA330">
        <v>9.9299999999999996E-4</v>
      </c>
      <c r="HB330" t="s">
        <v>227</v>
      </c>
      <c r="HC330">
        <v>0.91</v>
      </c>
      <c r="HD330">
        <v>9.1000000000000003E-5</v>
      </c>
      <c r="HE330" t="s">
        <v>227</v>
      </c>
      <c r="HF330">
        <v>615</v>
      </c>
      <c r="HG330">
        <v>6.1499999999999999E-2</v>
      </c>
      <c r="HH330" t="s">
        <v>227</v>
      </c>
      <c r="HI330">
        <v>94</v>
      </c>
      <c r="HJ330">
        <v>9.4000000000000004E-3</v>
      </c>
      <c r="HK330" t="s">
        <v>227</v>
      </c>
    </row>
    <row r="331" spans="1:219" x14ac:dyDescent="0.25">
      <c r="A331" t="s">
        <v>673</v>
      </c>
      <c r="B331" t="s">
        <v>671</v>
      </c>
      <c r="C331" t="s">
        <v>221</v>
      </c>
      <c r="D331" t="s">
        <v>416</v>
      </c>
      <c r="E331" t="s">
        <v>672</v>
      </c>
      <c r="F331" t="s">
        <v>260</v>
      </c>
      <c r="G331" t="s">
        <v>235</v>
      </c>
      <c r="H331" t="s">
        <v>226</v>
      </c>
      <c r="I331" t="str">
        <f>HYPERLINK("https://www.oreas.com/crm/OREAS-600b/")</f>
        <v>https://www.oreas.com/crm/OREAS-600b/</v>
      </c>
      <c r="J331">
        <v>25.1</v>
      </c>
      <c r="K331">
        <v>2.5100000000000001E-3</v>
      </c>
      <c r="L331" t="s">
        <v>271</v>
      </c>
      <c r="M331">
        <v>75800</v>
      </c>
      <c r="N331">
        <v>7.58</v>
      </c>
      <c r="O331" t="s">
        <v>227</v>
      </c>
      <c r="P331">
        <v>99</v>
      </c>
      <c r="Q331">
        <v>9.9000000000000008E-3</v>
      </c>
      <c r="R331" t="s">
        <v>227</v>
      </c>
      <c r="S331">
        <v>0.20399999999999999</v>
      </c>
      <c r="T331">
        <v>2.0400000000000001E-5</v>
      </c>
      <c r="U331" t="s">
        <v>243</v>
      </c>
      <c r="Y331">
        <v>3397</v>
      </c>
      <c r="Z331">
        <v>0.3397</v>
      </c>
      <c r="AA331" t="s">
        <v>227</v>
      </c>
      <c r="AB331">
        <v>3.14</v>
      </c>
      <c r="AC331">
        <v>3.1399999999999999E-4</v>
      </c>
      <c r="AD331" t="s">
        <v>227</v>
      </c>
      <c r="AE331">
        <v>5.42</v>
      </c>
      <c r="AF331">
        <v>5.4199999999999995E-4</v>
      </c>
      <c r="AG331" t="s">
        <v>227</v>
      </c>
      <c r="AH331">
        <v>12600</v>
      </c>
      <c r="AI331">
        <v>1.26</v>
      </c>
      <c r="AJ331" t="s">
        <v>227</v>
      </c>
      <c r="AK331">
        <v>2.08</v>
      </c>
      <c r="AL331">
        <v>2.0799999999999999E-4</v>
      </c>
      <c r="AM331" t="s">
        <v>227</v>
      </c>
      <c r="AN331">
        <v>93</v>
      </c>
      <c r="AO331">
        <v>9.2999999999999992E-3</v>
      </c>
      <c r="AP331" t="s">
        <v>227</v>
      </c>
      <c r="AT331">
        <v>2.77</v>
      </c>
      <c r="AU331">
        <v>2.7700000000000001E-4</v>
      </c>
      <c r="AV331" t="s">
        <v>227</v>
      </c>
      <c r="AW331">
        <v>22.3</v>
      </c>
      <c r="AX331">
        <v>2.2300000000000002E-3</v>
      </c>
      <c r="AY331" t="s">
        <v>227</v>
      </c>
      <c r="AZ331">
        <v>6.91</v>
      </c>
      <c r="BA331">
        <v>6.9099999999999999E-4</v>
      </c>
      <c r="BB331" t="s">
        <v>227</v>
      </c>
      <c r="BC331">
        <v>499</v>
      </c>
      <c r="BD331">
        <v>4.99E-2</v>
      </c>
      <c r="BE331" t="s">
        <v>227</v>
      </c>
      <c r="BF331">
        <v>3.5</v>
      </c>
      <c r="BG331">
        <v>3.5E-4</v>
      </c>
      <c r="BH331" t="s">
        <v>227</v>
      </c>
      <c r="BI331">
        <v>1.01</v>
      </c>
      <c r="BJ331">
        <v>1.01E-4</v>
      </c>
      <c r="BK331" t="s">
        <v>227</v>
      </c>
      <c r="BL331">
        <v>1.35</v>
      </c>
      <c r="BM331">
        <v>1.35E-4</v>
      </c>
      <c r="BN331" t="s">
        <v>227</v>
      </c>
      <c r="BO331">
        <v>25400</v>
      </c>
      <c r="BP331">
        <v>2.54</v>
      </c>
      <c r="BQ331" t="s">
        <v>227</v>
      </c>
      <c r="BR331">
        <v>23.2</v>
      </c>
      <c r="BS331">
        <v>2.32E-3</v>
      </c>
      <c r="BT331" t="s">
        <v>227</v>
      </c>
      <c r="BU331">
        <v>5.74</v>
      </c>
      <c r="BV331">
        <v>5.7399999999999997E-4</v>
      </c>
      <c r="BW331" t="s">
        <v>227</v>
      </c>
      <c r="BX331">
        <v>0.18</v>
      </c>
      <c r="BY331">
        <v>1.8E-5</v>
      </c>
      <c r="BZ331" t="s">
        <v>227</v>
      </c>
      <c r="CA331">
        <v>6.89</v>
      </c>
      <c r="CB331">
        <v>6.8900000000000005E-4</v>
      </c>
      <c r="CC331" t="s">
        <v>227</v>
      </c>
      <c r="CD331">
        <v>8.7999999999999995E-2</v>
      </c>
      <c r="CE331">
        <v>8.8000000000000004E-6</v>
      </c>
      <c r="CF331" t="s">
        <v>271</v>
      </c>
      <c r="CG331">
        <v>0.49</v>
      </c>
      <c r="CH331">
        <v>4.8999999999999998E-5</v>
      </c>
      <c r="CI331" t="s">
        <v>227</v>
      </c>
      <c r="CJ331">
        <v>0.44</v>
      </c>
      <c r="CK331">
        <v>4.3999999999999999E-5</v>
      </c>
      <c r="CL331" t="s">
        <v>227</v>
      </c>
      <c r="CP331">
        <v>30300</v>
      </c>
      <c r="CQ331">
        <v>3.03</v>
      </c>
      <c r="CR331" t="s">
        <v>227</v>
      </c>
      <c r="CS331">
        <v>44.1</v>
      </c>
      <c r="CT331">
        <v>4.4099999999999999E-3</v>
      </c>
      <c r="CU331" t="s">
        <v>227</v>
      </c>
      <c r="CV331">
        <v>28.9</v>
      </c>
      <c r="CW331">
        <v>2.8900000000000002E-3</v>
      </c>
      <c r="CX331" t="s">
        <v>227</v>
      </c>
      <c r="CY331">
        <v>6.7000000000000004E-2</v>
      </c>
      <c r="CZ331">
        <v>6.7000000000000002E-6</v>
      </c>
      <c r="DA331" t="s">
        <v>227</v>
      </c>
      <c r="DB331">
        <v>1229</v>
      </c>
      <c r="DC331">
        <v>0.1229</v>
      </c>
      <c r="DD331" t="s">
        <v>227</v>
      </c>
      <c r="DE331">
        <v>293</v>
      </c>
      <c r="DF331">
        <v>2.93E-2</v>
      </c>
      <c r="DG331" t="s">
        <v>227</v>
      </c>
      <c r="DH331">
        <v>5.43</v>
      </c>
      <c r="DI331">
        <v>5.4299999999999997E-4</v>
      </c>
      <c r="DJ331" t="s">
        <v>227</v>
      </c>
      <c r="DK331">
        <v>27600</v>
      </c>
      <c r="DL331">
        <v>2.76</v>
      </c>
      <c r="DM331" t="s">
        <v>227</v>
      </c>
      <c r="DN331">
        <v>18.600000000000001</v>
      </c>
      <c r="DO331">
        <v>1.8600000000000001E-3</v>
      </c>
      <c r="DP331" t="s">
        <v>227</v>
      </c>
      <c r="DQ331">
        <v>39.6</v>
      </c>
      <c r="DR331">
        <v>3.96E-3</v>
      </c>
      <c r="DS331" t="s">
        <v>227</v>
      </c>
      <c r="DT331">
        <v>4.41</v>
      </c>
      <c r="DU331">
        <v>4.4099999999999999E-4</v>
      </c>
      <c r="DV331" t="s">
        <v>271</v>
      </c>
      <c r="DW331">
        <v>303</v>
      </c>
      <c r="DX331">
        <v>3.0300000000000001E-2</v>
      </c>
      <c r="DY331" t="s">
        <v>227</v>
      </c>
      <c r="DZ331">
        <v>119</v>
      </c>
      <c r="EA331">
        <v>1.1900000000000001E-2</v>
      </c>
      <c r="EB331" t="s">
        <v>227</v>
      </c>
      <c r="EF331">
        <v>10.7</v>
      </c>
      <c r="EG331">
        <v>1.07E-3</v>
      </c>
      <c r="EH331" t="s">
        <v>227</v>
      </c>
      <c r="EL331">
        <v>15.7</v>
      </c>
      <c r="EM331">
        <v>1.57E-3</v>
      </c>
      <c r="EN331" t="s">
        <v>271</v>
      </c>
      <c r="EX331">
        <v>3080</v>
      </c>
      <c r="EY331">
        <v>0.308</v>
      </c>
      <c r="EZ331" t="s">
        <v>227</v>
      </c>
      <c r="FA331">
        <v>13.5</v>
      </c>
      <c r="FB331">
        <v>1.3500000000000001E-3</v>
      </c>
      <c r="FC331" t="s">
        <v>227</v>
      </c>
      <c r="FD331">
        <v>4.34</v>
      </c>
      <c r="FE331">
        <v>4.3399999999999998E-4</v>
      </c>
      <c r="FF331" t="s">
        <v>227</v>
      </c>
      <c r="FG331">
        <v>3.33</v>
      </c>
      <c r="FH331">
        <v>3.3300000000000002E-4</v>
      </c>
      <c r="FI331" t="s">
        <v>227</v>
      </c>
      <c r="FP331">
        <v>4.2699999999999996</v>
      </c>
      <c r="FQ331">
        <v>4.2700000000000002E-4</v>
      </c>
      <c r="FR331" t="s">
        <v>227</v>
      </c>
      <c r="FS331">
        <v>212</v>
      </c>
      <c r="FT331">
        <v>2.12E-2</v>
      </c>
      <c r="FU331" t="s">
        <v>227</v>
      </c>
      <c r="FV331">
        <v>1.48</v>
      </c>
      <c r="FW331">
        <v>1.4799999999999999E-4</v>
      </c>
      <c r="FX331" t="s">
        <v>227</v>
      </c>
      <c r="FY331">
        <v>0.77</v>
      </c>
      <c r="FZ331">
        <v>7.7000000000000001E-5</v>
      </c>
      <c r="GA331" t="s">
        <v>227</v>
      </c>
      <c r="GB331">
        <v>1.99</v>
      </c>
      <c r="GC331">
        <v>1.9900000000000001E-4</v>
      </c>
      <c r="GD331" t="s">
        <v>271</v>
      </c>
      <c r="GE331">
        <v>15.1</v>
      </c>
      <c r="GF331">
        <v>1.5100000000000001E-3</v>
      </c>
      <c r="GG331" t="s">
        <v>227</v>
      </c>
      <c r="GH331">
        <v>1200</v>
      </c>
      <c r="GI331">
        <v>0.12</v>
      </c>
      <c r="GJ331" t="s">
        <v>227</v>
      </c>
      <c r="GK331">
        <v>1.02</v>
      </c>
      <c r="GL331">
        <v>1.02E-4</v>
      </c>
      <c r="GM331" t="s">
        <v>227</v>
      </c>
      <c r="GQ331">
        <v>5.97</v>
      </c>
      <c r="GR331">
        <v>5.9699999999999998E-4</v>
      </c>
      <c r="GS331" t="s">
        <v>227</v>
      </c>
      <c r="GT331">
        <v>2.54</v>
      </c>
      <c r="GU331">
        <v>2.5399999999999999E-4</v>
      </c>
      <c r="GV331" t="s">
        <v>271</v>
      </c>
      <c r="GW331">
        <v>4.63</v>
      </c>
      <c r="GX331">
        <v>4.6299999999999998E-4</v>
      </c>
      <c r="GY331" t="s">
        <v>227</v>
      </c>
      <c r="GZ331">
        <v>15</v>
      </c>
      <c r="HA331">
        <v>1.5E-3</v>
      </c>
      <c r="HB331" t="s">
        <v>227</v>
      </c>
      <c r="HC331">
        <v>0.56000000000000005</v>
      </c>
      <c r="HD331">
        <v>5.5999999999999999E-5</v>
      </c>
      <c r="HE331" t="s">
        <v>227</v>
      </c>
      <c r="HF331">
        <v>404</v>
      </c>
      <c r="HG331">
        <v>4.0399999999999998E-2</v>
      </c>
      <c r="HH331" t="s">
        <v>227</v>
      </c>
      <c r="HI331">
        <v>254</v>
      </c>
      <c r="HJ331">
        <v>2.5399999999999999E-2</v>
      </c>
      <c r="HK331" t="s">
        <v>227</v>
      </c>
    </row>
    <row r="332" spans="1:219" x14ac:dyDescent="0.25">
      <c r="A332" t="s">
        <v>674</v>
      </c>
      <c r="B332" t="s">
        <v>671</v>
      </c>
      <c r="C332" t="s">
        <v>221</v>
      </c>
      <c r="D332" t="s">
        <v>416</v>
      </c>
      <c r="E332" t="s">
        <v>672</v>
      </c>
      <c r="F332" t="s">
        <v>260</v>
      </c>
      <c r="G332" t="s">
        <v>235</v>
      </c>
      <c r="H332" t="s">
        <v>226</v>
      </c>
      <c r="I332" t="str">
        <f>HYPERLINK("https://www.oreas.com/crm/OREAS-601/")</f>
        <v>https://www.oreas.com/crm/OREAS-601/</v>
      </c>
      <c r="J332">
        <v>49.4</v>
      </c>
      <c r="K332">
        <v>4.9399999999999999E-3</v>
      </c>
      <c r="L332" t="s">
        <v>271</v>
      </c>
      <c r="M332">
        <v>63000</v>
      </c>
      <c r="N332">
        <v>6.3</v>
      </c>
      <c r="O332" t="s">
        <v>227</v>
      </c>
      <c r="P332">
        <v>307</v>
      </c>
      <c r="Q332">
        <v>3.0700000000000002E-2</v>
      </c>
      <c r="R332" t="s">
        <v>227</v>
      </c>
      <c r="S332">
        <v>0.78</v>
      </c>
      <c r="T332">
        <v>7.7999999999999999E-5</v>
      </c>
      <c r="U332" t="s">
        <v>243</v>
      </c>
      <c r="V332" s="2">
        <v>10</v>
      </c>
      <c r="W332" s="2">
        <v>1E-3</v>
      </c>
      <c r="X332" t="s">
        <v>271</v>
      </c>
      <c r="AB332">
        <v>2.0699999999999998</v>
      </c>
      <c r="AC332">
        <v>2.0699999999999999E-4</v>
      </c>
      <c r="AD332" t="s">
        <v>227</v>
      </c>
      <c r="AE332">
        <v>20.9</v>
      </c>
      <c r="AF332">
        <v>2.0899999999999998E-3</v>
      </c>
      <c r="AG332" t="s">
        <v>227</v>
      </c>
      <c r="AH332">
        <v>13100</v>
      </c>
      <c r="AI332">
        <v>1.31</v>
      </c>
      <c r="AJ332" t="s">
        <v>227</v>
      </c>
      <c r="AK332">
        <v>7.86</v>
      </c>
      <c r="AL332">
        <v>7.8600000000000002E-4</v>
      </c>
      <c r="AM332" t="s">
        <v>227</v>
      </c>
      <c r="AN332">
        <v>63</v>
      </c>
      <c r="AO332">
        <v>6.3E-3</v>
      </c>
      <c r="AP332" t="s">
        <v>227</v>
      </c>
      <c r="AT332">
        <v>5.14</v>
      </c>
      <c r="AU332">
        <v>5.1400000000000003E-4</v>
      </c>
      <c r="AV332" t="s">
        <v>227</v>
      </c>
      <c r="AW332">
        <v>42</v>
      </c>
      <c r="AX332">
        <v>4.1999999999999997E-3</v>
      </c>
      <c r="AY332" t="s">
        <v>227</v>
      </c>
      <c r="AZ332">
        <v>6.72</v>
      </c>
      <c r="BA332">
        <v>6.7199999999999996E-4</v>
      </c>
      <c r="BB332" t="s">
        <v>227</v>
      </c>
      <c r="BC332">
        <v>1010</v>
      </c>
      <c r="BD332">
        <v>0.10100000000000001</v>
      </c>
      <c r="BE332" t="s">
        <v>227</v>
      </c>
      <c r="BF332">
        <v>2.69</v>
      </c>
      <c r="BG332">
        <v>2.6899999999999998E-4</v>
      </c>
      <c r="BH332" t="s">
        <v>227</v>
      </c>
      <c r="BI332">
        <v>0.92</v>
      </c>
      <c r="BJ332">
        <v>9.2E-5</v>
      </c>
      <c r="BK332" t="s">
        <v>227</v>
      </c>
      <c r="BL332">
        <v>1.23</v>
      </c>
      <c r="BM332">
        <v>1.2300000000000001E-4</v>
      </c>
      <c r="BN332" t="s">
        <v>227</v>
      </c>
      <c r="BO332">
        <v>24800</v>
      </c>
      <c r="BP332">
        <v>2.48</v>
      </c>
      <c r="BQ332" t="s">
        <v>227</v>
      </c>
      <c r="BR332">
        <v>20.399999999999999</v>
      </c>
      <c r="BS332">
        <v>2.0400000000000001E-3</v>
      </c>
      <c r="BT332" t="s">
        <v>227</v>
      </c>
      <c r="BU332">
        <v>4.5</v>
      </c>
      <c r="BV332">
        <v>4.4999999999999999E-4</v>
      </c>
      <c r="BW332" t="s">
        <v>227</v>
      </c>
      <c r="CA332">
        <v>4.5199999999999996</v>
      </c>
      <c r="CB332">
        <v>4.5199999999999998E-4</v>
      </c>
      <c r="CC332" t="s">
        <v>227</v>
      </c>
      <c r="CD332" s="2">
        <v>3</v>
      </c>
      <c r="CE332" s="2">
        <v>2.9999999999999997E-4</v>
      </c>
      <c r="CF332" t="s">
        <v>271</v>
      </c>
      <c r="CG332">
        <v>0.4</v>
      </c>
      <c r="CH332">
        <v>4.0000000000000003E-5</v>
      </c>
      <c r="CI332" t="s">
        <v>227</v>
      </c>
      <c r="CJ332">
        <v>1.73</v>
      </c>
      <c r="CK332">
        <v>1.73E-4</v>
      </c>
      <c r="CL332" t="s">
        <v>227</v>
      </c>
      <c r="CP332">
        <v>21000</v>
      </c>
      <c r="CQ332">
        <v>2.1</v>
      </c>
      <c r="CR332" t="s">
        <v>227</v>
      </c>
      <c r="CS332">
        <v>30.9</v>
      </c>
      <c r="CT332">
        <v>3.0899999999999999E-3</v>
      </c>
      <c r="CU332" t="s">
        <v>227</v>
      </c>
      <c r="CV332">
        <v>20.5</v>
      </c>
      <c r="CW332">
        <v>2.0500000000000002E-3</v>
      </c>
      <c r="CX332" t="s">
        <v>227</v>
      </c>
      <c r="CY332">
        <v>9.5000000000000001E-2</v>
      </c>
      <c r="CZ332">
        <v>9.5000000000000005E-6</v>
      </c>
      <c r="DA332" t="s">
        <v>227</v>
      </c>
      <c r="DB332">
        <v>3890</v>
      </c>
      <c r="DC332">
        <v>0.38900000000000001</v>
      </c>
      <c r="DD332" t="s">
        <v>227</v>
      </c>
      <c r="DE332">
        <v>480</v>
      </c>
      <c r="DF332">
        <v>4.8000000000000001E-2</v>
      </c>
      <c r="DG332" t="s">
        <v>227</v>
      </c>
      <c r="DH332">
        <v>3.87</v>
      </c>
      <c r="DI332">
        <v>3.8699999999999997E-4</v>
      </c>
      <c r="DJ332" t="s">
        <v>227</v>
      </c>
      <c r="DK332">
        <v>14500</v>
      </c>
      <c r="DL332">
        <v>1.45</v>
      </c>
      <c r="DM332" t="s">
        <v>227</v>
      </c>
      <c r="DN332">
        <v>12.6</v>
      </c>
      <c r="DO332">
        <v>1.2600000000000001E-3</v>
      </c>
      <c r="DP332" t="s">
        <v>227</v>
      </c>
      <c r="DQ332">
        <v>27</v>
      </c>
      <c r="DR332">
        <v>2.7000000000000001E-3</v>
      </c>
      <c r="DS332" t="s">
        <v>227</v>
      </c>
      <c r="DT332">
        <v>24.1</v>
      </c>
      <c r="DU332">
        <v>2.4099999999999998E-3</v>
      </c>
      <c r="DV332" t="s">
        <v>271</v>
      </c>
      <c r="DW332">
        <v>470</v>
      </c>
      <c r="DX332">
        <v>4.7E-2</v>
      </c>
      <c r="DY332" t="s">
        <v>227</v>
      </c>
      <c r="DZ332">
        <v>329</v>
      </c>
      <c r="EA332">
        <v>3.2899999999999999E-2</v>
      </c>
      <c r="EB332" t="s">
        <v>227</v>
      </c>
      <c r="EF332">
        <v>7.55</v>
      </c>
      <c r="EG332">
        <v>7.5500000000000003E-4</v>
      </c>
      <c r="EH332" t="s">
        <v>227</v>
      </c>
      <c r="EL332">
        <v>16</v>
      </c>
      <c r="EM332">
        <v>1.6000000000000001E-3</v>
      </c>
      <c r="EN332" t="s">
        <v>271</v>
      </c>
      <c r="EX332">
        <v>10700</v>
      </c>
      <c r="EY332">
        <v>1.07</v>
      </c>
      <c r="EZ332" t="s">
        <v>227</v>
      </c>
      <c r="FA332">
        <v>30.4</v>
      </c>
      <c r="FB332">
        <v>3.0400000000000002E-3</v>
      </c>
      <c r="FC332" t="s">
        <v>227</v>
      </c>
      <c r="FD332">
        <v>4.8499999999999996</v>
      </c>
      <c r="FE332">
        <v>4.8500000000000003E-4</v>
      </c>
      <c r="FF332" t="s">
        <v>227</v>
      </c>
      <c r="FG332">
        <v>12</v>
      </c>
      <c r="FH332">
        <v>1.1999999999999999E-3</v>
      </c>
      <c r="FI332" t="s">
        <v>227</v>
      </c>
      <c r="FM332">
        <v>3.42</v>
      </c>
      <c r="FN332">
        <v>3.4200000000000002E-4</v>
      </c>
      <c r="FO332" t="s">
        <v>271</v>
      </c>
      <c r="FP332">
        <v>4.16</v>
      </c>
      <c r="FQ332">
        <v>4.1599999999999997E-4</v>
      </c>
      <c r="FR332" t="s">
        <v>227</v>
      </c>
      <c r="FS332">
        <v>230</v>
      </c>
      <c r="FT332">
        <v>2.3E-2</v>
      </c>
      <c r="FU332" t="s">
        <v>227</v>
      </c>
      <c r="FV332">
        <v>1.04</v>
      </c>
      <c r="FW332">
        <v>1.0399999999999999E-4</v>
      </c>
      <c r="FX332" t="s">
        <v>227</v>
      </c>
      <c r="FY332">
        <v>0.56000000000000005</v>
      </c>
      <c r="FZ332">
        <v>5.5999999999999999E-5</v>
      </c>
      <c r="GA332" t="s">
        <v>227</v>
      </c>
      <c r="GB332">
        <v>15.4</v>
      </c>
      <c r="GC332">
        <v>1.5399999999999999E-3</v>
      </c>
      <c r="GD332" t="s">
        <v>271</v>
      </c>
      <c r="GE332">
        <v>11.7</v>
      </c>
      <c r="GF332">
        <v>1.17E-3</v>
      </c>
      <c r="GG332" t="s">
        <v>227</v>
      </c>
      <c r="GH332">
        <v>1800</v>
      </c>
      <c r="GI332">
        <v>0.18</v>
      </c>
      <c r="GJ332" t="s">
        <v>227</v>
      </c>
      <c r="GK332">
        <v>1.21</v>
      </c>
      <c r="GL332">
        <v>1.21E-4</v>
      </c>
      <c r="GM332" t="s">
        <v>227</v>
      </c>
      <c r="GQ332">
        <v>4</v>
      </c>
      <c r="GR332">
        <v>4.0000000000000002E-4</v>
      </c>
      <c r="GS332" t="s">
        <v>227</v>
      </c>
      <c r="GT332">
        <v>9.24</v>
      </c>
      <c r="GU332">
        <v>9.2400000000000002E-4</v>
      </c>
      <c r="GV332" t="s">
        <v>271</v>
      </c>
      <c r="GW332">
        <v>5.8</v>
      </c>
      <c r="GX332">
        <v>5.8E-4</v>
      </c>
      <c r="GY332" t="s">
        <v>227</v>
      </c>
      <c r="GZ332">
        <v>11.2</v>
      </c>
      <c r="HA332">
        <v>1.1199999999999999E-3</v>
      </c>
      <c r="HB332" t="s">
        <v>227</v>
      </c>
      <c r="HC332">
        <v>0.68</v>
      </c>
      <c r="HD332">
        <v>6.7999999999999999E-5</v>
      </c>
      <c r="HE332" t="s">
        <v>227</v>
      </c>
      <c r="HF332">
        <v>1330</v>
      </c>
      <c r="HG332">
        <v>0.13300000000000001</v>
      </c>
      <c r="HH332" t="s">
        <v>227</v>
      </c>
      <c r="HI332">
        <v>155</v>
      </c>
      <c r="HJ332">
        <v>1.55E-2</v>
      </c>
      <c r="HK332" t="s">
        <v>227</v>
      </c>
    </row>
    <row r="333" spans="1:219" x14ac:dyDescent="0.25">
      <c r="A333" t="s">
        <v>675</v>
      </c>
      <c r="B333" t="s">
        <v>671</v>
      </c>
      <c r="C333" t="s">
        <v>221</v>
      </c>
      <c r="D333" t="s">
        <v>416</v>
      </c>
      <c r="E333" t="s">
        <v>672</v>
      </c>
      <c r="F333" t="s">
        <v>260</v>
      </c>
      <c r="G333" t="s">
        <v>235</v>
      </c>
      <c r="H333" t="s">
        <v>226</v>
      </c>
      <c r="I333" t="str">
        <f>HYPERLINK("https://www.oreas.com/crm/OREAS-601b/")</f>
        <v>https://www.oreas.com/crm/OREAS-601b/</v>
      </c>
      <c r="J333">
        <v>50</v>
      </c>
      <c r="K333">
        <v>5.0000000000000001E-3</v>
      </c>
      <c r="L333" t="s">
        <v>271</v>
      </c>
      <c r="M333">
        <v>66300</v>
      </c>
      <c r="N333">
        <v>6.63</v>
      </c>
      <c r="O333" t="s">
        <v>227</v>
      </c>
      <c r="P333">
        <v>284</v>
      </c>
      <c r="Q333">
        <v>2.8400000000000002E-2</v>
      </c>
      <c r="R333" t="s">
        <v>227</v>
      </c>
      <c r="S333">
        <v>0.77500000000000002</v>
      </c>
      <c r="T333">
        <v>7.75E-5</v>
      </c>
      <c r="U333" t="s">
        <v>243</v>
      </c>
      <c r="AB333">
        <v>2.2400000000000002</v>
      </c>
      <c r="AC333">
        <v>2.24E-4</v>
      </c>
      <c r="AD333" t="s">
        <v>227</v>
      </c>
      <c r="AE333">
        <v>18</v>
      </c>
      <c r="AF333">
        <v>1.8E-3</v>
      </c>
      <c r="AG333" t="s">
        <v>227</v>
      </c>
      <c r="AH333">
        <v>8870</v>
      </c>
      <c r="AI333">
        <v>0.88700000000000001</v>
      </c>
      <c r="AJ333" t="s">
        <v>227</v>
      </c>
      <c r="AK333">
        <v>2.0499999999999998</v>
      </c>
      <c r="AL333">
        <v>2.05E-4</v>
      </c>
      <c r="AM333" t="s">
        <v>227</v>
      </c>
      <c r="AN333">
        <v>70</v>
      </c>
      <c r="AO333">
        <v>7.0000000000000001E-3</v>
      </c>
      <c r="AP333" t="s">
        <v>227</v>
      </c>
      <c r="AT333">
        <v>2.97</v>
      </c>
      <c r="AU333">
        <v>2.9700000000000001E-4</v>
      </c>
      <c r="AV333" t="s">
        <v>227</v>
      </c>
      <c r="AW333">
        <v>23.7</v>
      </c>
      <c r="AX333">
        <v>2.3700000000000001E-3</v>
      </c>
      <c r="AY333" t="s">
        <v>227</v>
      </c>
      <c r="AZ333">
        <v>4.88</v>
      </c>
      <c r="BA333">
        <v>4.8799999999999999E-4</v>
      </c>
      <c r="BB333" t="s">
        <v>227</v>
      </c>
      <c r="BC333">
        <v>1010</v>
      </c>
      <c r="BD333">
        <v>0.10100000000000001</v>
      </c>
      <c r="BE333" t="s">
        <v>227</v>
      </c>
      <c r="BF333">
        <v>2.54</v>
      </c>
      <c r="BG333">
        <v>2.5399999999999999E-4</v>
      </c>
      <c r="BH333" t="s">
        <v>227</v>
      </c>
      <c r="BI333">
        <v>0.8</v>
      </c>
      <c r="BJ333">
        <v>8.0000000000000007E-5</v>
      </c>
      <c r="BK333" t="s">
        <v>227</v>
      </c>
      <c r="BL333">
        <v>0.97</v>
      </c>
      <c r="BM333">
        <v>9.7E-5</v>
      </c>
      <c r="BN333" t="s">
        <v>227</v>
      </c>
      <c r="BO333">
        <v>22900</v>
      </c>
      <c r="BP333">
        <v>2.29</v>
      </c>
      <c r="BQ333" t="s">
        <v>227</v>
      </c>
      <c r="BR333">
        <v>23.4</v>
      </c>
      <c r="BS333">
        <v>2.3400000000000001E-3</v>
      </c>
      <c r="BT333" t="s">
        <v>227</v>
      </c>
      <c r="BU333">
        <v>4.1399999999999997</v>
      </c>
      <c r="BV333">
        <v>4.1399999999999998E-4</v>
      </c>
      <c r="BW333" t="s">
        <v>227</v>
      </c>
      <c r="BX333">
        <v>0.15</v>
      </c>
      <c r="BY333">
        <v>1.5E-5</v>
      </c>
      <c r="BZ333" t="s">
        <v>227</v>
      </c>
      <c r="CA333">
        <v>5.09</v>
      </c>
      <c r="CB333">
        <v>5.0900000000000001E-4</v>
      </c>
      <c r="CC333" t="s">
        <v>227</v>
      </c>
      <c r="CD333">
        <v>0.2</v>
      </c>
      <c r="CE333">
        <v>2.0000000000000002E-5</v>
      </c>
      <c r="CF333" t="s">
        <v>271</v>
      </c>
      <c r="CG333">
        <v>0.38</v>
      </c>
      <c r="CH333">
        <v>3.8000000000000002E-5</v>
      </c>
      <c r="CI333" t="s">
        <v>227</v>
      </c>
      <c r="CJ333">
        <v>0.47</v>
      </c>
      <c r="CK333">
        <v>4.6999999999999997E-5</v>
      </c>
      <c r="CL333" t="s">
        <v>227</v>
      </c>
      <c r="CP333">
        <v>24100</v>
      </c>
      <c r="CQ333">
        <v>2.41</v>
      </c>
      <c r="CR333" t="s">
        <v>227</v>
      </c>
      <c r="CS333">
        <v>33.5</v>
      </c>
      <c r="CT333">
        <v>3.3500000000000001E-3</v>
      </c>
      <c r="CU333" t="s">
        <v>227</v>
      </c>
      <c r="CV333">
        <v>22.6</v>
      </c>
      <c r="CW333">
        <v>2.2599999999999999E-3</v>
      </c>
      <c r="CX333" t="s">
        <v>227</v>
      </c>
      <c r="CY333">
        <v>7.2999999999999995E-2</v>
      </c>
      <c r="CZ333">
        <v>7.3000000000000004E-6</v>
      </c>
      <c r="DA333" t="s">
        <v>227</v>
      </c>
      <c r="DB333">
        <v>996</v>
      </c>
      <c r="DC333">
        <v>9.9599999999999994E-2</v>
      </c>
      <c r="DD333" t="s">
        <v>227</v>
      </c>
      <c r="DE333">
        <v>222</v>
      </c>
      <c r="DF333">
        <v>2.2200000000000001E-2</v>
      </c>
      <c r="DG333" t="s">
        <v>227</v>
      </c>
      <c r="DH333">
        <v>5.22</v>
      </c>
      <c r="DI333">
        <v>5.22E-4</v>
      </c>
      <c r="DJ333" t="s">
        <v>227</v>
      </c>
      <c r="DK333">
        <v>19000</v>
      </c>
      <c r="DL333">
        <v>1.9</v>
      </c>
      <c r="DM333" t="s">
        <v>227</v>
      </c>
      <c r="DN333">
        <v>14.4</v>
      </c>
      <c r="DO333">
        <v>1.4400000000000001E-3</v>
      </c>
      <c r="DP333" t="s">
        <v>227</v>
      </c>
      <c r="DQ333">
        <v>28.5</v>
      </c>
      <c r="DR333">
        <v>2.8500000000000001E-3</v>
      </c>
      <c r="DS333" t="s">
        <v>227</v>
      </c>
      <c r="DT333">
        <v>6.39</v>
      </c>
      <c r="DU333">
        <v>6.3900000000000003E-4</v>
      </c>
      <c r="DV333" t="s">
        <v>271</v>
      </c>
      <c r="DW333">
        <v>292</v>
      </c>
      <c r="DX333">
        <v>2.92E-2</v>
      </c>
      <c r="DY333" t="s">
        <v>227</v>
      </c>
      <c r="DZ333">
        <v>318</v>
      </c>
      <c r="EA333">
        <v>3.1800000000000002E-2</v>
      </c>
      <c r="EB333" t="s">
        <v>227</v>
      </c>
      <c r="EF333">
        <v>8.5500000000000007</v>
      </c>
      <c r="EG333">
        <v>8.5499999999999997E-4</v>
      </c>
      <c r="EH333" t="s">
        <v>227</v>
      </c>
      <c r="EL333">
        <v>11.9</v>
      </c>
      <c r="EM333">
        <v>1.1900000000000001E-3</v>
      </c>
      <c r="EN333" t="s">
        <v>271</v>
      </c>
      <c r="EX333">
        <v>15000</v>
      </c>
      <c r="EY333">
        <v>1.5</v>
      </c>
      <c r="EZ333" t="s">
        <v>227</v>
      </c>
      <c r="FA333">
        <v>22.9</v>
      </c>
      <c r="FB333">
        <v>2.2899999999999999E-3</v>
      </c>
      <c r="FC333" t="s">
        <v>227</v>
      </c>
      <c r="FD333">
        <v>3.77</v>
      </c>
      <c r="FE333">
        <v>3.77E-4</v>
      </c>
      <c r="FF333" t="s">
        <v>227</v>
      </c>
      <c r="FG333">
        <v>10.6</v>
      </c>
      <c r="FH333">
        <v>1.06E-3</v>
      </c>
      <c r="FI333" t="s">
        <v>227</v>
      </c>
      <c r="FP333">
        <v>3.36</v>
      </c>
      <c r="FQ333">
        <v>3.3599999999999998E-4</v>
      </c>
      <c r="FR333" t="s">
        <v>227</v>
      </c>
      <c r="FS333">
        <v>241</v>
      </c>
      <c r="FT333">
        <v>2.41E-2</v>
      </c>
      <c r="FU333" t="s">
        <v>227</v>
      </c>
      <c r="FV333">
        <v>1.1100000000000001</v>
      </c>
      <c r="FW333">
        <v>1.11E-4</v>
      </c>
      <c r="FX333" t="s">
        <v>227</v>
      </c>
      <c r="FY333">
        <v>0.52</v>
      </c>
      <c r="FZ333">
        <v>5.1999999999999997E-5</v>
      </c>
      <c r="GA333" t="s">
        <v>227</v>
      </c>
      <c r="GB333">
        <v>13</v>
      </c>
      <c r="GC333">
        <v>1.2999999999999999E-3</v>
      </c>
      <c r="GD333" t="s">
        <v>271</v>
      </c>
      <c r="GE333">
        <v>11.9</v>
      </c>
      <c r="GF333">
        <v>1.1900000000000001E-3</v>
      </c>
      <c r="GG333" t="s">
        <v>227</v>
      </c>
      <c r="GH333">
        <v>1350</v>
      </c>
      <c r="GI333">
        <v>0.13500000000000001</v>
      </c>
      <c r="GJ333" t="s">
        <v>227</v>
      </c>
      <c r="GK333">
        <v>1.44</v>
      </c>
      <c r="GL333">
        <v>1.44E-4</v>
      </c>
      <c r="GM333" t="s">
        <v>227</v>
      </c>
      <c r="GN333" s="2">
        <v>0.1</v>
      </c>
      <c r="GO333" s="2">
        <v>1.0000000000000001E-5</v>
      </c>
      <c r="GP333" t="s">
        <v>227</v>
      </c>
      <c r="GQ333">
        <v>4.6399999999999997</v>
      </c>
      <c r="GR333">
        <v>4.64E-4</v>
      </c>
      <c r="GS333" t="s">
        <v>227</v>
      </c>
      <c r="GT333">
        <v>3.83</v>
      </c>
      <c r="GU333">
        <v>3.8299999999999999E-4</v>
      </c>
      <c r="GV333" t="s">
        <v>271</v>
      </c>
      <c r="GW333">
        <v>6.13</v>
      </c>
      <c r="GX333">
        <v>6.1300000000000005E-4</v>
      </c>
      <c r="GY333" t="s">
        <v>227</v>
      </c>
      <c r="GZ333">
        <v>11.1</v>
      </c>
      <c r="HA333">
        <v>1.1100000000000001E-3</v>
      </c>
      <c r="HB333" t="s">
        <v>227</v>
      </c>
      <c r="HC333">
        <v>0.54</v>
      </c>
      <c r="HD333">
        <v>5.3999999999999998E-5</v>
      </c>
      <c r="HE333" t="s">
        <v>227</v>
      </c>
      <c r="HF333">
        <v>318</v>
      </c>
      <c r="HG333">
        <v>3.1800000000000002E-2</v>
      </c>
      <c r="HH333" t="s">
        <v>227</v>
      </c>
      <c r="HI333">
        <v>186</v>
      </c>
      <c r="HJ333">
        <v>1.8599999999999998E-2</v>
      </c>
      <c r="HK333" t="s">
        <v>227</v>
      </c>
    </row>
    <row r="334" spans="1:219" x14ac:dyDescent="0.25">
      <c r="A334" t="s">
        <v>676</v>
      </c>
      <c r="B334" t="s">
        <v>671</v>
      </c>
      <c r="C334" t="s">
        <v>221</v>
      </c>
      <c r="D334" t="s">
        <v>416</v>
      </c>
      <c r="E334" t="s">
        <v>672</v>
      </c>
      <c r="F334" t="s">
        <v>260</v>
      </c>
      <c r="G334" t="s">
        <v>225</v>
      </c>
      <c r="H334" t="s">
        <v>226</v>
      </c>
      <c r="I334" t="str">
        <f>HYPERLINK("https://www.oreas.com/crm/OREAS-601c/")</f>
        <v>https://www.oreas.com/crm/OREAS-601c/</v>
      </c>
      <c r="J334">
        <v>50.4</v>
      </c>
      <c r="K334">
        <v>5.0400000000000002E-3</v>
      </c>
      <c r="L334" t="s">
        <v>271</v>
      </c>
      <c r="M334">
        <v>70600</v>
      </c>
      <c r="N334">
        <v>7.06</v>
      </c>
      <c r="O334" t="s">
        <v>227</v>
      </c>
      <c r="P334">
        <v>390</v>
      </c>
      <c r="Q334">
        <v>3.9E-2</v>
      </c>
      <c r="R334" t="s">
        <v>227</v>
      </c>
      <c r="S334">
        <v>0.996</v>
      </c>
      <c r="T334">
        <v>9.9599999999999995E-5</v>
      </c>
      <c r="U334" t="s">
        <v>243</v>
      </c>
      <c r="V334" s="2">
        <v>10</v>
      </c>
      <c r="W334" s="2">
        <v>1E-3</v>
      </c>
      <c r="X334" t="s">
        <v>271</v>
      </c>
      <c r="AB334">
        <v>2.46</v>
      </c>
      <c r="AC334">
        <v>2.4600000000000002E-4</v>
      </c>
      <c r="AD334" t="s">
        <v>227</v>
      </c>
      <c r="AE334">
        <v>21.1</v>
      </c>
      <c r="AF334">
        <v>2.1099999999999999E-3</v>
      </c>
      <c r="AG334" t="s">
        <v>227</v>
      </c>
      <c r="AH334">
        <v>9530</v>
      </c>
      <c r="AI334">
        <v>0.95299999999999996</v>
      </c>
      <c r="AJ334" t="s">
        <v>227</v>
      </c>
      <c r="AK334">
        <v>2.77</v>
      </c>
      <c r="AL334">
        <v>2.7700000000000001E-4</v>
      </c>
      <c r="AM334" t="s">
        <v>227</v>
      </c>
      <c r="AN334">
        <v>75</v>
      </c>
      <c r="AO334">
        <v>7.4999999999999997E-3</v>
      </c>
      <c r="AP334" t="s">
        <v>227</v>
      </c>
      <c r="AT334">
        <v>4.99</v>
      </c>
      <c r="AU334">
        <v>4.9899999999999999E-4</v>
      </c>
      <c r="AV334" t="s">
        <v>227</v>
      </c>
      <c r="AW334">
        <v>17.5</v>
      </c>
      <c r="AX334">
        <v>1.75E-3</v>
      </c>
      <c r="AY334" t="s">
        <v>227</v>
      </c>
      <c r="AZ334">
        <v>5.17</v>
      </c>
      <c r="BA334">
        <v>5.1699999999999999E-4</v>
      </c>
      <c r="BB334" t="s">
        <v>227</v>
      </c>
      <c r="BC334">
        <v>1160</v>
      </c>
      <c r="BD334">
        <v>0.11600000000000001</v>
      </c>
      <c r="BE334" t="s">
        <v>227</v>
      </c>
      <c r="BF334">
        <v>2.66</v>
      </c>
      <c r="BG334">
        <v>2.6600000000000001E-4</v>
      </c>
      <c r="BH334" t="s">
        <v>227</v>
      </c>
      <c r="BI334">
        <v>0.78</v>
      </c>
      <c r="BJ334">
        <v>7.7999999999999999E-5</v>
      </c>
      <c r="BK334" t="s">
        <v>227</v>
      </c>
      <c r="BL334">
        <v>1.08</v>
      </c>
      <c r="BM334">
        <v>1.08E-4</v>
      </c>
      <c r="BN334" t="s">
        <v>227</v>
      </c>
      <c r="BO334">
        <v>24100</v>
      </c>
      <c r="BP334">
        <v>2.41</v>
      </c>
      <c r="BQ334" t="s">
        <v>227</v>
      </c>
      <c r="BR334">
        <v>23.5</v>
      </c>
      <c r="BS334">
        <v>2.3500000000000001E-3</v>
      </c>
      <c r="BT334" t="s">
        <v>227</v>
      </c>
      <c r="BU334">
        <v>4.6500000000000004</v>
      </c>
      <c r="BV334">
        <v>4.6500000000000003E-4</v>
      </c>
      <c r="BW334" t="s">
        <v>227</v>
      </c>
      <c r="BX334">
        <v>0.18</v>
      </c>
      <c r="BY334">
        <v>1.8E-5</v>
      </c>
      <c r="BZ334" t="s">
        <v>227</v>
      </c>
      <c r="CA334">
        <v>4.93</v>
      </c>
      <c r="CB334">
        <v>4.9299999999999995E-4</v>
      </c>
      <c r="CC334" t="s">
        <v>227</v>
      </c>
      <c r="CD334">
        <v>0.22</v>
      </c>
      <c r="CE334">
        <v>2.1999999999999999E-5</v>
      </c>
      <c r="CF334" t="s">
        <v>271</v>
      </c>
      <c r="CG334">
        <v>0.38</v>
      </c>
      <c r="CH334">
        <v>3.8000000000000002E-5</v>
      </c>
      <c r="CI334" t="s">
        <v>227</v>
      </c>
      <c r="CJ334">
        <v>0.56000000000000005</v>
      </c>
      <c r="CK334">
        <v>5.5999999999999999E-5</v>
      </c>
      <c r="CL334" t="s">
        <v>227</v>
      </c>
      <c r="CP334">
        <v>27200</v>
      </c>
      <c r="CQ334">
        <v>2.72</v>
      </c>
      <c r="CR334" t="s">
        <v>227</v>
      </c>
      <c r="CS334">
        <v>37.1</v>
      </c>
      <c r="CT334">
        <v>3.7100000000000002E-3</v>
      </c>
      <c r="CU334" t="s">
        <v>227</v>
      </c>
      <c r="CV334">
        <v>26.7</v>
      </c>
      <c r="CW334">
        <v>2.6700000000000001E-3</v>
      </c>
      <c r="CX334" t="s">
        <v>227</v>
      </c>
      <c r="CY334">
        <v>7.6999999999999999E-2</v>
      </c>
      <c r="CZ334">
        <v>7.7000000000000008E-6</v>
      </c>
      <c r="DA334" t="s">
        <v>227</v>
      </c>
      <c r="DB334">
        <v>1690</v>
      </c>
      <c r="DC334">
        <v>0.16900000000000001</v>
      </c>
      <c r="DD334" t="s">
        <v>227</v>
      </c>
      <c r="DE334">
        <v>230</v>
      </c>
      <c r="DF334">
        <v>2.3E-2</v>
      </c>
      <c r="DG334" t="s">
        <v>227</v>
      </c>
      <c r="DH334">
        <v>3.66</v>
      </c>
      <c r="DI334">
        <v>3.6600000000000001E-4</v>
      </c>
      <c r="DJ334" t="s">
        <v>227</v>
      </c>
      <c r="DK334">
        <v>19400</v>
      </c>
      <c r="DL334">
        <v>1.94</v>
      </c>
      <c r="DM334" t="s">
        <v>227</v>
      </c>
      <c r="DN334">
        <v>14.7</v>
      </c>
      <c r="DO334">
        <v>1.47E-3</v>
      </c>
      <c r="DP334" t="s">
        <v>227</v>
      </c>
      <c r="DQ334">
        <v>29.8</v>
      </c>
      <c r="DR334">
        <v>2.98E-3</v>
      </c>
      <c r="DS334" t="s">
        <v>227</v>
      </c>
      <c r="DT334">
        <v>6</v>
      </c>
      <c r="DU334">
        <v>5.9999999999999995E-4</v>
      </c>
      <c r="DV334" t="s">
        <v>271</v>
      </c>
      <c r="DW334">
        <v>390</v>
      </c>
      <c r="DX334">
        <v>3.9E-2</v>
      </c>
      <c r="DY334" t="s">
        <v>227</v>
      </c>
      <c r="DZ334">
        <v>328</v>
      </c>
      <c r="EA334">
        <v>3.2800000000000003E-2</v>
      </c>
      <c r="EB334" t="s">
        <v>227</v>
      </c>
      <c r="EF334">
        <v>8.41</v>
      </c>
      <c r="EG334">
        <v>8.4099999999999995E-4</v>
      </c>
      <c r="EH334" t="s">
        <v>227</v>
      </c>
      <c r="EL334">
        <v>12.4</v>
      </c>
      <c r="EM334">
        <v>1.24E-3</v>
      </c>
      <c r="EN334" t="s">
        <v>271</v>
      </c>
      <c r="EO334" s="2">
        <v>2E-3</v>
      </c>
      <c r="EP334" s="2">
        <v>1.9999999999999999E-7</v>
      </c>
      <c r="EQ334" t="s">
        <v>227</v>
      </c>
      <c r="EX334">
        <v>15800</v>
      </c>
      <c r="EY334">
        <v>1.58</v>
      </c>
      <c r="EZ334" t="s">
        <v>227</v>
      </c>
      <c r="FA334">
        <v>37.200000000000003</v>
      </c>
      <c r="FB334">
        <v>3.7200000000000002E-3</v>
      </c>
      <c r="FC334" t="s">
        <v>227</v>
      </c>
      <c r="FD334">
        <v>4.01</v>
      </c>
      <c r="FE334">
        <v>4.0099999999999999E-4</v>
      </c>
      <c r="FF334" t="s">
        <v>227</v>
      </c>
      <c r="FG334">
        <v>8.75</v>
      </c>
      <c r="FH334">
        <v>8.7500000000000002E-4</v>
      </c>
      <c r="FI334" t="s">
        <v>227</v>
      </c>
      <c r="FM334">
        <v>2.97</v>
      </c>
      <c r="FN334">
        <v>2.9700000000000001E-4</v>
      </c>
      <c r="FO334" t="s">
        <v>271</v>
      </c>
      <c r="FP334">
        <v>4.2300000000000004</v>
      </c>
      <c r="FQ334">
        <v>4.2299999999999998E-4</v>
      </c>
      <c r="FR334" t="s">
        <v>227</v>
      </c>
      <c r="FS334">
        <v>230</v>
      </c>
      <c r="FT334">
        <v>2.3E-2</v>
      </c>
      <c r="FU334" t="s">
        <v>227</v>
      </c>
      <c r="FV334">
        <v>1.1100000000000001</v>
      </c>
      <c r="FW334">
        <v>1.11E-4</v>
      </c>
      <c r="FX334" t="s">
        <v>227</v>
      </c>
      <c r="FY334">
        <v>0.55000000000000004</v>
      </c>
      <c r="FZ334">
        <v>5.5000000000000002E-5</v>
      </c>
      <c r="GA334" t="s">
        <v>227</v>
      </c>
      <c r="GB334">
        <v>7.22</v>
      </c>
      <c r="GC334">
        <v>7.2199999999999999E-4</v>
      </c>
      <c r="GD334" t="s">
        <v>271</v>
      </c>
      <c r="GE334">
        <v>12.4</v>
      </c>
      <c r="GF334">
        <v>1.24E-3</v>
      </c>
      <c r="GG334" t="s">
        <v>227</v>
      </c>
      <c r="GH334">
        <v>1350</v>
      </c>
      <c r="GI334">
        <v>0.13500000000000001</v>
      </c>
      <c r="GJ334" t="s">
        <v>227</v>
      </c>
      <c r="GK334">
        <v>1.75</v>
      </c>
      <c r="GL334">
        <v>1.75E-4</v>
      </c>
      <c r="GM334" t="s">
        <v>227</v>
      </c>
      <c r="GN334">
        <v>9.4E-2</v>
      </c>
      <c r="GO334">
        <v>9.3999999999999998E-6</v>
      </c>
      <c r="GP334" t="s">
        <v>227</v>
      </c>
      <c r="GQ334">
        <v>4.4000000000000004</v>
      </c>
      <c r="GR334">
        <v>4.4000000000000002E-4</v>
      </c>
      <c r="GS334" t="s">
        <v>227</v>
      </c>
      <c r="GT334">
        <v>4.75</v>
      </c>
      <c r="GU334">
        <v>4.75E-4</v>
      </c>
      <c r="GV334" t="s">
        <v>271</v>
      </c>
      <c r="GW334">
        <v>4.67</v>
      </c>
      <c r="GX334">
        <v>4.6700000000000002E-4</v>
      </c>
      <c r="GY334" t="s">
        <v>227</v>
      </c>
      <c r="GZ334">
        <v>11.5</v>
      </c>
      <c r="HA334">
        <v>1.15E-3</v>
      </c>
      <c r="HB334" t="s">
        <v>227</v>
      </c>
      <c r="HC334">
        <v>0.54</v>
      </c>
      <c r="HD334">
        <v>5.3999999999999998E-5</v>
      </c>
      <c r="HE334" t="s">
        <v>227</v>
      </c>
      <c r="HF334">
        <v>425</v>
      </c>
      <c r="HG334">
        <v>4.2500000000000003E-2</v>
      </c>
      <c r="HH334" t="s">
        <v>227</v>
      </c>
      <c r="HI334">
        <v>178</v>
      </c>
      <c r="HJ334">
        <v>1.78E-2</v>
      </c>
      <c r="HK334" t="s">
        <v>227</v>
      </c>
    </row>
    <row r="335" spans="1:219" x14ac:dyDescent="0.25">
      <c r="A335" t="s">
        <v>677</v>
      </c>
      <c r="B335" t="s">
        <v>678</v>
      </c>
      <c r="C335" t="s">
        <v>221</v>
      </c>
      <c r="D335" t="s">
        <v>416</v>
      </c>
      <c r="E335" t="s">
        <v>672</v>
      </c>
      <c r="F335" t="s">
        <v>260</v>
      </c>
      <c r="G335" t="s">
        <v>235</v>
      </c>
      <c r="H335" t="s">
        <v>226</v>
      </c>
      <c r="I335" t="str">
        <f>HYPERLINK("https://www.oreas.com/crm/OREAS-602/")</f>
        <v>https://www.oreas.com/crm/OREAS-602/</v>
      </c>
      <c r="J335">
        <v>115</v>
      </c>
      <c r="K335">
        <v>1.15E-2</v>
      </c>
      <c r="L335" t="s">
        <v>243</v>
      </c>
      <c r="M335">
        <v>43700</v>
      </c>
      <c r="N335">
        <v>4.37</v>
      </c>
      <c r="O335" t="s">
        <v>227</v>
      </c>
      <c r="P335">
        <v>649</v>
      </c>
      <c r="Q335">
        <v>6.4899999999999999E-2</v>
      </c>
      <c r="R335" t="s">
        <v>227</v>
      </c>
      <c r="S335">
        <v>1.95</v>
      </c>
      <c r="T335">
        <v>1.95E-4</v>
      </c>
      <c r="U335" t="s">
        <v>243</v>
      </c>
      <c r="AB335">
        <v>0.8</v>
      </c>
      <c r="AC335">
        <v>8.0000000000000007E-5</v>
      </c>
      <c r="AD335" t="s">
        <v>227</v>
      </c>
      <c r="AE335">
        <v>57</v>
      </c>
      <c r="AF335">
        <v>5.7000000000000002E-3</v>
      </c>
      <c r="AG335" t="s">
        <v>227</v>
      </c>
      <c r="AH335">
        <v>6170</v>
      </c>
      <c r="AI335">
        <v>0.61699999999999999</v>
      </c>
      <c r="AJ335" t="s">
        <v>227</v>
      </c>
      <c r="AK335">
        <v>24.7</v>
      </c>
      <c r="AL335">
        <v>2.47E-3</v>
      </c>
      <c r="AM335" t="s">
        <v>227</v>
      </c>
      <c r="AN335">
        <v>32.1</v>
      </c>
      <c r="AO335">
        <v>3.2100000000000002E-3</v>
      </c>
      <c r="AP335" t="s">
        <v>227</v>
      </c>
      <c r="AT335">
        <v>9.9</v>
      </c>
      <c r="AU335">
        <v>9.8999999999999999E-4</v>
      </c>
      <c r="AV335" t="s">
        <v>227</v>
      </c>
      <c r="AW335">
        <v>32.200000000000003</v>
      </c>
      <c r="AX335">
        <v>3.2200000000000002E-3</v>
      </c>
      <c r="AY335" t="s">
        <v>227</v>
      </c>
      <c r="AZ335">
        <v>2.73</v>
      </c>
      <c r="BA335">
        <v>2.7300000000000002E-4</v>
      </c>
      <c r="BB335" t="s">
        <v>227</v>
      </c>
      <c r="BC335">
        <v>5150</v>
      </c>
      <c r="BD335">
        <v>0.51500000000000001</v>
      </c>
      <c r="BE335" t="s">
        <v>227</v>
      </c>
      <c r="BF335">
        <v>1.31</v>
      </c>
      <c r="BG335">
        <v>1.3100000000000001E-4</v>
      </c>
      <c r="BH335" t="s">
        <v>227</v>
      </c>
      <c r="BI335">
        <v>0.64</v>
      </c>
      <c r="BJ335">
        <v>6.3999999999999997E-5</v>
      </c>
      <c r="BK335" t="s">
        <v>227</v>
      </c>
      <c r="BL335" s="2">
        <v>1.5</v>
      </c>
      <c r="BM335" s="2">
        <v>1.4999999999999999E-4</v>
      </c>
      <c r="BN335" t="s">
        <v>227</v>
      </c>
      <c r="BO335">
        <v>22400</v>
      </c>
      <c r="BP335">
        <v>2.2400000000000002</v>
      </c>
      <c r="BQ335" t="s">
        <v>227</v>
      </c>
      <c r="BR335">
        <v>20.6</v>
      </c>
      <c r="BS335">
        <v>2.0600000000000002E-3</v>
      </c>
      <c r="BT335" t="s">
        <v>227</v>
      </c>
      <c r="BU335">
        <v>2.13</v>
      </c>
      <c r="BV335">
        <v>2.13E-4</v>
      </c>
      <c r="BW335" t="s">
        <v>227</v>
      </c>
      <c r="BX335" s="2">
        <v>5</v>
      </c>
      <c r="BY335" s="2">
        <v>5.0000000000000001E-4</v>
      </c>
      <c r="BZ335" t="s">
        <v>227</v>
      </c>
      <c r="CA335">
        <v>2.5299999999999998</v>
      </c>
      <c r="CB335">
        <v>2.5300000000000002E-4</v>
      </c>
      <c r="CC335" t="s">
        <v>227</v>
      </c>
      <c r="CD335">
        <v>0.96</v>
      </c>
      <c r="CE335">
        <v>9.6000000000000002E-5</v>
      </c>
      <c r="CF335" t="s">
        <v>271</v>
      </c>
      <c r="CG335">
        <v>0.23</v>
      </c>
      <c r="CH335">
        <v>2.3E-5</v>
      </c>
      <c r="CI335" t="s">
        <v>227</v>
      </c>
      <c r="CJ335">
        <v>5.23</v>
      </c>
      <c r="CK335">
        <v>5.2300000000000003E-4</v>
      </c>
      <c r="CL335" t="s">
        <v>227</v>
      </c>
      <c r="CP335">
        <v>6820</v>
      </c>
      <c r="CQ335">
        <v>0.68200000000000005</v>
      </c>
      <c r="CR335" t="s">
        <v>227</v>
      </c>
      <c r="CS335">
        <v>16.3</v>
      </c>
      <c r="CT335">
        <v>1.6299999999999999E-3</v>
      </c>
      <c r="CU335" t="s">
        <v>227</v>
      </c>
      <c r="CV335">
        <v>20.100000000000001</v>
      </c>
      <c r="CW335">
        <v>2.0100000000000001E-3</v>
      </c>
      <c r="CX335" t="s">
        <v>227</v>
      </c>
      <c r="CY335">
        <v>0.1</v>
      </c>
      <c r="CZ335">
        <v>1.0000000000000001E-5</v>
      </c>
      <c r="DA335" t="s">
        <v>227</v>
      </c>
      <c r="DB335">
        <v>2010</v>
      </c>
      <c r="DC335">
        <v>0.20100000000000001</v>
      </c>
      <c r="DD335" t="s">
        <v>227</v>
      </c>
      <c r="DE335">
        <v>225</v>
      </c>
      <c r="DF335">
        <v>2.2499999999999999E-2</v>
      </c>
      <c r="DG335" t="s">
        <v>227</v>
      </c>
      <c r="DH335">
        <v>4.41</v>
      </c>
      <c r="DI335">
        <v>4.4099999999999999E-4</v>
      </c>
      <c r="DJ335" t="s">
        <v>227</v>
      </c>
      <c r="DK335">
        <v>4570</v>
      </c>
      <c r="DL335">
        <v>0.45700000000000002</v>
      </c>
      <c r="DM335" t="s">
        <v>227</v>
      </c>
      <c r="DN335">
        <v>6.93</v>
      </c>
      <c r="DO335">
        <v>6.9300000000000004E-4</v>
      </c>
      <c r="DP335" t="s">
        <v>227</v>
      </c>
      <c r="DQ335">
        <v>13.5</v>
      </c>
      <c r="DR335">
        <v>1.3500000000000001E-3</v>
      </c>
      <c r="DS335" t="s">
        <v>227</v>
      </c>
      <c r="DT335">
        <v>61</v>
      </c>
      <c r="DU335">
        <v>6.1000000000000004E-3</v>
      </c>
      <c r="DV335" t="s">
        <v>271</v>
      </c>
      <c r="DW335">
        <v>570</v>
      </c>
      <c r="DX335">
        <v>5.7000000000000002E-2</v>
      </c>
      <c r="DY335" t="s">
        <v>227</v>
      </c>
      <c r="DZ335">
        <v>1022</v>
      </c>
      <c r="EA335">
        <v>0.1022</v>
      </c>
      <c r="EB335" t="s">
        <v>227</v>
      </c>
      <c r="EF335">
        <v>3.76</v>
      </c>
      <c r="EG335">
        <v>3.7599999999999998E-4</v>
      </c>
      <c r="EH335" t="s">
        <v>227</v>
      </c>
      <c r="EL335">
        <v>5.3</v>
      </c>
      <c r="EM335">
        <v>5.2999999999999998E-4</v>
      </c>
      <c r="EN335" t="s">
        <v>271</v>
      </c>
      <c r="EX335">
        <v>21200</v>
      </c>
      <c r="EY335">
        <v>2.12</v>
      </c>
      <c r="EZ335" t="s">
        <v>227</v>
      </c>
      <c r="FA335">
        <v>79</v>
      </c>
      <c r="FB335">
        <v>7.9000000000000008E-3</v>
      </c>
      <c r="FC335" t="s">
        <v>227</v>
      </c>
      <c r="FD335">
        <v>4.18</v>
      </c>
      <c r="FE335">
        <v>4.1800000000000002E-4</v>
      </c>
      <c r="FF335" t="s">
        <v>227</v>
      </c>
      <c r="FG335">
        <v>31.6</v>
      </c>
      <c r="FH335">
        <v>3.16E-3</v>
      </c>
      <c r="FI335" t="s">
        <v>227</v>
      </c>
      <c r="FM335">
        <v>1.28</v>
      </c>
      <c r="FN335">
        <v>1.2799999999999999E-4</v>
      </c>
      <c r="FO335" t="s">
        <v>271</v>
      </c>
      <c r="FP335">
        <v>5.8</v>
      </c>
      <c r="FQ335">
        <v>5.8E-4</v>
      </c>
      <c r="FR335" t="s">
        <v>227</v>
      </c>
      <c r="FS335">
        <v>464</v>
      </c>
      <c r="FT335">
        <v>4.6399999999999997E-2</v>
      </c>
      <c r="FU335" t="s">
        <v>227</v>
      </c>
      <c r="FV335" s="2">
        <v>1</v>
      </c>
      <c r="FW335" s="2">
        <v>1E-4</v>
      </c>
      <c r="FX335" t="s">
        <v>227</v>
      </c>
      <c r="FY335">
        <v>0.26</v>
      </c>
      <c r="FZ335">
        <v>2.5999999999999998E-5</v>
      </c>
      <c r="GA335" t="s">
        <v>227</v>
      </c>
      <c r="GB335">
        <v>38.200000000000003</v>
      </c>
      <c r="GC335">
        <v>3.82E-3</v>
      </c>
      <c r="GD335" t="s">
        <v>271</v>
      </c>
      <c r="GE335">
        <v>6.86</v>
      </c>
      <c r="GF335">
        <v>6.8599999999999998E-4</v>
      </c>
      <c r="GG335" t="s">
        <v>227</v>
      </c>
      <c r="GH335">
        <v>2100</v>
      </c>
      <c r="GI335">
        <v>0.21</v>
      </c>
      <c r="GJ335" t="s">
        <v>227</v>
      </c>
      <c r="GK335">
        <v>1.71</v>
      </c>
      <c r="GL335">
        <v>1.7100000000000001E-4</v>
      </c>
      <c r="GM335" t="s">
        <v>227</v>
      </c>
      <c r="GN335">
        <v>9.9000000000000005E-2</v>
      </c>
      <c r="GO335">
        <v>9.9000000000000001E-6</v>
      </c>
      <c r="GP335" t="s">
        <v>227</v>
      </c>
      <c r="GQ335">
        <v>2.54</v>
      </c>
      <c r="GR335">
        <v>2.5399999999999999E-4</v>
      </c>
      <c r="GS335" t="s">
        <v>227</v>
      </c>
      <c r="GT335">
        <v>11</v>
      </c>
      <c r="GU335">
        <v>1.1000000000000001E-3</v>
      </c>
      <c r="GV335" t="s">
        <v>271</v>
      </c>
      <c r="GW335">
        <v>12.1</v>
      </c>
      <c r="GX335">
        <v>1.2099999999999999E-3</v>
      </c>
      <c r="GY335" t="s">
        <v>227</v>
      </c>
      <c r="GZ335">
        <v>6.18</v>
      </c>
      <c r="HA335">
        <v>6.1799999999999995E-4</v>
      </c>
      <c r="HB335" t="s">
        <v>227</v>
      </c>
      <c r="HC335">
        <v>0.66</v>
      </c>
      <c r="HD335">
        <v>6.6000000000000005E-5</v>
      </c>
      <c r="HE335" t="s">
        <v>227</v>
      </c>
      <c r="HF335">
        <v>4190</v>
      </c>
      <c r="HG335">
        <v>0.41899999999999998</v>
      </c>
      <c r="HH335" t="s">
        <v>227</v>
      </c>
      <c r="HI335">
        <v>79</v>
      </c>
      <c r="HJ335">
        <v>7.9000000000000008E-3</v>
      </c>
      <c r="HK335" t="s">
        <v>227</v>
      </c>
    </row>
    <row r="336" spans="1:219" x14ac:dyDescent="0.25">
      <c r="A336" t="s">
        <v>679</v>
      </c>
      <c r="B336" t="s">
        <v>678</v>
      </c>
      <c r="C336" t="s">
        <v>221</v>
      </c>
      <c r="D336" t="s">
        <v>416</v>
      </c>
      <c r="E336" t="s">
        <v>672</v>
      </c>
      <c r="F336" t="s">
        <v>260</v>
      </c>
      <c r="G336" t="s">
        <v>235</v>
      </c>
      <c r="H336" t="s">
        <v>226</v>
      </c>
      <c r="I336" t="str">
        <f>HYPERLINK("https://www.oreas.com/crm/OREAS-602b/")</f>
        <v>https://www.oreas.com/crm/OREAS-602b/</v>
      </c>
      <c r="J336">
        <v>118</v>
      </c>
      <c r="K336">
        <v>1.18E-2</v>
      </c>
      <c r="L336" t="s">
        <v>243</v>
      </c>
      <c r="M336">
        <v>53800</v>
      </c>
      <c r="N336">
        <v>5.38</v>
      </c>
      <c r="O336" t="s">
        <v>227</v>
      </c>
      <c r="P336">
        <v>874</v>
      </c>
      <c r="Q336">
        <v>8.7400000000000005E-2</v>
      </c>
      <c r="R336" t="s">
        <v>227</v>
      </c>
      <c r="S336">
        <v>2.29</v>
      </c>
      <c r="T336">
        <v>2.2900000000000001E-4</v>
      </c>
      <c r="U336" t="s">
        <v>243</v>
      </c>
      <c r="AB336">
        <v>1.69</v>
      </c>
      <c r="AC336">
        <v>1.6899999999999999E-4</v>
      </c>
      <c r="AD336" t="s">
        <v>227</v>
      </c>
      <c r="AE336">
        <v>58</v>
      </c>
      <c r="AF336">
        <v>5.7999999999999996E-3</v>
      </c>
      <c r="AG336" t="s">
        <v>227</v>
      </c>
      <c r="AH336">
        <v>6550</v>
      </c>
      <c r="AI336">
        <v>0.65500000000000003</v>
      </c>
      <c r="AJ336" t="s">
        <v>227</v>
      </c>
      <c r="AK336">
        <v>4.8899999999999997</v>
      </c>
      <c r="AL336">
        <v>4.8899999999999996E-4</v>
      </c>
      <c r="AM336" t="s">
        <v>227</v>
      </c>
      <c r="AN336">
        <v>51</v>
      </c>
      <c r="AO336">
        <v>5.1000000000000004E-3</v>
      </c>
      <c r="AP336" t="s">
        <v>227</v>
      </c>
      <c r="AT336">
        <v>5.08</v>
      </c>
      <c r="AU336">
        <v>5.0799999999999999E-4</v>
      </c>
      <c r="AV336" t="s">
        <v>227</v>
      </c>
      <c r="AW336">
        <v>33.5</v>
      </c>
      <c r="AX336">
        <v>3.3500000000000001E-3</v>
      </c>
      <c r="AY336" t="s">
        <v>227</v>
      </c>
      <c r="AZ336">
        <v>3.64</v>
      </c>
      <c r="BA336">
        <v>3.6400000000000001E-4</v>
      </c>
      <c r="BB336" t="s">
        <v>227</v>
      </c>
      <c r="BC336">
        <v>4960</v>
      </c>
      <c r="BD336">
        <v>0.496</v>
      </c>
      <c r="BE336" t="s">
        <v>227</v>
      </c>
      <c r="BF336">
        <v>2.06</v>
      </c>
      <c r="BG336">
        <v>2.0599999999999999E-4</v>
      </c>
      <c r="BH336" t="s">
        <v>227</v>
      </c>
      <c r="BI336">
        <v>0.68</v>
      </c>
      <c r="BJ336">
        <v>6.7999999999999999E-5</v>
      </c>
      <c r="BK336" t="s">
        <v>227</v>
      </c>
      <c r="BL336">
        <v>0.8</v>
      </c>
      <c r="BM336">
        <v>8.0000000000000007E-5</v>
      </c>
      <c r="BN336" t="s">
        <v>227</v>
      </c>
      <c r="BO336">
        <v>25200</v>
      </c>
      <c r="BP336">
        <v>2.52</v>
      </c>
      <c r="BQ336" t="s">
        <v>227</v>
      </c>
      <c r="BR336">
        <v>24.3</v>
      </c>
      <c r="BS336">
        <v>2.4299999999999999E-3</v>
      </c>
      <c r="BT336" t="s">
        <v>227</v>
      </c>
      <c r="BU336">
        <v>3.12</v>
      </c>
      <c r="BV336">
        <v>3.1199999999999999E-4</v>
      </c>
      <c r="BW336" t="s">
        <v>227</v>
      </c>
      <c r="BX336">
        <v>0.16</v>
      </c>
      <c r="BY336">
        <v>1.5999999999999999E-5</v>
      </c>
      <c r="BZ336" t="s">
        <v>227</v>
      </c>
      <c r="CA336">
        <v>4.21</v>
      </c>
      <c r="CB336">
        <v>4.2099999999999999E-4</v>
      </c>
      <c r="CC336" t="s">
        <v>227</v>
      </c>
      <c r="CD336">
        <v>0.48</v>
      </c>
      <c r="CE336">
        <v>4.8000000000000001E-5</v>
      </c>
      <c r="CF336" t="s">
        <v>271</v>
      </c>
      <c r="CG336">
        <v>0.28999999999999998</v>
      </c>
      <c r="CH336">
        <v>2.9E-5</v>
      </c>
      <c r="CI336" t="s">
        <v>227</v>
      </c>
      <c r="CJ336">
        <v>1.5</v>
      </c>
      <c r="CK336">
        <v>1.4999999999999999E-4</v>
      </c>
      <c r="CL336" t="s">
        <v>227</v>
      </c>
      <c r="CP336">
        <v>17800</v>
      </c>
      <c r="CQ336">
        <v>1.78</v>
      </c>
      <c r="CR336" t="s">
        <v>227</v>
      </c>
      <c r="CS336">
        <v>23.5</v>
      </c>
      <c r="CT336">
        <v>2.3500000000000001E-3</v>
      </c>
      <c r="CU336" t="s">
        <v>227</v>
      </c>
      <c r="CV336">
        <v>20.3</v>
      </c>
      <c r="CW336">
        <v>2.0300000000000001E-3</v>
      </c>
      <c r="CX336" t="s">
        <v>227</v>
      </c>
      <c r="CY336">
        <v>6.2E-2</v>
      </c>
      <c r="CZ336">
        <v>6.1999999999999999E-6</v>
      </c>
      <c r="DA336" t="s">
        <v>227</v>
      </c>
      <c r="DB336">
        <v>759</v>
      </c>
      <c r="DC336">
        <v>7.5899999999999995E-2</v>
      </c>
      <c r="DD336" t="s">
        <v>227</v>
      </c>
      <c r="DE336">
        <v>188</v>
      </c>
      <c r="DF336">
        <v>1.8800000000000001E-2</v>
      </c>
      <c r="DG336" t="s">
        <v>227</v>
      </c>
      <c r="DH336">
        <v>7.45</v>
      </c>
      <c r="DI336">
        <v>7.45E-4</v>
      </c>
      <c r="DJ336" t="s">
        <v>227</v>
      </c>
      <c r="DK336">
        <v>14000</v>
      </c>
      <c r="DL336">
        <v>1.4</v>
      </c>
      <c r="DM336" t="s">
        <v>227</v>
      </c>
      <c r="DN336">
        <v>12</v>
      </c>
      <c r="DO336">
        <v>1.1999999999999999E-3</v>
      </c>
      <c r="DP336" t="s">
        <v>227</v>
      </c>
      <c r="DQ336">
        <v>21.8</v>
      </c>
      <c r="DR336">
        <v>2.1800000000000001E-3</v>
      </c>
      <c r="DS336" t="s">
        <v>227</v>
      </c>
      <c r="DT336">
        <v>14.1</v>
      </c>
      <c r="DU336">
        <v>1.41E-3</v>
      </c>
      <c r="DV336" t="s">
        <v>271</v>
      </c>
      <c r="DW336">
        <v>279</v>
      </c>
      <c r="DX336">
        <v>2.7900000000000001E-2</v>
      </c>
      <c r="DY336" t="s">
        <v>227</v>
      </c>
      <c r="DZ336">
        <v>493</v>
      </c>
      <c r="EA336">
        <v>4.9299999999999997E-2</v>
      </c>
      <c r="EB336" t="s">
        <v>227</v>
      </c>
      <c r="EF336">
        <v>6.52</v>
      </c>
      <c r="EG336">
        <v>6.5200000000000002E-4</v>
      </c>
      <c r="EH336" t="s">
        <v>227</v>
      </c>
      <c r="EL336">
        <v>8.65</v>
      </c>
      <c r="EM336">
        <v>8.6499999999999999E-4</v>
      </c>
      <c r="EN336" t="s">
        <v>271</v>
      </c>
      <c r="EX336">
        <v>21300</v>
      </c>
      <c r="EY336">
        <v>2.13</v>
      </c>
      <c r="EZ336" t="s">
        <v>227</v>
      </c>
      <c r="FA336">
        <v>105</v>
      </c>
      <c r="FB336">
        <v>1.0500000000000001E-2</v>
      </c>
      <c r="FC336" t="s">
        <v>227</v>
      </c>
      <c r="FD336">
        <v>3.56</v>
      </c>
      <c r="FE336">
        <v>3.5599999999999998E-4</v>
      </c>
      <c r="FF336" t="s">
        <v>227</v>
      </c>
      <c r="FG336">
        <v>24.1</v>
      </c>
      <c r="FH336">
        <v>2.4099999999999998E-3</v>
      </c>
      <c r="FI336" t="s">
        <v>227</v>
      </c>
      <c r="FP336">
        <v>8.9600000000000009</v>
      </c>
      <c r="FQ336">
        <v>8.9599999999999999E-4</v>
      </c>
      <c r="FR336" t="s">
        <v>227</v>
      </c>
      <c r="FS336">
        <v>260</v>
      </c>
      <c r="FT336">
        <v>2.5999999999999999E-2</v>
      </c>
      <c r="FU336" t="s">
        <v>227</v>
      </c>
      <c r="FV336">
        <v>0.93</v>
      </c>
      <c r="FW336">
        <v>9.2999999999999997E-5</v>
      </c>
      <c r="FX336" t="s">
        <v>227</v>
      </c>
      <c r="FY336">
        <v>0.43</v>
      </c>
      <c r="FZ336">
        <v>4.3000000000000002E-5</v>
      </c>
      <c r="GA336" t="s">
        <v>227</v>
      </c>
      <c r="GB336">
        <v>35.5</v>
      </c>
      <c r="GC336">
        <v>3.5500000000000002E-3</v>
      </c>
      <c r="GD336" t="s">
        <v>271</v>
      </c>
      <c r="GE336">
        <v>9.11</v>
      </c>
      <c r="GF336">
        <v>9.1100000000000003E-4</v>
      </c>
      <c r="GG336" t="s">
        <v>227</v>
      </c>
      <c r="GH336">
        <v>1490</v>
      </c>
      <c r="GI336">
        <v>0.14899999999999999</v>
      </c>
      <c r="GJ336" t="s">
        <v>227</v>
      </c>
      <c r="GK336">
        <v>2.17</v>
      </c>
      <c r="GL336">
        <v>2.1699999999999999E-4</v>
      </c>
      <c r="GM336" t="s">
        <v>227</v>
      </c>
      <c r="GQ336">
        <v>3.8</v>
      </c>
      <c r="GR336">
        <v>3.8000000000000002E-4</v>
      </c>
      <c r="GS336" t="s">
        <v>227</v>
      </c>
      <c r="GT336">
        <v>5.01</v>
      </c>
      <c r="GU336">
        <v>5.0100000000000003E-4</v>
      </c>
      <c r="GV336" t="s">
        <v>271</v>
      </c>
      <c r="GW336">
        <v>13.8</v>
      </c>
      <c r="GX336">
        <v>1.3799999999999999E-3</v>
      </c>
      <c r="GY336" t="s">
        <v>227</v>
      </c>
      <c r="GZ336">
        <v>8.69</v>
      </c>
      <c r="HA336">
        <v>8.6899999999999998E-4</v>
      </c>
      <c r="HB336" t="s">
        <v>227</v>
      </c>
      <c r="HC336">
        <v>0.51</v>
      </c>
      <c r="HD336">
        <v>5.1E-5</v>
      </c>
      <c r="HE336" t="s">
        <v>227</v>
      </c>
      <c r="HF336">
        <v>764</v>
      </c>
      <c r="HG336">
        <v>7.6399999999999996E-2</v>
      </c>
      <c r="HH336" t="s">
        <v>227</v>
      </c>
      <c r="HI336">
        <v>149</v>
      </c>
      <c r="HJ336">
        <v>1.49E-2</v>
      </c>
      <c r="HK336" t="s">
        <v>227</v>
      </c>
    </row>
    <row r="337" spans="1:219" x14ac:dyDescent="0.25">
      <c r="A337" t="s">
        <v>680</v>
      </c>
      <c r="B337" t="s">
        <v>678</v>
      </c>
      <c r="C337" t="s">
        <v>221</v>
      </c>
      <c r="D337" t="s">
        <v>416</v>
      </c>
      <c r="E337" t="s">
        <v>672</v>
      </c>
      <c r="F337" t="s">
        <v>260</v>
      </c>
      <c r="G337" t="s">
        <v>235</v>
      </c>
      <c r="H337" t="s">
        <v>226</v>
      </c>
      <c r="I337" t="str">
        <f>HYPERLINK("https://www.oreas.com/crm/OREAS-603/")</f>
        <v>https://www.oreas.com/crm/OREAS-603/</v>
      </c>
      <c r="J337">
        <v>284</v>
      </c>
      <c r="K337">
        <v>2.8400000000000002E-2</v>
      </c>
      <c r="L337" t="s">
        <v>243</v>
      </c>
      <c r="M337">
        <v>39800</v>
      </c>
      <c r="N337">
        <v>3.98</v>
      </c>
      <c r="O337" t="s">
        <v>227</v>
      </c>
      <c r="P337">
        <v>1801</v>
      </c>
      <c r="Q337">
        <v>0.18010000000000001</v>
      </c>
      <c r="R337" t="s">
        <v>227</v>
      </c>
      <c r="S337">
        <v>5.18</v>
      </c>
      <c r="T337">
        <v>5.1800000000000001E-4</v>
      </c>
      <c r="U337" t="s">
        <v>243</v>
      </c>
      <c r="V337" s="2">
        <v>10</v>
      </c>
      <c r="W337" s="2">
        <v>1E-3</v>
      </c>
      <c r="X337" t="s">
        <v>271</v>
      </c>
      <c r="AB337">
        <v>0.71</v>
      </c>
      <c r="AC337">
        <v>7.1000000000000005E-5</v>
      </c>
      <c r="AD337" t="s">
        <v>227</v>
      </c>
      <c r="AE337">
        <v>149</v>
      </c>
      <c r="AF337">
        <v>1.49E-2</v>
      </c>
      <c r="AG337" t="s">
        <v>227</v>
      </c>
      <c r="AH337">
        <v>3180</v>
      </c>
      <c r="AI337">
        <v>0.318</v>
      </c>
      <c r="AJ337" t="s">
        <v>227</v>
      </c>
      <c r="AK337">
        <v>54</v>
      </c>
      <c r="AL337">
        <v>5.4000000000000003E-3</v>
      </c>
      <c r="AM337" t="s">
        <v>227</v>
      </c>
      <c r="AN337">
        <v>25.7</v>
      </c>
      <c r="AO337">
        <v>2.5699999999999998E-3</v>
      </c>
      <c r="AP337" t="s">
        <v>227</v>
      </c>
      <c r="AT337">
        <v>15.3</v>
      </c>
      <c r="AU337">
        <v>1.5299999999999999E-3</v>
      </c>
      <c r="AV337" t="s">
        <v>227</v>
      </c>
      <c r="AW337">
        <v>30.2</v>
      </c>
      <c r="AX337">
        <v>3.0200000000000001E-3</v>
      </c>
      <c r="AY337" t="s">
        <v>227</v>
      </c>
      <c r="AZ337">
        <v>1.66</v>
      </c>
      <c r="BA337">
        <v>1.66E-4</v>
      </c>
      <c r="BB337" t="s">
        <v>227</v>
      </c>
      <c r="BC337">
        <v>10000</v>
      </c>
      <c r="BD337">
        <v>1</v>
      </c>
      <c r="BE337" t="s">
        <v>227</v>
      </c>
      <c r="BF337">
        <v>1.21</v>
      </c>
      <c r="BG337">
        <v>1.21E-4</v>
      </c>
      <c r="BH337" t="s">
        <v>227</v>
      </c>
      <c r="BI337">
        <v>0.59</v>
      </c>
      <c r="BJ337">
        <v>5.8999999999999998E-5</v>
      </c>
      <c r="BK337" t="s">
        <v>227</v>
      </c>
      <c r="BL337" s="2">
        <v>1</v>
      </c>
      <c r="BM337" s="2">
        <v>1E-4</v>
      </c>
      <c r="BN337" t="s">
        <v>227</v>
      </c>
      <c r="BO337">
        <v>29200</v>
      </c>
      <c r="BP337">
        <v>2.92</v>
      </c>
      <c r="BQ337" t="s">
        <v>227</v>
      </c>
      <c r="BR337">
        <v>22.2</v>
      </c>
      <c r="BS337">
        <v>2.2200000000000002E-3</v>
      </c>
      <c r="BT337" t="s">
        <v>227</v>
      </c>
      <c r="BU337">
        <v>1.77</v>
      </c>
      <c r="BV337">
        <v>1.7699999999999999E-4</v>
      </c>
      <c r="BW337" t="s">
        <v>227</v>
      </c>
      <c r="CA337">
        <v>2.5299999999999998</v>
      </c>
      <c r="CB337">
        <v>2.5300000000000002E-4</v>
      </c>
      <c r="CC337" t="s">
        <v>227</v>
      </c>
      <c r="CD337" s="2">
        <v>4</v>
      </c>
      <c r="CE337" s="2">
        <v>4.0000000000000002E-4</v>
      </c>
      <c r="CF337" t="s">
        <v>271</v>
      </c>
      <c r="CG337">
        <v>0.21</v>
      </c>
      <c r="CH337">
        <v>2.0999999999999999E-5</v>
      </c>
      <c r="CI337" t="s">
        <v>227</v>
      </c>
      <c r="CJ337">
        <v>11.2</v>
      </c>
      <c r="CK337">
        <v>1.1199999999999999E-3</v>
      </c>
      <c r="CL337" t="s">
        <v>227</v>
      </c>
      <c r="CP337">
        <v>6230</v>
      </c>
      <c r="CQ337">
        <v>0.623</v>
      </c>
      <c r="CR337" t="s">
        <v>227</v>
      </c>
      <c r="CS337">
        <v>11.9</v>
      </c>
      <c r="CT337">
        <v>1.1900000000000001E-3</v>
      </c>
      <c r="CU337" t="s">
        <v>227</v>
      </c>
      <c r="CV337">
        <v>18.899999999999999</v>
      </c>
      <c r="CW337">
        <v>1.89E-3</v>
      </c>
      <c r="CX337" t="s">
        <v>227</v>
      </c>
      <c r="CY337">
        <v>9.9000000000000005E-2</v>
      </c>
      <c r="CZ337">
        <v>9.9000000000000001E-6</v>
      </c>
      <c r="DA337" t="s">
        <v>227</v>
      </c>
      <c r="DB337">
        <v>828</v>
      </c>
      <c r="DC337">
        <v>8.2799999999999999E-2</v>
      </c>
      <c r="DD337" t="s">
        <v>227</v>
      </c>
      <c r="DE337">
        <v>133</v>
      </c>
      <c r="DF337">
        <v>1.3299999999999999E-2</v>
      </c>
      <c r="DG337" t="s">
        <v>227</v>
      </c>
      <c r="DH337">
        <v>6.05</v>
      </c>
      <c r="DI337">
        <v>6.0499999999999996E-4</v>
      </c>
      <c r="DJ337" t="s">
        <v>227</v>
      </c>
      <c r="DK337">
        <v>4280</v>
      </c>
      <c r="DL337">
        <v>0.42799999999999999</v>
      </c>
      <c r="DM337" t="s">
        <v>227</v>
      </c>
      <c r="DN337">
        <v>7.09</v>
      </c>
      <c r="DO337">
        <v>7.0899999999999999E-4</v>
      </c>
      <c r="DP337" t="s">
        <v>227</v>
      </c>
      <c r="DQ337">
        <v>11.4</v>
      </c>
      <c r="DR337">
        <v>1.14E-3</v>
      </c>
      <c r="DS337" t="s">
        <v>227</v>
      </c>
      <c r="DT337">
        <v>113</v>
      </c>
      <c r="DU337">
        <v>1.1299999999999999E-2</v>
      </c>
      <c r="DV337" t="s">
        <v>271</v>
      </c>
      <c r="DW337">
        <v>534</v>
      </c>
      <c r="DX337">
        <v>5.3400000000000003E-2</v>
      </c>
      <c r="DY337" t="s">
        <v>227</v>
      </c>
      <c r="DZ337">
        <v>1908</v>
      </c>
      <c r="EA337">
        <v>0.1908</v>
      </c>
      <c r="EB337" t="s">
        <v>227</v>
      </c>
      <c r="EF337">
        <v>3.23</v>
      </c>
      <c r="EG337">
        <v>3.2299999999999999E-4</v>
      </c>
      <c r="EH337" t="s">
        <v>227</v>
      </c>
      <c r="EL337">
        <v>4.8899999999999997</v>
      </c>
      <c r="EM337">
        <v>4.8899999999999996E-4</v>
      </c>
      <c r="EN337" t="s">
        <v>271</v>
      </c>
      <c r="EX337">
        <v>37100</v>
      </c>
      <c r="EY337">
        <v>3.71</v>
      </c>
      <c r="EZ337" t="s">
        <v>227</v>
      </c>
      <c r="FA337">
        <v>205</v>
      </c>
      <c r="FB337">
        <v>2.0500000000000001E-2</v>
      </c>
      <c r="FC337" t="s">
        <v>227</v>
      </c>
      <c r="FD337">
        <v>4.04</v>
      </c>
      <c r="FE337">
        <v>4.0400000000000001E-4</v>
      </c>
      <c r="FF337" t="s">
        <v>227</v>
      </c>
      <c r="FG337">
        <v>60</v>
      </c>
      <c r="FH337">
        <v>6.0000000000000001E-3</v>
      </c>
      <c r="FI337" t="s">
        <v>227</v>
      </c>
      <c r="FM337">
        <v>1.1200000000000001</v>
      </c>
      <c r="FN337">
        <v>1.12E-4</v>
      </c>
      <c r="FO337" t="s">
        <v>271</v>
      </c>
      <c r="FP337">
        <v>12.9</v>
      </c>
      <c r="FQ337">
        <v>1.2899999999999999E-3</v>
      </c>
      <c r="FR337" t="s">
        <v>227</v>
      </c>
      <c r="FS337">
        <v>459</v>
      </c>
      <c r="FT337">
        <v>4.5900000000000003E-2</v>
      </c>
      <c r="FU337" t="s">
        <v>227</v>
      </c>
      <c r="FV337" s="2">
        <v>1</v>
      </c>
      <c r="FW337" s="2">
        <v>1E-4</v>
      </c>
      <c r="FX337" t="s">
        <v>227</v>
      </c>
      <c r="FY337">
        <v>0.23</v>
      </c>
      <c r="FZ337">
        <v>2.3E-5</v>
      </c>
      <c r="GA337" t="s">
        <v>227</v>
      </c>
      <c r="GB337">
        <v>57</v>
      </c>
      <c r="GC337">
        <v>5.7000000000000002E-3</v>
      </c>
      <c r="GD337" t="s">
        <v>271</v>
      </c>
      <c r="GE337">
        <v>5.9</v>
      </c>
      <c r="GF337">
        <v>5.9000000000000003E-4</v>
      </c>
      <c r="GG337" t="s">
        <v>227</v>
      </c>
      <c r="GH337">
        <v>1910</v>
      </c>
      <c r="GI337">
        <v>0.191</v>
      </c>
      <c r="GJ337" t="s">
        <v>227</v>
      </c>
      <c r="GK337">
        <v>4.18</v>
      </c>
      <c r="GL337">
        <v>4.1800000000000002E-4</v>
      </c>
      <c r="GM337" t="s">
        <v>227</v>
      </c>
      <c r="GQ337">
        <v>2.71</v>
      </c>
      <c r="GR337">
        <v>2.7099999999999997E-4</v>
      </c>
      <c r="GS337" t="s">
        <v>227</v>
      </c>
      <c r="GT337">
        <v>10</v>
      </c>
      <c r="GU337">
        <v>1E-3</v>
      </c>
      <c r="GV337" t="s">
        <v>271</v>
      </c>
      <c r="GW337">
        <v>14</v>
      </c>
      <c r="GX337">
        <v>1.4E-3</v>
      </c>
      <c r="GY337" t="s">
        <v>227</v>
      </c>
      <c r="GZ337">
        <v>5.64</v>
      </c>
      <c r="HA337">
        <v>5.6400000000000005E-4</v>
      </c>
      <c r="HB337" t="s">
        <v>227</v>
      </c>
      <c r="HC337">
        <v>0.61</v>
      </c>
      <c r="HD337">
        <v>6.0999999999999999E-5</v>
      </c>
      <c r="HE337" t="s">
        <v>227</v>
      </c>
      <c r="HF337">
        <v>9200</v>
      </c>
      <c r="HG337">
        <v>0.92</v>
      </c>
      <c r="HH337" t="s">
        <v>227</v>
      </c>
      <c r="HI337">
        <v>78</v>
      </c>
      <c r="HJ337">
        <v>7.7999999999999996E-3</v>
      </c>
      <c r="HK337" t="s">
        <v>227</v>
      </c>
    </row>
    <row r="338" spans="1:219" x14ac:dyDescent="0.25">
      <c r="A338" t="s">
        <v>681</v>
      </c>
      <c r="B338" t="s">
        <v>678</v>
      </c>
      <c r="C338" t="s">
        <v>221</v>
      </c>
      <c r="D338" t="s">
        <v>416</v>
      </c>
      <c r="E338" t="s">
        <v>672</v>
      </c>
      <c r="F338" t="s">
        <v>260</v>
      </c>
      <c r="G338" t="s">
        <v>235</v>
      </c>
      <c r="H338" t="s">
        <v>226</v>
      </c>
      <c r="I338" t="str">
        <f>HYPERLINK("https://www.oreas.com/crm/OREAS-603b/")</f>
        <v>https://www.oreas.com/crm/OREAS-603b/</v>
      </c>
      <c r="J338">
        <v>297</v>
      </c>
      <c r="K338">
        <v>2.9700000000000001E-2</v>
      </c>
      <c r="L338" t="s">
        <v>243</v>
      </c>
      <c r="M338">
        <v>64800</v>
      </c>
      <c r="N338">
        <v>6.48</v>
      </c>
      <c r="O338" t="s">
        <v>227</v>
      </c>
      <c r="P338">
        <v>2433</v>
      </c>
      <c r="Q338">
        <v>0.24329999999999999</v>
      </c>
      <c r="R338" t="s">
        <v>227</v>
      </c>
      <c r="S338">
        <v>5.21</v>
      </c>
      <c r="T338">
        <v>5.2099999999999998E-4</v>
      </c>
      <c r="U338" t="s">
        <v>243</v>
      </c>
      <c r="AB338">
        <v>1.57</v>
      </c>
      <c r="AC338">
        <v>1.5699999999999999E-4</v>
      </c>
      <c r="AD338" t="s">
        <v>227</v>
      </c>
      <c r="AE338">
        <v>154</v>
      </c>
      <c r="AF338">
        <v>1.54E-2</v>
      </c>
      <c r="AG338" t="s">
        <v>227</v>
      </c>
      <c r="AH338">
        <v>6180</v>
      </c>
      <c r="AI338">
        <v>0.61799999999999999</v>
      </c>
      <c r="AJ338" t="s">
        <v>227</v>
      </c>
      <c r="AK338">
        <v>12.3</v>
      </c>
      <c r="AL338">
        <v>1.23E-3</v>
      </c>
      <c r="AM338" t="s">
        <v>227</v>
      </c>
      <c r="AN338">
        <v>47.9</v>
      </c>
      <c r="AO338">
        <v>4.79E-3</v>
      </c>
      <c r="AP338" t="s">
        <v>227</v>
      </c>
      <c r="AT338">
        <v>9.3800000000000008</v>
      </c>
      <c r="AU338">
        <v>9.3800000000000003E-4</v>
      </c>
      <c r="AV338" t="s">
        <v>227</v>
      </c>
      <c r="AW338">
        <v>26.2</v>
      </c>
      <c r="AX338">
        <v>2.6199999999999999E-3</v>
      </c>
      <c r="AY338" t="s">
        <v>227</v>
      </c>
      <c r="AZ338">
        <v>3.41</v>
      </c>
      <c r="BA338">
        <v>3.4099999999999999E-4</v>
      </c>
      <c r="BB338" t="s">
        <v>227</v>
      </c>
      <c r="BC338">
        <v>9730</v>
      </c>
      <c r="BD338">
        <v>0.97299999999999998</v>
      </c>
      <c r="BE338" t="s">
        <v>227</v>
      </c>
      <c r="BF338">
        <v>1.95</v>
      </c>
      <c r="BG338">
        <v>1.95E-4</v>
      </c>
      <c r="BH338" t="s">
        <v>227</v>
      </c>
      <c r="BI338">
        <v>0.71</v>
      </c>
      <c r="BJ338">
        <v>7.1000000000000005E-5</v>
      </c>
      <c r="BK338" t="s">
        <v>227</v>
      </c>
      <c r="BL338">
        <v>0.8</v>
      </c>
      <c r="BM338">
        <v>8.0000000000000007E-5</v>
      </c>
      <c r="BN338" t="s">
        <v>227</v>
      </c>
      <c r="BO338">
        <v>36700</v>
      </c>
      <c r="BP338">
        <v>3.67</v>
      </c>
      <c r="BQ338" t="s">
        <v>227</v>
      </c>
      <c r="BR338">
        <v>27.2</v>
      </c>
      <c r="BS338">
        <v>2.7200000000000002E-3</v>
      </c>
      <c r="BT338" t="s">
        <v>227</v>
      </c>
      <c r="BU338">
        <v>3.09</v>
      </c>
      <c r="BV338">
        <v>3.0899999999999998E-4</v>
      </c>
      <c r="BW338" t="s">
        <v>227</v>
      </c>
      <c r="BX338">
        <v>0.21</v>
      </c>
      <c r="BY338">
        <v>2.0999999999999999E-5</v>
      </c>
      <c r="BZ338" t="s">
        <v>227</v>
      </c>
      <c r="CA338">
        <v>4.17</v>
      </c>
      <c r="CB338">
        <v>4.17E-4</v>
      </c>
      <c r="CC338" t="s">
        <v>227</v>
      </c>
      <c r="CD338">
        <v>1.1399999999999999</v>
      </c>
      <c r="CE338">
        <v>1.1400000000000001E-4</v>
      </c>
      <c r="CF338" t="s">
        <v>271</v>
      </c>
      <c r="CG338">
        <v>0.28999999999999998</v>
      </c>
      <c r="CH338">
        <v>2.9E-5</v>
      </c>
      <c r="CI338" t="s">
        <v>227</v>
      </c>
      <c r="CJ338">
        <v>3.61</v>
      </c>
      <c r="CK338">
        <v>3.6099999999999999E-4</v>
      </c>
      <c r="CL338" t="s">
        <v>227</v>
      </c>
      <c r="CP338">
        <v>19600</v>
      </c>
      <c r="CQ338">
        <v>1.96</v>
      </c>
      <c r="CR338" t="s">
        <v>227</v>
      </c>
      <c r="CS338">
        <v>22.1</v>
      </c>
      <c r="CT338">
        <v>2.2100000000000002E-3</v>
      </c>
      <c r="CU338" t="s">
        <v>227</v>
      </c>
      <c r="CV338">
        <v>22.4</v>
      </c>
      <c r="CW338">
        <v>2.2399999999999998E-3</v>
      </c>
      <c r="CX338" t="s">
        <v>227</v>
      </c>
      <c r="CY338">
        <v>6.7000000000000004E-2</v>
      </c>
      <c r="CZ338">
        <v>6.7000000000000002E-6</v>
      </c>
      <c r="DA338" t="s">
        <v>227</v>
      </c>
      <c r="DB338">
        <v>730</v>
      </c>
      <c r="DC338">
        <v>7.2999999999999995E-2</v>
      </c>
      <c r="DD338" t="s">
        <v>227</v>
      </c>
      <c r="DE338">
        <v>162</v>
      </c>
      <c r="DF338">
        <v>1.6199999999999999E-2</v>
      </c>
      <c r="DG338" t="s">
        <v>227</v>
      </c>
      <c r="DH338">
        <v>10</v>
      </c>
      <c r="DI338">
        <v>1E-3</v>
      </c>
      <c r="DJ338" t="s">
        <v>227</v>
      </c>
      <c r="DK338">
        <v>13800</v>
      </c>
      <c r="DL338">
        <v>1.38</v>
      </c>
      <c r="DM338" t="s">
        <v>227</v>
      </c>
      <c r="DN338">
        <v>11.1</v>
      </c>
      <c r="DO338">
        <v>1.1100000000000001E-3</v>
      </c>
      <c r="DP338" t="s">
        <v>227</v>
      </c>
      <c r="DQ338">
        <v>22.3</v>
      </c>
      <c r="DR338">
        <v>2.2300000000000002E-3</v>
      </c>
      <c r="DS338" t="s">
        <v>227</v>
      </c>
      <c r="DT338">
        <v>11.4</v>
      </c>
      <c r="DU338">
        <v>1.14E-3</v>
      </c>
      <c r="DV338" t="s">
        <v>271</v>
      </c>
      <c r="DW338">
        <v>386</v>
      </c>
      <c r="DX338">
        <v>3.8600000000000002E-2</v>
      </c>
      <c r="DY338" t="s">
        <v>227</v>
      </c>
      <c r="DZ338">
        <v>862</v>
      </c>
      <c r="EA338">
        <v>8.6199999999999999E-2</v>
      </c>
      <c r="EB338" t="s">
        <v>227</v>
      </c>
      <c r="EF338">
        <v>6.06</v>
      </c>
      <c r="EG338">
        <v>6.0599999999999998E-4</v>
      </c>
      <c r="EH338" t="s">
        <v>227</v>
      </c>
      <c r="EL338">
        <v>8.58</v>
      </c>
      <c r="EM338">
        <v>8.5800000000000004E-4</v>
      </c>
      <c r="EN338" t="s">
        <v>271</v>
      </c>
      <c r="EO338">
        <v>4.0000000000000001E-3</v>
      </c>
      <c r="EP338">
        <v>3.9999999999999998E-7</v>
      </c>
      <c r="EQ338" t="s">
        <v>271</v>
      </c>
      <c r="EX338">
        <v>45400</v>
      </c>
      <c r="EY338">
        <v>4.54</v>
      </c>
      <c r="EZ338" t="s">
        <v>227</v>
      </c>
      <c r="FA338">
        <v>307</v>
      </c>
      <c r="FB338">
        <v>3.0700000000000002E-2</v>
      </c>
      <c r="FC338" t="s">
        <v>227</v>
      </c>
      <c r="FD338">
        <v>4.0999999999999996</v>
      </c>
      <c r="FE338">
        <v>4.0999999999999999E-4</v>
      </c>
      <c r="FF338" t="s">
        <v>227</v>
      </c>
      <c r="FG338">
        <v>41.1</v>
      </c>
      <c r="FH338">
        <v>4.1099999999999999E-3</v>
      </c>
      <c r="FI338" t="s">
        <v>227</v>
      </c>
      <c r="FP338">
        <v>14.4</v>
      </c>
      <c r="FQ338">
        <v>1.4400000000000001E-3</v>
      </c>
      <c r="FR338" t="s">
        <v>227</v>
      </c>
      <c r="FS338">
        <v>323</v>
      </c>
      <c r="FT338">
        <v>3.2300000000000002E-2</v>
      </c>
      <c r="FU338" t="s">
        <v>227</v>
      </c>
      <c r="FV338">
        <v>0.88</v>
      </c>
      <c r="FW338">
        <v>8.7999999999999998E-5</v>
      </c>
      <c r="FX338" t="s">
        <v>227</v>
      </c>
      <c r="FY338">
        <v>0.41</v>
      </c>
      <c r="FZ338">
        <v>4.1E-5</v>
      </c>
      <c r="GA338" t="s">
        <v>227</v>
      </c>
      <c r="GB338">
        <v>38.5</v>
      </c>
      <c r="GC338">
        <v>3.8500000000000001E-3</v>
      </c>
      <c r="GD338" t="s">
        <v>271</v>
      </c>
      <c r="GE338">
        <v>8.8699999999999992</v>
      </c>
      <c r="GF338">
        <v>8.8699999999999998E-4</v>
      </c>
      <c r="GG338" t="s">
        <v>227</v>
      </c>
      <c r="GH338">
        <v>1500</v>
      </c>
      <c r="GI338">
        <v>0.15</v>
      </c>
      <c r="GJ338" t="s">
        <v>227</v>
      </c>
      <c r="GK338">
        <v>5.52</v>
      </c>
      <c r="GL338">
        <v>5.5199999999999997E-4</v>
      </c>
      <c r="GM338" t="s">
        <v>227</v>
      </c>
      <c r="GQ338">
        <v>3.82</v>
      </c>
      <c r="GR338">
        <v>3.8200000000000002E-4</v>
      </c>
      <c r="GS338" t="s">
        <v>227</v>
      </c>
      <c r="GT338">
        <v>8.7799999999999994</v>
      </c>
      <c r="GU338">
        <v>8.7799999999999998E-4</v>
      </c>
      <c r="GV338" t="s">
        <v>271</v>
      </c>
      <c r="GW338">
        <v>12.8</v>
      </c>
      <c r="GX338">
        <v>1.2800000000000001E-3</v>
      </c>
      <c r="GY338" t="s">
        <v>227</v>
      </c>
      <c r="GZ338">
        <v>8.57</v>
      </c>
      <c r="HA338">
        <v>8.5700000000000001E-4</v>
      </c>
      <c r="HB338" t="s">
        <v>227</v>
      </c>
      <c r="HC338">
        <v>0.51</v>
      </c>
      <c r="HD338">
        <v>5.1E-5</v>
      </c>
      <c r="HE338" t="s">
        <v>227</v>
      </c>
      <c r="HF338">
        <v>2010</v>
      </c>
      <c r="HG338">
        <v>0.20100000000000001</v>
      </c>
      <c r="HH338" t="s">
        <v>227</v>
      </c>
      <c r="HI338">
        <v>146</v>
      </c>
      <c r="HJ338">
        <v>1.46E-2</v>
      </c>
      <c r="HK338" t="s">
        <v>227</v>
      </c>
    </row>
    <row r="339" spans="1:219" x14ac:dyDescent="0.25">
      <c r="A339" t="s">
        <v>682</v>
      </c>
      <c r="B339" t="s">
        <v>678</v>
      </c>
      <c r="C339" t="s">
        <v>221</v>
      </c>
      <c r="D339" t="s">
        <v>416</v>
      </c>
      <c r="E339" t="s">
        <v>672</v>
      </c>
      <c r="F339" t="s">
        <v>260</v>
      </c>
      <c r="G339" t="s">
        <v>235</v>
      </c>
      <c r="H339" t="s">
        <v>226</v>
      </c>
      <c r="I339" t="str">
        <f>HYPERLINK("https://www.oreas.com/crm/OREAS-603c/")</f>
        <v>https://www.oreas.com/crm/OREAS-603c/</v>
      </c>
      <c r="J339">
        <v>275</v>
      </c>
      <c r="K339">
        <v>2.75E-2</v>
      </c>
      <c r="L339" t="s">
        <v>683</v>
      </c>
      <c r="M339">
        <v>64600</v>
      </c>
      <c r="N339">
        <v>6.46</v>
      </c>
      <c r="O339" t="s">
        <v>227</v>
      </c>
      <c r="P339">
        <v>1560</v>
      </c>
      <c r="Q339">
        <v>0.156</v>
      </c>
      <c r="R339" t="s">
        <v>227</v>
      </c>
      <c r="S339">
        <v>4.96</v>
      </c>
      <c r="T339">
        <v>4.9600000000000002E-4</v>
      </c>
      <c r="U339" t="s">
        <v>243</v>
      </c>
      <c r="V339" s="2">
        <v>10</v>
      </c>
      <c r="W339" s="2">
        <v>1E-3</v>
      </c>
      <c r="X339" t="s">
        <v>271</v>
      </c>
      <c r="AB339">
        <v>2.2799999999999998</v>
      </c>
      <c r="AC339">
        <v>2.2800000000000001E-4</v>
      </c>
      <c r="AD339" t="s">
        <v>227</v>
      </c>
      <c r="AE339">
        <v>89</v>
      </c>
      <c r="AF339">
        <v>8.8999999999999999E-3</v>
      </c>
      <c r="AG339" t="s">
        <v>227</v>
      </c>
      <c r="AH339">
        <v>9770</v>
      </c>
      <c r="AI339">
        <v>0.97699999999999998</v>
      </c>
      <c r="AJ339" t="s">
        <v>227</v>
      </c>
      <c r="AK339">
        <v>31.4</v>
      </c>
      <c r="AL339">
        <v>3.14E-3</v>
      </c>
      <c r="AM339" t="s">
        <v>227</v>
      </c>
      <c r="AN339">
        <v>68</v>
      </c>
      <c r="AO339">
        <v>6.7999999999999996E-3</v>
      </c>
      <c r="AP339" t="s">
        <v>227</v>
      </c>
      <c r="AT339">
        <v>14.9</v>
      </c>
      <c r="AU339">
        <v>1.49E-3</v>
      </c>
      <c r="AV339" t="s">
        <v>227</v>
      </c>
      <c r="AW339">
        <v>19.399999999999999</v>
      </c>
      <c r="AX339">
        <v>1.9400000000000001E-3</v>
      </c>
      <c r="AY339" t="s">
        <v>227</v>
      </c>
      <c r="AZ339">
        <v>4.8099999999999996</v>
      </c>
      <c r="BA339">
        <v>4.8099999999999998E-4</v>
      </c>
      <c r="BB339" t="s">
        <v>227</v>
      </c>
      <c r="BC339">
        <v>12100</v>
      </c>
      <c r="BD339">
        <v>1.21</v>
      </c>
      <c r="BE339" t="s">
        <v>227</v>
      </c>
      <c r="BF339">
        <v>2.76</v>
      </c>
      <c r="BG339">
        <v>2.7599999999999999E-4</v>
      </c>
      <c r="BH339" t="s">
        <v>227</v>
      </c>
      <c r="BI339">
        <v>0.83</v>
      </c>
      <c r="BJ339">
        <v>8.2999999999999998E-5</v>
      </c>
      <c r="BK339" t="s">
        <v>227</v>
      </c>
      <c r="BL339">
        <v>1.19</v>
      </c>
      <c r="BM339">
        <v>1.1900000000000001E-4</v>
      </c>
      <c r="BN339" t="s">
        <v>227</v>
      </c>
      <c r="BO339">
        <v>41800</v>
      </c>
      <c r="BP339">
        <v>4.18</v>
      </c>
      <c r="BQ339" t="s">
        <v>227</v>
      </c>
      <c r="BR339">
        <v>23.3</v>
      </c>
      <c r="BS339">
        <v>2.33E-3</v>
      </c>
      <c r="BT339" t="s">
        <v>227</v>
      </c>
      <c r="BU339">
        <v>4.6399999999999997</v>
      </c>
      <c r="BV339">
        <v>4.64E-4</v>
      </c>
      <c r="BW339" t="s">
        <v>227</v>
      </c>
      <c r="BX339">
        <v>0.16</v>
      </c>
      <c r="BY339">
        <v>1.5999999999999999E-5</v>
      </c>
      <c r="BZ339" t="s">
        <v>227</v>
      </c>
      <c r="CA339">
        <v>4.87</v>
      </c>
      <c r="CB339">
        <v>4.8700000000000002E-4</v>
      </c>
      <c r="CC339" t="s">
        <v>227</v>
      </c>
      <c r="CD339">
        <v>1.35</v>
      </c>
      <c r="CE339">
        <v>1.35E-4</v>
      </c>
      <c r="CF339" t="s">
        <v>271</v>
      </c>
      <c r="CG339">
        <v>0.36</v>
      </c>
      <c r="CH339">
        <v>3.6000000000000001E-5</v>
      </c>
      <c r="CI339" t="s">
        <v>227</v>
      </c>
      <c r="CJ339">
        <v>4.04</v>
      </c>
      <c r="CK339">
        <v>4.0400000000000001E-4</v>
      </c>
      <c r="CL339" t="s">
        <v>227</v>
      </c>
      <c r="CP339">
        <v>23400</v>
      </c>
      <c r="CQ339">
        <v>2.34</v>
      </c>
      <c r="CR339" t="s">
        <v>227</v>
      </c>
      <c r="CS339">
        <v>31.7</v>
      </c>
      <c r="CT339">
        <v>3.1700000000000001E-3</v>
      </c>
      <c r="CU339" t="s">
        <v>227</v>
      </c>
      <c r="CV339">
        <v>27.6</v>
      </c>
      <c r="CW339">
        <v>2.7599999999999999E-3</v>
      </c>
      <c r="CX339" t="s">
        <v>227</v>
      </c>
      <c r="CY339">
        <v>7.8E-2</v>
      </c>
      <c r="CZ339">
        <v>7.7999999999999999E-6</v>
      </c>
      <c r="DA339" t="s">
        <v>227</v>
      </c>
      <c r="DB339">
        <v>1620</v>
      </c>
      <c r="DC339">
        <v>0.16200000000000001</v>
      </c>
      <c r="DD339" t="s">
        <v>227</v>
      </c>
      <c r="DE339">
        <v>660</v>
      </c>
      <c r="DF339">
        <v>6.6000000000000003E-2</v>
      </c>
      <c r="DG339" t="s">
        <v>227</v>
      </c>
      <c r="DH339">
        <v>60</v>
      </c>
      <c r="DI339">
        <v>6.0000000000000001E-3</v>
      </c>
      <c r="DJ339" t="s">
        <v>227</v>
      </c>
      <c r="DK339">
        <v>18000</v>
      </c>
      <c r="DL339">
        <v>1.8</v>
      </c>
      <c r="DM339" t="s">
        <v>227</v>
      </c>
      <c r="DN339">
        <v>13.6</v>
      </c>
      <c r="DO339">
        <v>1.3600000000000001E-3</v>
      </c>
      <c r="DP339" t="s">
        <v>227</v>
      </c>
      <c r="DQ339">
        <v>28.2</v>
      </c>
      <c r="DR339">
        <v>2.82E-3</v>
      </c>
      <c r="DS339" t="s">
        <v>227</v>
      </c>
      <c r="DT339">
        <v>25.8</v>
      </c>
      <c r="DU339">
        <v>2.5799999999999998E-3</v>
      </c>
      <c r="DV339" t="s">
        <v>271</v>
      </c>
      <c r="DW339">
        <v>430</v>
      </c>
      <c r="DX339">
        <v>4.2999999999999997E-2</v>
      </c>
      <c r="DY339" t="s">
        <v>227</v>
      </c>
      <c r="DZ339">
        <v>10428</v>
      </c>
      <c r="EA339">
        <v>1.0427999999999999</v>
      </c>
      <c r="EB339" t="s">
        <v>227</v>
      </c>
      <c r="EF339">
        <v>7.91</v>
      </c>
      <c r="EG339">
        <v>7.9100000000000004E-4</v>
      </c>
      <c r="EH339" t="s">
        <v>227</v>
      </c>
      <c r="EL339">
        <v>13.8</v>
      </c>
      <c r="EM339">
        <v>1.3799999999999999E-3</v>
      </c>
      <c r="EN339" t="s">
        <v>271</v>
      </c>
      <c r="EO339">
        <v>3.5000000000000003E-2</v>
      </c>
      <c r="EP339">
        <v>3.4999999999999999E-6</v>
      </c>
      <c r="EQ339" t="s">
        <v>227</v>
      </c>
      <c r="EX339">
        <v>35900</v>
      </c>
      <c r="EY339">
        <v>3.59</v>
      </c>
      <c r="EZ339" t="s">
        <v>227</v>
      </c>
      <c r="FA339">
        <v>396</v>
      </c>
      <c r="FB339">
        <v>3.9600000000000003E-2</v>
      </c>
      <c r="FC339" t="s">
        <v>227</v>
      </c>
      <c r="FD339">
        <v>4.1399999999999997</v>
      </c>
      <c r="FE339">
        <v>4.1399999999999998E-4</v>
      </c>
      <c r="FF339" t="s">
        <v>227</v>
      </c>
      <c r="FG339">
        <v>29.6</v>
      </c>
      <c r="FH339">
        <v>2.96E-3</v>
      </c>
      <c r="FI339" t="s">
        <v>227</v>
      </c>
      <c r="FM339">
        <v>2.83</v>
      </c>
      <c r="FN339">
        <v>2.8299999999999999E-4</v>
      </c>
      <c r="FO339" t="s">
        <v>271</v>
      </c>
      <c r="FP339">
        <v>12.1</v>
      </c>
      <c r="FQ339">
        <v>1.2099999999999999E-3</v>
      </c>
      <c r="FR339" t="s">
        <v>227</v>
      </c>
      <c r="FS339">
        <v>270</v>
      </c>
      <c r="FT339">
        <v>2.7E-2</v>
      </c>
      <c r="FU339" t="s">
        <v>227</v>
      </c>
      <c r="FV339">
        <v>1.04</v>
      </c>
      <c r="FW339">
        <v>1.0399999999999999E-4</v>
      </c>
      <c r="FX339" t="s">
        <v>227</v>
      </c>
      <c r="FY339">
        <v>0.55000000000000004</v>
      </c>
      <c r="FZ339">
        <v>5.5000000000000002E-5</v>
      </c>
      <c r="GA339" t="s">
        <v>227</v>
      </c>
      <c r="GB339">
        <v>23.2</v>
      </c>
      <c r="GC339">
        <v>2.32E-3</v>
      </c>
      <c r="GD339" t="s">
        <v>271</v>
      </c>
      <c r="GE339">
        <v>11.4</v>
      </c>
      <c r="GF339">
        <v>1.14E-3</v>
      </c>
      <c r="GG339" t="s">
        <v>227</v>
      </c>
      <c r="GH339">
        <v>1420</v>
      </c>
      <c r="GI339">
        <v>0.14199999999999999</v>
      </c>
      <c r="GJ339" t="s">
        <v>227</v>
      </c>
      <c r="GK339">
        <v>4.18</v>
      </c>
      <c r="GL339">
        <v>4.1800000000000002E-4</v>
      </c>
      <c r="GM339" t="s">
        <v>227</v>
      </c>
      <c r="GN339">
        <v>9.5000000000000001E-2</v>
      </c>
      <c r="GO339">
        <v>9.5000000000000005E-6</v>
      </c>
      <c r="GP339" t="s">
        <v>227</v>
      </c>
      <c r="GQ339">
        <v>4.42</v>
      </c>
      <c r="GR339">
        <v>4.4200000000000001E-4</v>
      </c>
      <c r="GS339" t="s">
        <v>227</v>
      </c>
      <c r="GT339">
        <v>6.27</v>
      </c>
      <c r="GU339">
        <v>6.2699999999999995E-4</v>
      </c>
      <c r="GV339" t="s">
        <v>271</v>
      </c>
      <c r="GW339">
        <v>8.99</v>
      </c>
      <c r="GX339">
        <v>8.9899999999999995E-4</v>
      </c>
      <c r="GY339" t="s">
        <v>227</v>
      </c>
      <c r="GZ339">
        <v>11.6</v>
      </c>
      <c r="HA339">
        <v>1.16E-3</v>
      </c>
      <c r="HB339" t="s">
        <v>227</v>
      </c>
      <c r="HC339">
        <v>0.57999999999999996</v>
      </c>
      <c r="HD339">
        <v>5.8E-5</v>
      </c>
      <c r="HE339" t="s">
        <v>227</v>
      </c>
      <c r="HF339">
        <v>8030</v>
      </c>
      <c r="HG339">
        <v>0.80300000000000005</v>
      </c>
      <c r="HH339" t="s">
        <v>227</v>
      </c>
      <c r="HI339">
        <v>177</v>
      </c>
      <c r="HJ339">
        <v>1.77E-2</v>
      </c>
      <c r="HK339" t="s">
        <v>227</v>
      </c>
    </row>
    <row r="340" spans="1:219" x14ac:dyDescent="0.25">
      <c r="A340" t="s">
        <v>684</v>
      </c>
      <c r="B340" t="s">
        <v>678</v>
      </c>
      <c r="C340" t="s">
        <v>221</v>
      </c>
      <c r="D340" t="s">
        <v>416</v>
      </c>
      <c r="E340" t="s">
        <v>672</v>
      </c>
      <c r="F340" t="s">
        <v>260</v>
      </c>
      <c r="G340" t="s">
        <v>235</v>
      </c>
      <c r="H340" t="s">
        <v>226</v>
      </c>
      <c r="I340" t="str">
        <f>HYPERLINK("https://www.oreas.com/crm/OREAS-604/")</f>
        <v>https://www.oreas.com/crm/OREAS-604/</v>
      </c>
      <c r="J340">
        <v>488</v>
      </c>
      <c r="K340">
        <v>4.8800000000000003E-2</v>
      </c>
      <c r="L340" t="s">
        <v>243</v>
      </c>
      <c r="M340">
        <v>58200</v>
      </c>
      <c r="N340">
        <v>5.82</v>
      </c>
      <c r="O340" t="s">
        <v>227</v>
      </c>
      <c r="P340">
        <v>972</v>
      </c>
      <c r="Q340">
        <v>9.7199999999999995E-2</v>
      </c>
      <c r="R340" t="s">
        <v>227</v>
      </c>
      <c r="S340">
        <v>1.43</v>
      </c>
      <c r="T340">
        <v>1.4300000000000001E-4</v>
      </c>
      <c r="U340" t="s">
        <v>243</v>
      </c>
      <c r="V340" s="2">
        <v>10</v>
      </c>
      <c r="W340" s="2">
        <v>1E-3</v>
      </c>
      <c r="X340" t="s">
        <v>271</v>
      </c>
      <c r="AB340">
        <v>1.1299999999999999</v>
      </c>
      <c r="AC340">
        <v>1.13E-4</v>
      </c>
      <c r="AD340" t="s">
        <v>227</v>
      </c>
      <c r="AE340">
        <v>28.4</v>
      </c>
      <c r="AF340">
        <v>2.8400000000000001E-3</v>
      </c>
      <c r="AG340" t="s">
        <v>227</v>
      </c>
      <c r="AH340">
        <v>7350</v>
      </c>
      <c r="AI340">
        <v>0.73499999999999999</v>
      </c>
      <c r="AJ340" t="s">
        <v>227</v>
      </c>
      <c r="AK340">
        <v>14.9</v>
      </c>
      <c r="AL340">
        <v>1.49E-3</v>
      </c>
      <c r="AM340" t="s">
        <v>227</v>
      </c>
      <c r="AN340">
        <v>38.1</v>
      </c>
      <c r="AO340">
        <v>3.81E-3</v>
      </c>
      <c r="AP340" t="s">
        <v>227</v>
      </c>
      <c r="AT340">
        <v>42</v>
      </c>
      <c r="AU340">
        <v>4.1999999999999997E-3</v>
      </c>
      <c r="AV340" t="s">
        <v>227</v>
      </c>
      <c r="AW340">
        <v>33.799999999999997</v>
      </c>
      <c r="AX340">
        <v>3.3800000000000002E-3</v>
      </c>
      <c r="AY340" t="s">
        <v>227</v>
      </c>
      <c r="AZ340">
        <v>3.63</v>
      </c>
      <c r="BA340">
        <v>3.6299999999999999E-4</v>
      </c>
      <c r="BB340" t="s">
        <v>227</v>
      </c>
      <c r="BC340">
        <v>21600</v>
      </c>
      <c r="BD340">
        <v>2.16</v>
      </c>
      <c r="BE340" t="s">
        <v>227</v>
      </c>
      <c r="BF340">
        <v>1.6</v>
      </c>
      <c r="BG340">
        <v>1.6000000000000001E-4</v>
      </c>
      <c r="BH340" t="s">
        <v>227</v>
      </c>
      <c r="BI340">
        <v>0.62</v>
      </c>
      <c r="BJ340">
        <v>6.2000000000000003E-5</v>
      </c>
      <c r="BK340" t="s">
        <v>227</v>
      </c>
      <c r="BL340">
        <v>0.74</v>
      </c>
      <c r="BM340">
        <v>7.3999999999999996E-5</v>
      </c>
      <c r="BN340" t="s">
        <v>227</v>
      </c>
      <c r="BO340">
        <v>30200</v>
      </c>
      <c r="BP340">
        <v>3.02</v>
      </c>
      <c r="BQ340" t="s">
        <v>227</v>
      </c>
      <c r="BR340">
        <v>26.7</v>
      </c>
      <c r="BS340">
        <v>2.6700000000000001E-3</v>
      </c>
      <c r="BT340" t="s">
        <v>227</v>
      </c>
      <c r="BU340">
        <v>2.72</v>
      </c>
      <c r="BV340">
        <v>2.72E-4</v>
      </c>
      <c r="BW340" t="s">
        <v>227</v>
      </c>
      <c r="BX340" s="2">
        <v>5</v>
      </c>
      <c r="BY340" s="2">
        <v>5.0000000000000001E-4</v>
      </c>
      <c r="BZ340" t="s">
        <v>227</v>
      </c>
      <c r="CA340">
        <v>3.15</v>
      </c>
      <c r="CB340">
        <v>3.1500000000000001E-4</v>
      </c>
      <c r="CC340" t="s">
        <v>227</v>
      </c>
      <c r="CD340">
        <v>1.01</v>
      </c>
      <c r="CE340">
        <v>1.01E-4</v>
      </c>
      <c r="CF340" t="s">
        <v>271</v>
      </c>
      <c r="CG340">
        <v>0.25</v>
      </c>
      <c r="CH340">
        <v>2.5000000000000001E-5</v>
      </c>
      <c r="CI340" t="s">
        <v>227</v>
      </c>
      <c r="CJ340">
        <v>3.57</v>
      </c>
      <c r="CK340">
        <v>3.57E-4</v>
      </c>
      <c r="CL340" t="s">
        <v>227</v>
      </c>
      <c r="CP340">
        <v>13200</v>
      </c>
      <c r="CQ340">
        <v>1.32</v>
      </c>
      <c r="CR340" t="s">
        <v>227</v>
      </c>
      <c r="CS340">
        <v>19.399999999999999</v>
      </c>
      <c r="CT340">
        <v>1.9400000000000001E-3</v>
      </c>
      <c r="CU340" t="s">
        <v>227</v>
      </c>
      <c r="CV340">
        <v>22.6</v>
      </c>
      <c r="CW340">
        <v>2.2599999999999999E-3</v>
      </c>
      <c r="CX340" t="s">
        <v>227</v>
      </c>
      <c r="CY340">
        <v>8.1000000000000003E-2</v>
      </c>
      <c r="CZ340">
        <v>8.1000000000000004E-6</v>
      </c>
      <c r="DA340" t="s">
        <v>227</v>
      </c>
      <c r="DB340">
        <v>2080</v>
      </c>
      <c r="DC340">
        <v>0.20799999999999999</v>
      </c>
      <c r="DD340" t="s">
        <v>227</v>
      </c>
      <c r="DE340">
        <v>244</v>
      </c>
      <c r="DF340">
        <v>2.4400000000000002E-2</v>
      </c>
      <c r="DG340" t="s">
        <v>227</v>
      </c>
      <c r="DH340">
        <v>4.1100000000000003</v>
      </c>
      <c r="DI340">
        <v>4.1100000000000002E-4</v>
      </c>
      <c r="DJ340" t="s">
        <v>227</v>
      </c>
      <c r="DK340">
        <v>8360</v>
      </c>
      <c r="DL340">
        <v>0.83599999999999997</v>
      </c>
      <c r="DM340" t="s">
        <v>227</v>
      </c>
      <c r="DN340">
        <v>8.82</v>
      </c>
      <c r="DO340">
        <v>8.8199999999999997E-4</v>
      </c>
      <c r="DP340" t="s">
        <v>227</v>
      </c>
      <c r="DQ340">
        <v>16.5</v>
      </c>
      <c r="DR340">
        <v>1.65E-3</v>
      </c>
      <c r="DS340" t="s">
        <v>227</v>
      </c>
      <c r="DT340">
        <v>650</v>
      </c>
      <c r="DU340">
        <v>6.5000000000000002E-2</v>
      </c>
      <c r="DV340" t="s">
        <v>271</v>
      </c>
      <c r="DW340">
        <v>573</v>
      </c>
      <c r="DX340">
        <v>5.7299999999999997E-2</v>
      </c>
      <c r="DY340" t="s">
        <v>227</v>
      </c>
      <c r="DZ340">
        <v>994</v>
      </c>
      <c r="EA340">
        <v>9.9400000000000002E-2</v>
      </c>
      <c r="EB340" t="s">
        <v>227</v>
      </c>
      <c r="EF340">
        <v>4.55</v>
      </c>
      <c r="EG340">
        <v>4.55E-4</v>
      </c>
      <c r="EH340" t="s">
        <v>227</v>
      </c>
      <c r="EL340">
        <v>8.39</v>
      </c>
      <c r="EM340">
        <v>8.3900000000000001E-4</v>
      </c>
      <c r="EN340" t="s">
        <v>271</v>
      </c>
      <c r="EX340">
        <v>45900</v>
      </c>
      <c r="EY340">
        <v>4.59</v>
      </c>
      <c r="EZ340" t="s">
        <v>227</v>
      </c>
      <c r="FA340">
        <v>167</v>
      </c>
      <c r="FB340">
        <v>1.67E-2</v>
      </c>
      <c r="FC340" t="s">
        <v>227</v>
      </c>
      <c r="FD340">
        <v>4.8099999999999996</v>
      </c>
      <c r="FE340">
        <v>4.8099999999999998E-4</v>
      </c>
      <c r="FF340" t="s">
        <v>227</v>
      </c>
      <c r="FG340">
        <v>43.9</v>
      </c>
      <c r="FH340">
        <v>4.3899999999999998E-3</v>
      </c>
      <c r="FI340" t="s">
        <v>227</v>
      </c>
      <c r="FM340">
        <v>1.94</v>
      </c>
      <c r="FN340">
        <v>1.94E-4</v>
      </c>
      <c r="FO340" t="s">
        <v>271</v>
      </c>
      <c r="FP340">
        <v>3.83</v>
      </c>
      <c r="FQ340">
        <v>3.8299999999999999E-4</v>
      </c>
      <c r="FR340" t="s">
        <v>227</v>
      </c>
      <c r="FS340">
        <v>398</v>
      </c>
      <c r="FT340">
        <v>3.9800000000000002E-2</v>
      </c>
      <c r="FU340" t="s">
        <v>227</v>
      </c>
      <c r="FV340" s="2">
        <v>1</v>
      </c>
      <c r="FW340" s="2">
        <v>1E-4</v>
      </c>
      <c r="FX340" t="s">
        <v>227</v>
      </c>
      <c r="FY340">
        <v>0.33</v>
      </c>
      <c r="FZ340">
        <v>3.3000000000000003E-5</v>
      </c>
      <c r="GA340" t="s">
        <v>227</v>
      </c>
      <c r="GB340">
        <v>25.3</v>
      </c>
      <c r="GC340">
        <v>2.5300000000000001E-3</v>
      </c>
      <c r="GD340" t="s">
        <v>271</v>
      </c>
      <c r="GE340">
        <v>7.47</v>
      </c>
      <c r="GF340">
        <v>7.4700000000000005E-4</v>
      </c>
      <c r="GG340" t="s">
        <v>227</v>
      </c>
      <c r="GH340">
        <v>1910</v>
      </c>
      <c r="GI340">
        <v>0.191</v>
      </c>
      <c r="GJ340" t="s">
        <v>227</v>
      </c>
      <c r="GK340">
        <v>7.44</v>
      </c>
      <c r="GL340">
        <v>7.4399999999999998E-4</v>
      </c>
      <c r="GM340" t="s">
        <v>227</v>
      </c>
      <c r="GN340">
        <v>8.1000000000000003E-2</v>
      </c>
      <c r="GO340">
        <v>8.1000000000000004E-6</v>
      </c>
      <c r="GP340" t="s">
        <v>227</v>
      </c>
      <c r="GQ340">
        <v>3.17</v>
      </c>
      <c r="GR340">
        <v>3.1700000000000001E-4</v>
      </c>
      <c r="GS340" t="s">
        <v>227</v>
      </c>
      <c r="GT340">
        <v>10.199999999999999</v>
      </c>
      <c r="GU340">
        <v>1.0200000000000001E-3</v>
      </c>
      <c r="GV340" t="s">
        <v>271</v>
      </c>
      <c r="GW340">
        <v>16.7</v>
      </c>
      <c r="GX340">
        <v>1.67E-3</v>
      </c>
      <c r="GY340" t="s">
        <v>227</v>
      </c>
      <c r="GZ340">
        <v>7.16</v>
      </c>
      <c r="HA340">
        <v>7.1599999999999995E-4</v>
      </c>
      <c r="HB340" t="s">
        <v>227</v>
      </c>
      <c r="HC340">
        <v>0.56000000000000005</v>
      </c>
      <c r="HD340">
        <v>5.5999999999999999E-5</v>
      </c>
      <c r="HE340" t="s">
        <v>227</v>
      </c>
      <c r="HF340">
        <v>2550</v>
      </c>
      <c r="HG340">
        <v>0.255</v>
      </c>
      <c r="HH340" t="s">
        <v>227</v>
      </c>
      <c r="HI340">
        <v>104</v>
      </c>
      <c r="HJ340">
        <v>1.04E-2</v>
      </c>
      <c r="HK340" t="s">
        <v>227</v>
      </c>
    </row>
    <row r="341" spans="1:219" x14ac:dyDescent="0.25">
      <c r="A341" t="s">
        <v>685</v>
      </c>
      <c r="B341" t="s">
        <v>678</v>
      </c>
      <c r="C341" t="s">
        <v>221</v>
      </c>
      <c r="D341" t="s">
        <v>416</v>
      </c>
      <c r="E341" t="s">
        <v>672</v>
      </c>
      <c r="F341" t="s">
        <v>260</v>
      </c>
      <c r="G341" t="s">
        <v>235</v>
      </c>
      <c r="H341" t="s">
        <v>226</v>
      </c>
      <c r="I341" t="str">
        <f>HYPERLINK("https://www.oreas.com/crm/OREAS-604b/")</f>
        <v>https://www.oreas.com/crm/OREAS-604b/</v>
      </c>
      <c r="J341">
        <v>493</v>
      </c>
      <c r="K341">
        <v>4.9299999999999997E-2</v>
      </c>
      <c r="L341" t="s">
        <v>243</v>
      </c>
      <c r="M341">
        <v>65500</v>
      </c>
      <c r="N341">
        <v>6.55</v>
      </c>
      <c r="O341" t="s">
        <v>227</v>
      </c>
      <c r="P341">
        <v>1351</v>
      </c>
      <c r="Q341">
        <v>0.1351</v>
      </c>
      <c r="R341" t="s">
        <v>227</v>
      </c>
      <c r="S341">
        <v>1.69</v>
      </c>
      <c r="T341">
        <v>1.6899999999999999E-4</v>
      </c>
      <c r="U341" t="s">
        <v>243</v>
      </c>
      <c r="AB341">
        <v>1.72</v>
      </c>
      <c r="AC341">
        <v>1.7200000000000001E-4</v>
      </c>
      <c r="AD341" t="s">
        <v>227</v>
      </c>
      <c r="AE341">
        <v>40.799999999999997</v>
      </c>
      <c r="AF341">
        <v>4.0800000000000003E-3</v>
      </c>
      <c r="AG341" t="s">
        <v>227</v>
      </c>
      <c r="AH341">
        <v>7040</v>
      </c>
      <c r="AI341">
        <v>0.70399999999999996</v>
      </c>
      <c r="AJ341" t="s">
        <v>227</v>
      </c>
      <c r="AK341">
        <v>7.05</v>
      </c>
      <c r="AL341">
        <v>7.0500000000000001E-4</v>
      </c>
      <c r="AM341" t="s">
        <v>227</v>
      </c>
      <c r="AN341">
        <v>45.3</v>
      </c>
      <c r="AO341">
        <v>4.5300000000000002E-3</v>
      </c>
      <c r="AP341" t="s">
        <v>227</v>
      </c>
      <c r="AT341">
        <v>10.4</v>
      </c>
      <c r="AU341">
        <v>1.0399999999999999E-3</v>
      </c>
      <c r="AV341" t="s">
        <v>227</v>
      </c>
      <c r="AW341">
        <v>29.7</v>
      </c>
      <c r="AX341">
        <v>2.97E-3</v>
      </c>
      <c r="AY341" t="s">
        <v>227</v>
      </c>
      <c r="AZ341">
        <v>3.89</v>
      </c>
      <c r="BA341">
        <v>3.8900000000000002E-4</v>
      </c>
      <c r="BB341" t="s">
        <v>227</v>
      </c>
      <c r="BC341">
        <v>21200</v>
      </c>
      <c r="BD341">
        <v>2.12</v>
      </c>
      <c r="BE341" t="s">
        <v>227</v>
      </c>
      <c r="BF341">
        <v>2.13</v>
      </c>
      <c r="BG341">
        <v>2.13E-4</v>
      </c>
      <c r="BH341" t="s">
        <v>227</v>
      </c>
      <c r="BI341">
        <v>0.73</v>
      </c>
      <c r="BJ341">
        <v>7.2999999999999999E-5</v>
      </c>
      <c r="BK341" t="s">
        <v>227</v>
      </c>
      <c r="BL341">
        <v>0.85</v>
      </c>
      <c r="BM341">
        <v>8.5000000000000006E-5</v>
      </c>
      <c r="BN341" t="s">
        <v>227</v>
      </c>
      <c r="BO341">
        <v>42500</v>
      </c>
      <c r="BP341">
        <v>4.25</v>
      </c>
      <c r="BQ341" t="s">
        <v>227</v>
      </c>
      <c r="BR341">
        <v>28.1</v>
      </c>
      <c r="BS341">
        <v>2.81E-3</v>
      </c>
      <c r="BT341" t="s">
        <v>227</v>
      </c>
      <c r="BU341">
        <v>3.22</v>
      </c>
      <c r="BV341">
        <v>3.2200000000000002E-4</v>
      </c>
      <c r="BW341" t="s">
        <v>227</v>
      </c>
      <c r="BX341">
        <v>0.2</v>
      </c>
      <c r="BY341">
        <v>2.0000000000000002E-5</v>
      </c>
      <c r="BZ341" t="s">
        <v>227</v>
      </c>
      <c r="CA341">
        <v>4.08</v>
      </c>
      <c r="CB341">
        <v>4.08E-4</v>
      </c>
      <c r="CC341" t="s">
        <v>227</v>
      </c>
      <c r="CD341">
        <v>1.08</v>
      </c>
      <c r="CE341">
        <v>1.08E-4</v>
      </c>
      <c r="CF341" t="s">
        <v>271</v>
      </c>
      <c r="CG341">
        <v>0.31</v>
      </c>
      <c r="CH341">
        <v>3.1000000000000001E-5</v>
      </c>
      <c r="CI341" t="s">
        <v>227</v>
      </c>
      <c r="CJ341">
        <v>2.25</v>
      </c>
      <c r="CK341">
        <v>2.2499999999999999E-4</v>
      </c>
      <c r="CL341" t="s">
        <v>227</v>
      </c>
      <c r="CP341">
        <v>18800</v>
      </c>
      <c r="CQ341">
        <v>1.88</v>
      </c>
      <c r="CR341" t="s">
        <v>227</v>
      </c>
      <c r="CS341">
        <v>19.600000000000001</v>
      </c>
      <c r="CT341">
        <v>1.9599999999999999E-3</v>
      </c>
      <c r="CU341" t="s">
        <v>227</v>
      </c>
      <c r="CV341">
        <v>28.1</v>
      </c>
      <c r="CW341">
        <v>2.81E-3</v>
      </c>
      <c r="CX341" t="s">
        <v>227</v>
      </c>
      <c r="CY341">
        <v>7.3999999999999996E-2</v>
      </c>
      <c r="CZ341">
        <v>7.4000000000000003E-6</v>
      </c>
      <c r="DA341" t="s">
        <v>227</v>
      </c>
      <c r="DB341">
        <v>1182</v>
      </c>
      <c r="DC341">
        <v>0.1182</v>
      </c>
      <c r="DD341" t="s">
        <v>227</v>
      </c>
      <c r="DE341">
        <v>177</v>
      </c>
      <c r="DF341">
        <v>1.77E-2</v>
      </c>
      <c r="DG341" t="s">
        <v>227</v>
      </c>
      <c r="DH341">
        <v>9.32</v>
      </c>
      <c r="DI341">
        <v>9.3199999999999999E-4</v>
      </c>
      <c r="DJ341" t="s">
        <v>227</v>
      </c>
      <c r="DK341">
        <v>14000</v>
      </c>
      <c r="DL341">
        <v>1.4</v>
      </c>
      <c r="DM341" t="s">
        <v>227</v>
      </c>
      <c r="DN341">
        <v>11.3</v>
      </c>
      <c r="DO341">
        <v>1.1299999999999999E-3</v>
      </c>
      <c r="DP341" t="s">
        <v>227</v>
      </c>
      <c r="DQ341">
        <v>22.1</v>
      </c>
      <c r="DR341">
        <v>2.2100000000000002E-3</v>
      </c>
      <c r="DS341" t="s">
        <v>227</v>
      </c>
      <c r="DT341">
        <v>17</v>
      </c>
      <c r="DU341">
        <v>1.6999999999999999E-3</v>
      </c>
      <c r="DV341" t="s">
        <v>271</v>
      </c>
      <c r="DW341">
        <v>449</v>
      </c>
      <c r="DX341">
        <v>4.4900000000000002E-2</v>
      </c>
      <c r="DY341" t="s">
        <v>227</v>
      </c>
      <c r="DZ341">
        <v>792</v>
      </c>
      <c r="EA341">
        <v>7.9200000000000007E-2</v>
      </c>
      <c r="EB341" t="s">
        <v>227</v>
      </c>
      <c r="EF341">
        <v>5.78</v>
      </c>
      <c r="EG341">
        <v>5.7799999999999995E-4</v>
      </c>
      <c r="EH341" t="s">
        <v>227</v>
      </c>
      <c r="EL341">
        <v>13.7</v>
      </c>
      <c r="EM341">
        <v>1.3699999999999999E-3</v>
      </c>
      <c r="EN341" t="s">
        <v>271</v>
      </c>
      <c r="EX341">
        <v>47600</v>
      </c>
      <c r="EY341">
        <v>4.76</v>
      </c>
      <c r="EZ341" t="s">
        <v>227</v>
      </c>
      <c r="FA341">
        <v>214</v>
      </c>
      <c r="FB341">
        <v>2.1399999999999999E-2</v>
      </c>
      <c r="FC341" t="s">
        <v>227</v>
      </c>
      <c r="FD341">
        <v>5.09</v>
      </c>
      <c r="FE341">
        <v>5.0900000000000001E-4</v>
      </c>
      <c r="FF341" t="s">
        <v>227</v>
      </c>
      <c r="FG341">
        <v>45.6</v>
      </c>
      <c r="FH341">
        <v>4.5599999999999998E-3</v>
      </c>
      <c r="FI341" t="s">
        <v>227</v>
      </c>
      <c r="FP341">
        <v>9</v>
      </c>
      <c r="FQ341">
        <v>8.9999999999999998E-4</v>
      </c>
      <c r="FR341" t="s">
        <v>227</v>
      </c>
      <c r="FS341">
        <v>336</v>
      </c>
      <c r="FT341">
        <v>3.3599999999999998E-2</v>
      </c>
      <c r="FU341" t="s">
        <v>227</v>
      </c>
      <c r="FV341">
        <v>0.91</v>
      </c>
      <c r="FW341">
        <v>9.1000000000000003E-5</v>
      </c>
      <c r="FX341" t="s">
        <v>227</v>
      </c>
      <c r="FY341">
        <v>0.43</v>
      </c>
      <c r="FZ341">
        <v>4.3000000000000002E-5</v>
      </c>
      <c r="GA341" t="s">
        <v>227</v>
      </c>
      <c r="GB341">
        <v>24.3</v>
      </c>
      <c r="GC341">
        <v>2.4299999999999999E-3</v>
      </c>
      <c r="GD341" t="s">
        <v>271</v>
      </c>
      <c r="GE341">
        <v>8.36</v>
      </c>
      <c r="GF341">
        <v>8.3600000000000005E-4</v>
      </c>
      <c r="GG341" t="s">
        <v>227</v>
      </c>
      <c r="GH341">
        <v>1660</v>
      </c>
      <c r="GI341">
        <v>0.16600000000000001</v>
      </c>
      <c r="GJ341" t="s">
        <v>227</v>
      </c>
      <c r="GK341">
        <v>8.1</v>
      </c>
      <c r="GL341">
        <v>8.0999999999999996E-4</v>
      </c>
      <c r="GM341" t="s">
        <v>227</v>
      </c>
      <c r="GQ341">
        <v>4.1100000000000003</v>
      </c>
      <c r="GR341">
        <v>4.1100000000000002E-4</v>
      </c>
      <c r="GS341" t="s">
        <v>227</v>
      </c>
      <c r="GT341">
        <v>11.9</v>
      </c>
      <c r="GU341">
        <v>1.1900000000000001E-3</v>
      </c>
      <c r="GV341" t="s">
        <v>271</v>
      </c>
      <c r="GW341">
        <v>17.5</v>
      </c>
      <c r="GX341">
        <v>1.75E-3</v>
      </c>
      <c r="GY341" t="s">
        <v>227</v>
      </c>
      <c r="GZ341">
        <v>9.09</v>
      </c>
      <c r="HA341">
        <v>9.0899999999999998E-4</v>
      </c>
      <c r="HB341" t="s">
        <v>227</v>
      </c>
      <c r="HC341">
        <v>0.51</v>
      </c>
      <c r="HD341">
        <v>5.1E-5</v>
      </c>
      <c r="HE341" t="s">
        <v>227</v>
      </c>
      <c r="HF341">
        <v>1170</v>
      </c>
      <c r="HG341">
        <v>0.11700000000000001</v>
      </c>
      <c r="HH341" t="s">
        <v>227</v>
      </c>
      <c r="HI341">
        <v>149</v>
      </c>
      <c r="HJ341">
        <v>1.49E-2</v>
      </c>
      <c r="HK341" t="s">
        <v>227</v>
      </c>
    </row>
    <row r="342" spans="1:219" x14ac:dyDescent="0.25">
      <c r="A342" t="s">
        <v>686</v>
      </c>
      <c r="B342" t="s">
        <v>678</v>
      </c>
      <c r="C342" t="s">
        <v>221</v>
      </c>
      <c r="D342" t="s">
        <v>416</v>
      </c>
      <c r="E342" t="s">
        <v>672</v>
      </c>
      <c r="F342" t="s">
        <v>260</v>
      </c>
      <c r="G342" t="s">
        <v>235</v>
      </c>
      <c r="H342" t="s">
        <v>226</v>
      </c>
      <c r="I342" t="str">
        <f>HYPERLINK("https://www.oreas.com/crm/OREAS-605/")</f>
        <v>https://www.oreas.com/crm/OREAS-605/</v>
      </c>
      <c r="J342">
        <v>965</v>
      </c>
      <c r="K342">
        <v>9.6500000000000002E-2</v>
      </c>
      <c r="L342" t="s">
        <v>243</v>
      </c>
      <c r="M342">
        <v>54300</v>
      </c>
      <c r="N342">
        <v>5.43</v>
      </c>
      <c r="O342" t="s">
        <v>227</v>
      </c>
      <c r="P342">
        <v>1602</v>
      </c>
      <c r="Q342">
        <v>0.16020000000000001</v>
      </c>
      <c r="R342" t="s">
        <v>227</v>
      </c>
      <c r="S342">
        <v>1.67</v>
      </c>
      <c r="T342">
        <v>1.6699999999999999E-4</v>
      </c>
      <c r="U342" t="s">
        <v>243</v>
      </c>
      <c r="V342" s="2">
        <v>10</v>
      </c>
      <c r="W342" s="2">
        <v>1E-3</v>
      </c>
      <c r="X342" t="s">
        <v>271</v>
      </c>
      <c r="AB342">
        <v>0.67</v>
      </c>
      <c r="AC342">
        <v>6.7000000000000002E-5</v>
      </c>
      <c r="AD342" t="s">
        <v>227</v>
      </c>
      <c r="AE342">
        <v>16.3</v>
      </c>
      <c r="AF342">
        <v>1.6299999999999999E-3</v>
      </c>
      <c r="AG342" t="s">
        <v>227</v>
      </c>
      <c r="AH342">
        <v>2760</v>
      </c>
      <c r="AI342">
        <v>0.27600000000000002</v>
      </c>
      <c r="AJ342" t="s">
        <v>227</v>
      </c>
      <c r="AK342">
        <v>12.5</v>
      </c>
      <c r="AL342">
        <v>1.25E-3</v>
      </c>
      <c r="AM342" t="s">
        <v>227</v>
      </c>
      <c r="AN342">
        <v>21.4</v>
      </c>
      <c r="AO342">
        <v>2.14E-3</v>
      </c>
      <c r="AP342" t="s">
        <v>227</v>
      </c>
      <c r="AT342">
        <v>90</v>
      </c>
      <c r="AU342">
        <v>8.9999999999999993E-3</v>
      </c>
      <c r="AV342" t="s">
        <v>227</v>
      </c>
      <c r="AW342">
        <v>30.4</v>
      </c>
      <c r="AX342">
        <v>3.0400000000000002E-3</v>
      </c>
      <c r="AY342" t="s">
        <v>227</v>
      </c>
      <c r="AZ342">
        <v>1.57</v>
      </c>
      <c r="BA342">
        <v>1.5699999999999999E-4</v>
      </c>
      <c r="BB342" t="s">
        <v>227</v>
      </c>
      <c r="BC342">
        <v>50200</v>
      </c>
      <c r="BD342">
        <v>5.0199999999999996</v>
      </c>
      <c r="BE342" t="s">
        <v>227</v>
      </c>
      <c r="BF342">
        <v>1.02</v>
      </c>
      <c r="BG342">
        <v>1.02E-4</v>
      </c>
      <c r="BH342" t="s">
        <v>227</v>
      </c>
      <c r="BI342">
        <v>0.39</v>
      </c>
      <c r="BJ342">
        <v>3.8999999999999999E-5</v>
      </c>
      <c r="BK342" t="s">
        <v>227</v>
      </c>
      <c r="BL342">
        <v>0.21</v>
      </c>
      <c r="BM342">
        <v>2.0999999999999999E-5</v>
      </c>
      <c r="BN342" t="s">
        <v>271</v>
      </c>
      <c r="BO342">
        <v>37600</v>
      </c>
      <c r="BP342">
        <v>3.76</v>
      </c>
      <c r="BQ342" t="s">
        <v>227</v>
      </c>
      <c r="BR342">
        <v>30.3</v>
      </c>
      <c r="BS342">
        <v>3.0300000000000001E-3</v>
      </c>
      <c r="BT342" t="s">
        <v>227</v>
      </c>
      <c r="BU342">
        <v>1.6</v>
      </c>
      <c r="BV342">
        <v>1.6000000000000001E-4</v>
      </c>
      <c r="BW342" t="s">
        <v>227</v>
      </c>
      <c r="BX342" s="2">
        <v>5</v>
      </c>
      <c r="BY342" s="2">
        <v>5.0000000000000001E-4</v>
      </c>
      <c r="BZ342" t="s">
        <v>227</v>
      </c>
      <c r="CA342">
        <v>2.58</v>
      </c>
      <c r="CB342">
        <v>2.5799999999999998E-4</v>
      </c>
      <c r="CC342" t="s">
        <v>227</v>
      </c>
      <c r="CD342" s="2">
        <v>4</v>
      </c>
      <c r="CE342" s="2">
        <v>4.0000000000000002E-4</v>
      </c>
      <c r="CF342" t="s">
        <v>271</v>
      </c>
      <c r="CG342">
        <v>0.15</v>
      </c>
      <c r="CH342">
        <v>1.5E-5</v>
      </c>
      <c r="CI342" t="s">
        <v>227</v>
      </c>
      <c r="CJ342">
        <v>3.78</v>
      </c>
      <c r="CK342">
        <v>3.7800000000000003E-4</v>
      </c>
      <c r="CL342" t="s">
        <v>227</v>
      </c>
      <c r="CP342">
        <v>10400</v>
      </c>
      <c r="CQ342">
        <v>1.04</v>
      </c>
      <c r="CR342" t="s">
        <v>227</v>
      </c>
      <c r="CS342" s="2">
        <v>20</v>
      </c>
      <c r="CT342" s="2">
        <v>2E-3</v>
      </c>
      <c r="CU342" t="s">
        <v>227</v>
      </c>
      <c r="CV342">
        <v>21.7</v>
      </c>
      <c r="CW342">
        <v>2.1700000000000001E-3</v>
      </c>
      <c r="CX342" t="s">
        <v>227</v>
      </c>
      <c r="CY342">
        <v>5.3999999999999999E-2</v>
      </c>
      <c r="CZ342">
        <v>5.4E-6</v>
      </c>
      <c r="DA342" t="s">
        <v>227</v>
      </c>
      <c r="DB342">
        <v>476</v>
      </c>
      <c r="DC342">
        <v>4.7600000000000003E-2</v>
      </c>
      <c r="DD342" t="s">
        <v>227</v>
      </c>
      <c r="DE342">
        <v>91</v>
      </c>
      <c r="DF342">
        <v>9.1000000000000004E-3</v>
      </c>
      <c r="DG342" t="s">
        <v>227</v>
      </c>
      <c r="DH342">
        <v>4.82</v>
      </c>
      <c r="DI342">
        <v>4.8200000000000001E-4</v>
      </c>
      <c r="DJ342" t="s">
        <v>227</v>
      </c>
      <c r="DK342">
        <v>5800</v>
      </c>
      <c r="DL342">
        <v>0.57999999999999996</v>
      </c>
      <c r="DM342" t="s">
        <v>227</v>
      </c>
      <c r="DN342">
        <v>6.92</v>
      </c>
      <c r="DO342">
        <v>6.9200000000000002E-4</v>
      </c>
      <c r="DP342" t="s">
        <v>227</v>
      </c>
      <c r="DQ342">
        <v>10.7</v>
      </c>
      <c r="DR342">
        <v>1.07E-3</v>
      </c>
      <c r="DS342" t="s">
        <v>227</v>
      </c>
      <c r="DT342">
        <v>1538</v>
      </c>
      <c r="DU342">
        <v>0.15379999999999999</v>
      </c>
      <c r="DV342" t="s">
        <v>271</v>
      </c>
      <c r="DW342">
        <v>507</v>
      </c>
      <c r="DX342">
        <v>5.0700000000000002E-2</v>
      </c>
      <c r="DY342" t="s">
        <v>227</v>
      </c>
      <c r="DZ342">
        <v>1297</v>
      </c>
      <c r="EA342">
        <v>0.12970000000000001</v>
      </c>
      <c r="EB342" t="s">
        <v>227</v>
      </c>
      <c r="EF342">
        <v>2.97</v>
      </c>
      <c r="EG342">
        <v>2.9700000000000001E-4</v>
      </c>
      <c r="EH342" t="s">
        <v>227</v>
      </c>
      <c r="EL342">
        <v>5.75</v>
      </c>
      <c r="EM342">
        <v>5.7499999999999999E-4</v>
      </c>
      <c r="EN342" t="s">
        <v>271</v>
      </c>
      <c r="EX342">
        <v>83400</v>
      </c>
      <c r="EY342">
        <v>8.34</v>
      </c>
      <c r="EZ342" t="s">
        <v>227</v>
      </c>
      <c r="FA342">
        <v>294</v>
      </c>
      <c r="FB342">
        <v>2.9399999999999999E-2</v>
      </c>
      <c r="FC342" t="s">
        <v>227</v>
      </c>
      <c r="FD342">
        <v>5.03</v>
      </c>
      <c r="FE342">
        <v>5.0299999999999997E-4</v>
      </c>
      <c r="FF342" t="s">
        <v>227</v>
      </c>
      <c r="FG342">
        <v>76</v>
      </c>
      <c r="FH342">
        <v>7.6E-3</v>
      </c>
      <c r="FI342" t="s">
        <v>227</v>
      </c>
      <c r="FM342">
        <v>1.1599999999999999</v>
      </c>
      <c r="FN342">
        <v>1.16E-4</v>
      </c>
      <c r="FO342" t="s">
        <v>271</v>
      </c>
      <c r="FP342">
        <v>2.73</v>
      </c>
      <c r="FQ342">
        <v>2.7300000000000002E-4</v>
      </c>
      <c r="FR342" t="s">
        <v>227</v>
      </c>
      <c r="FS342">
        <v>373</v>
      </c>
      <c r="FT342">
        <v>3.73E-2</v>
      </c>
      <c r="FU342" t="s">
        <v>227</v>
      </c>
      <c r="FV342" s="2">
        <v>1</v>
      </c>
      <c r="FW342" s="2">
        <v>1E-4</v>
      </c>
      <c r="FX342" t="s">
        <v>227</v>
      </c>
      <c r="FY342">
        <v>0.2</v>
      </c>
      <c r="FZ342">
        <v>2.0000000000000002E-5</v>
      </c>
      <c r="GA342" t="s">
        <v>227</v>
      </c>
      <c r="GB342">
        <v>33.1</v>
      </c>
      <c r="GC342">
        <v>3.31E-3</v>
      </c>
      <c r="GD342" t="s">
        <v>271</v>
      </c>
      <c r="GE342">
        <v>5.12</v>
      </c>
      <c r="GF342">
        <v>5.1199999999999998E-4</v>
      </c>
      <c r="GG342" t="s">
        <v>227</v>
      </c>
      <c r="GH342">
        <v>1770</v>
      </c>
      <c r="GI342">
        <v>0.17699999999999999</v>
      </c>
      <c r="GJ342" t="s">
        <v>227</v>
      </c>
      <c r="GK342">
        <v>15</v>
      </c>
      <c r="GL342">
        <v>1.5E-3</v>
      </c>
      <c r="GM342" t="s">
        <v>227</v>
      </c>
      <c r="GQ342">
        <v>2.79</v>
      </c>
      <c r="GR342">
        <v>2.7900000000000001E-4</v>
      </c>
      <c r="GS342" t="s">
        <v>227</v>
      </c>
      <c r="GT342">
        <v>8.33</v>
      </c>
      <c r="GU342">
        <v>8.3299999999999997E-4</v>
      </c>
      <c r="GV342" t="s">
        <v>271</v>
      </c>
      <c r="GW342">
        <v>27</v>
      </c>
      <c r="GX342">
        <v>2.7000000000000001E-3</v>
      </c>
      <c r="GY342" t="s">
        <v>227</v>
      </c>
      <c r="GZ342">
        <v>4.26</v>
      </c>
      <c r="HA342">
        <v>4.26E-4</v>
      </c>
      <c r="HB342" t="s">
        <v>227</v>
      </c>
      <c r="HC342">
        <v>0.37</v>
      </c>
      <c r="HD342">
        <v>3.6999999999999998E-5</v>
      </c>
      <c r="HE342" t="s">
        <v>227</v>
      </c>
      <c r="HF342">
        <v>2160</v>
      </c>
      <c r="HG342">
        <v>0.216</v>
      </c>
      <c r="HH342" t="s">
        <v>227</v>
      </c>
      <c r="HI342">
        <v>84</v>
      </c>
      <c r="HJ342">
        <v>8.3999999999999995E-3</v>
      </c>
      <c r="HK342" t="s">
        <v>227</v>
      </c>
    </row>
    <row r="343" spans="1:219" x14ac:dyDescent="0.25">
      <c r="A343" t="s">
        <v>687</v>
      </c>
      <c r="B343" t="s">
        <v>678</v>
      </c>
      <c r="C343" t="s">
        <v>221</v>
      </c>
      <c r="D343" t="s">
        <v>416</v>
      </c>
      <c r="E343" t="s">
        <v>672</v>
      </c>
      <c r="F343" t="s">
        <v>260</v>
      </c>
      <c r="G343" t="s">
        <v>235</v>
      </c>
      <c r="H343" t="s">
        <v>226</v>
      </c>
      <c r="I343" t="str">
        <f>HYPERLINK("https://www.oreas.com/crm/OREAS-605b/")</f>
        <v>https://www.oreas.com/crm/OREAS-605b/</v>
      </c>
      <c r="J343">
        <v>975</v>
      </c>
      <c r="K343">
        <v>9.7500000000000003E-2</v>
      </c>
      <c r="L343" t="s">
        <v>243</v>
      </c>
      <c r="M343">
        <v>62600</v>
      </c>
      <c r="N343">
        <v>6.26</v>
      </c>
      <c r="O343" t="s">
        <v>227</v>
      </c>
      <c r="P343">
        <v>2454</v>
      </c>
      <c r="Q343">
        <v>0.24540000000000001</v>
      </c>
      <c r="R343" t="s">
        <v>227</v>
      </c>
      <c r="S343">
        <v>1.72</v>
      </c>
      <c r="T343">
        <v>1.7200000000000001E-4</v>
      </c>
      <c r="U343" t="s">
        <v>243</v>
      </c>
      <c r="AB343">
        <v>0.71</v>
      </c>
      <c r="AC343">
        <v>7.1000000000000005E-5</v>
      </c>
      <c r="AD343" t="s">
        <v>227</v>
      </c>
      <c r="AE343">
        <v>49.6</v>
      </c>
      <c r="AF343">
        <v>4.96E-3</v>
      </c>
      <c r="AG343" t="s">
        <v>227</v>
      </c>
      <c r="AH343">
        <v>4230</v>
      </c>
      <c r="AI343">
        <v>0.42299999999999999</v>
      </c>
      <c r="AJ343" t="s">
        <v>227</v>
      </c>
      <c r="AK343">
        <v>14</v>
      </c>
      <c r="AL343">
        <v>1.4E-3</v>
      </c>
      <c r="AM343" t="s">
        <v>227</v>
      </c>
      <c r="AN343">
        <v>21.2</v>
      </c>
      <c r="AO343">
        <v>2.1199999999999999E-3</v>
      </c>
      <c r="AP343" t="s">
        <v>227</v>
      </c>
      <c r="AT343">
        <v>19.399999999999999</v>
      </c>
      <c r="AU343">
        <v>1.9400000000000001E-3</v>
      </c>
      <c r="AV343" t="s">
        <v>227</v>
      </c>
      <c r="AW343">
        <v>30.3</v>
      </c>
      <c r="AX343">
        <v>3.0300000000000001E-3</v>
      </c>
      <c r="AY343" t="s">
        <v>227</v>
      </c>
      <c r="AZ343">
        <v>2.31</v>
      </c>
      <c r="BA343">
        <v>2.31E-4</v>
      </c>
      <c r="BB343" t="s">
        <v>227</v>
      </c>
      <c r="BC343">
        <v>50300</v>
      </c>
      <c r="BD343">
        <v>5.03</v>
      </c>
      <c r="BE343" t="s">
        <v>227</v>
      </c>
      <c r="BF343">
        <v>1.34</v>
      </c>
      <c r="BG343">
        <v>1.34E-4</v>
      </c>
      <c r="BH343" t="s">
        <v>227</v>
      </c>
      <c r="BI343">
        <v>0.64</v>
      </c>
      <c r="BJ343">
        <v>6.3999999999999997E-5</v>
      </c>
      <c r="BK343" t="s">
        <v>227</v>
      </c>
      <c r="BL343">
        <v>0.46</v>
      </c>
      <c r="BM343">
        <v>4.6E-5</v>
      </c>
      <c r="BN343" t="s">
        <v>227</v>
      </c>
      <c r="BO343">
        <v>71400</v>
      </c>
      <c r="BP343">
        <v>7.14</v>
      </c>
      <c r="BQ343" t="s">
        <v>227</v>
      </c>
      <c r="BR343">
        <v>32.799999999999997</v>
      </c>
      <c r="BS343">
        <v>3.2799999999999999E-3</v>
      </c>
      <c r="BT343" t="s">
        <v>227</v>
      </c>
      <c r="BU343">
        <v>1.77</v>
      </c>
      <c r="BV343">
        <v>1.7699999999999999E-4</v>
      </c>
      <c r="BW343" t="s">
        <v>227</v>
      </c>
      <c r="BX343">
        <v>0.28999999999999998</v>
      </c>
      <c r="BY343">
        <v>2.9E-5</v>
      </c>
      <c r="BZ343" t="s">
        <v>227</v>
      </c>
      <c r="CA343">
        <v>2.27</v>
      </c>
      <c r="CB343">
        <v>2.2699999999999999E-4</v>
      </c>
      <c r="CC343" t="s">
        <v>227</v>
      </c>
      <c r="CD343">
        <v>2.2000000000000002</v>
      </c>
      <c r="CE343">
        <v>2.2000000000000001E-4</v>
      </c>
      <c r="CF343" t="s">
        <v>271</v>
      </c>
      <c r="CG343">
        <v>0.22</v>
      </c>
      <c r="CH343">
        <v>2.1999999999999999E-5</v>
      </c>
      <c r="CI343" t="s">
        <v>227</v>
      </c>
      <c r="CJ343">
        <v>3.92</v>
      </c>
      <c r="CK343">
        <v>3.9199999999999999E-4</v>
      </c>
      <c r="CL343" t="s">
        <v>227</v>
      </c>
      <c r="CP343">
        <v>12000</v>
      </c>
      <c r="CQ343">
        <v>1.2</v>
      </c>
      <c r="CR343" t="s">
        <v>227</v>
      </c>
      <c r="CV343">
        <v>28.9</v>
      </c>
      <c r="CW343">
        <v>2.8900000000000002E-3</v>
      </c>
      <c r="CX343" t="s">
        <v>227</v>
      </c>
      <c r="CY343">
        <v>8.7999999999999995E-2</v>
      </c>
      <c r="CZ343">
        <v>8.8000000000000004E-6</v>
      </c>
      <c r="DA343" t="s">
        <v>227</v>
      </c>
      <c r="DB343">
        <v>1731</v>
      </c>
      <c r="DC343">
        <v>0.1731</v>
      </c>
      <c r="DD343" t="s">
        <v>227</v>
      </c>
      <c r="DE343">
        <v>109</v>
      </c>
      <c r="DF343">
        <v>1.09E-2</v>
      </c>
      <c r="DG343" t="s">
        <v>227</v>
      </c>
      <c r="DH343">
        <v>17.3</v>
      </c>
      <c r="DI343">
        <v>1.73E-3</v>
      </c>
      <c r="DJ343" t="s">
        <v>227</v>
      </c>
      <c r="DK343">
        <v>5270</v>
      </c>
      <c r="DL343">
        <v>0.52700000000000002</v>
      </c>
      <c r="DM343" t="s">
        <v>227</v>
      </c>
      <c r="DN343">
        <v>6.8</v>
      </c>
      <c r="DO343">
        <v>6.8000000000000005E-4</v>
      </c>
      <c r="DP343" t="s">
        <v>227</v>
      </c>
      <c r="DQ343">
        <v>10.4</v>
      </c>
      <c r="DR343">
        <v>1.0399999999999999E-3</v>
      </c>
      <c r="DS343" t="s">
        <v>227</v>
      </c>
      <c r="DT343">
        <v>20.8</v>
      </c>
      <c r="DU343">
        <v>2.0799999999999998E-3</v>
      </c>
      <c r="DV343" t="s">
        <v>271</v>
      </c>
      <c r="DW343">
        <v>624</v>
      </c>
      <c r="DX343">
        <v>6.2399999999999997E-2</v>
      </c>
      <c r="DY343" t="s">
        <v>227</v>
      </c>
      <c r="DZ343">
        <v>1510</v>
      </c>
      <c r="EA343">
        <v>0.151</v>
      </c>
      <c r="EB343" t="s">
        <v>227</v>
      </c>
      <c r="EF343">
        <v>3.01</v>
      </c>
      <c r="EG343">
        <v>3.01E-4</v>
      </c>
      <c r="EH343" t="s">
        <v>227</v>
      </c>
      <c r="EL343">
        <v>17.5</v>
      </c>
      <c r="EM343">
        <v>1.75E-3</v>
      </c>
      <c r="EN343" t="s">
        <v>271</v>
      </c>
      <c r="EO343">
        <v>1.0999999999999999E-2</v>
      </c>
      <c r="EP343">
        <v>1.1000000000000001E-6</v>
      </c>
      <c r="EQ343" t="s">
        <v>271</v>
      </c>
      <c r="EX343">
        <v>99600</v>
      </c>
      <c r="EY343">
        <v>9.9600000000000009</v>
      </c>
      <c r="EZ343" t="s">
        <v>227</v>
      </c>
      <c r="FA343">
        <v>405</v>
      </c>
      <c r="FB343">
        <v>4.0500000000000001E-2</v>
      </c>
      <c r="FC343" t="s">
        <v>227</v>
      </c>
      <c r="FD343">
        <v>6.31</v>
      </c>
      <c r="FE343">
        <v>6.3100000000000005E-4</v>
      </c>
      <c r="FF343" t="s">
        <v>227</v>
      </c>
      <c r="FG343">
        <v>87</v>
      </c>
      <c r="FH343">
        <v>8.6999999999999994E-3</v>
      </c>
      <c r="FI343" t="s">
        <v>227</v>
      </c>
      <c r="FP343">
        <v>6.79</v>
      </c>
      <c r="FQ343">
        <v>6.7900000000000002E-4</v>
      </c>
      <c r="FR343" t="s">
        <v>227</v>
      </c>
      <c r="FS343">
        <v>402</v>
      </c>
      <c r="FT343">
        <v>4.02E-2</v>
      </c>
      <c r="FU343" t="s">
        <v>227</v>
      </c>
      <c r="FV343">
        <v>0.55000000000000004</v>
      </c>
      <c r="FW343">
        <v>5.5000000000000002E-5</v>
      </c>
      <c r="FX343" t="s">
        <v>227</v>
      </c>
      <c r="FY343">
        <v>0.22</v>
      </c>
      <c r="FZ343">
        <v>2.1999999999999999E-5</v>
      </c>
      <c r="GA343" t="s">
        <v>227</v>
      </c>
      <c r="GB343">
        <v>33.4</v>
      </c>
      <c r="GC343">
        <v>3.3400000000000001E-3</v>
      </c>
      <c r="GD343" t="s">
        <v>271</v>
      </c>
      <c r="GE343">
        <v>4.79</v>
      </c>
      <c r="GF343">
        <v>4.7899999999999999E-4</v>
      </c>
      <c r="GG343" t="s">
        <v>227</v>
      </c>
      <c r="GH343">
        <v>2120</v>
      </c>
      <c r="GI343">
        <v>0.21199999999999999</v>
      </c>
      <c r="GJ343" t="s">
        <v>227</v>
      </c>
      <c r="GK343">
        <v>15.5</v>
      </c>
      <c r="GL343">
        <v>1.5499999999999999E-3</v>
      </c>
      <c r="GM343" t="s">
        <v>227</v>
      </c>
      <c r="GQ343">
        <v>3.11</v>
      </c>
      <c r="GR343">
        <v>3.1100000000000002E-4</v>
      </c>
      <c r="GS343" t="s">
        <v>227</v>
      </c>
      <c r="GT343">
        <v>24.4</v>
      </c>
      <c r="GU343">
        <v>2.4399999999999999E-3</v>
      </c>
      <c r="GV343" t="s">
        <v>271</v>
      </c>
      <c r="GW343">
        <v>30.2</v>
      </c>
      <c r="GX343">
        <v>3.0200000000000001E-3</v>
      </c>
      <c r="GY343" t="s">
        <v>227</v>
      </c>
      <c r="GZ343">
        <v>5.98</v>
      </c>
      <c r="HA343">
        <v>5.9800000000000001E-4</v>
      </c>
      <c r="HB343" t="s">
        <v>227</v>
      </c>
      <c r="HC343">
        <v>0.6</v>
      </c>
      <c r="HD343">
        <v>6.0000000000000002E-5</v>
      </c>
      <c r="HE343" t="s">
        <v>227</v>
      </c>
      <c r="HF343">
        <v>2400</v>
      </c>
      <c r="HG343">
        <v>0.24</v>
      </c>
      <c r="HH343" t="s">
        <v>227</v>
      </c>
      <c r="HI343">
        <v>77</v>
      </c>
      <c r="HJ343">
        <v>7.7000000000000002E-3</v>
      </c>
      <c r="HK343" t="s">
        <v>227</v>
      </c>
    </row>
    <row r="344" spans="1:219" x14ac:dyDescent="0.25">
      <c r="A344" t="s">
        <v>688</v>
      </c>
      <c r="B344" t="s">
        <v>671</v>
      </c>
      <c r="C344" t="s">
        <v>221</v>
      </c>
      <c r="D344" t="s">
        <v>416</v>
      </c>
      <c r="E344" t="s">
        <v>672</v>
      </c>
      <c r="F344" t="s">
        <v>260</v>
      </c>
      <c r="G344" t="s">
        <v>235</v>
      </c>
      <c r="H344" t="s">
        <v>226</v>
      </c>
      <c r="I344" t="str">
        <f>HYPERLINK("https://www.oreas.com/crm/OREAS-606/")</f>
        <v>https://www.oreas.com/crm/OREAS-606/</v>
      </c>
      <c r="J344">
        <v>1.03</v>
      </c>
      <c r="K344">
        <v>1.03E-4</v>
      </c>
      <c r="L344" t="s">
        <v>271</v>
      </c>
      <c r="M344">
        <v>69500</v>
      </c>
      <c r="N344">
        <v>6.95</v>
      </c>
      <c r="O344" t="s">
        <v>227</v>
      </c>
      <c r="P344">
        <v>106</v>
      </c>
      <c r="Q344">
        <v>1.06E-2</v>
      </c>
      <c r="R344" t="s">
        <v>227</v>
      </c>
      <c r="S344">
        <v>0.34</v>
      </c>
      <c r="T344">
        <v>3.4E-5</v>
      </c>
      <c r="U344" t="s">
        <v>243</v>
      </c>
      <c r="Y344">
        <v>2506</v>
      </c>
      <c r="Z344">
        <v>0.25059999999999999</v>
      </c>
      <c r="AA344" t="s">
        <v>227</v>
      </c>
      <c r="AB344">
        <v>2.58</v>
      </c>
      <c r="AC344">
        <v>2.5799999999999998E-4</v>
      </c>
      <c r="AD344" t="s">
        <v>227</v>
      </c>
      <c r="AE344">
        <v>5.91</v>
      </c>
      <c r="AF344">
        <v>5.9100000000000005E-4</v>
      </c>
      <c r="AG344" t="s">
        <v>227</v>
      </c>
      <c r="AH344">
        <v>5210</v>
      </c>
      <c r="AI344">
        <v>0.52100000000000002</v>
      </c>
      <c r="AJ344" t="s">
        <v>227</v>
      </c>
      <c r="AK344">
        <v>0.96</v>
      </c>
      <c r="AL344">
        <v>9.6000000000000002E-5</v>
      </c>
      <c r="AM344" t="s">
        <v>227</v>
      </c>
      <c r="AN344">
        <v>80</v>
      </c>
      <c r="AO344">
        <v>8.0000000000000002E-3</v>
      </c>
      <c r="AP344" t="s">
        <v>227</v>
      </c>
      <c r="AT344">
        <v>4.33</v>
      </c>
      <c r="AU344">
        <v>4.3300000000000001E-4</v>
      </c>
      <c r="AV344" t="s">
        <v>227</v>
      </c>
      <c r="AW344">
        <v>30.2</v>
      </c>
      <c r="AX344">
        <v>3.0200000000000001E-3</v>
      </c>
      <c r="AY344" t="s">
        <v>227</v>
      </c>
      <c r="AZ344">
        <v>4.97</v>
      </c>
      <c r="BA344">
        <v>4.9700000000000005E-4</v>
      </c>
      <c r="BB344" t="s">
        <v>227</v>
      </c>
      <c r="BC344">
        <v>268</v>
      </c>
      <c r="BD344">
        <v>2.6800000000000001E-2</v>
      </c>
      <c r="BE344" t="s">
        <v>227</v>
      </c>
      <c r="BF344">
        <v>3.02</v>
      </c>
      <c r="BG344">
        <v>3.0200000000000002E-4</v>
      </c>
      <c r="BH344" t="s">
        <v>227</v>
      </c>
      <c r="BI344">
        <v>0.81</v>
      </c>
      <c r="BJ344">
        <v>8.1000000000000004E-5</v>
      </c>
      <c r="BK344" t="s">
        <v>227</v>
      </c>
      <c r="BL344">
        <v>1.55</v>
      </c>
      <c r="BM344">
        <v>1.55E-4</v>
      </c>
      <c r="BN344" t="s">
        <v>227</v>
      </c>
      <c r="BO344">
        <v>17200</v>
      </c>
      <c r="BP344">
        <v>1.72</v>
      </c>
      <c r="BQ344" t="s">
        <v>227</v>
      </c>
      <c r="BR344">
        <v>20.8</v>
      </c>
      <c r="BS344">
        <v>2.0799999999999998E-3</v>
      </c>
      <c r="BT344" t="s">
        <v>227</v>
      </c>
      <c r="BU344">
        <v>5.98</v>
      </c>
      <c r="BV344">
        <v>5.9800000000000001E-4</v>
      </c>
      <c r="BW344" t="s">
        <v>227</v>
      </c>
      <c r="CA344">
        <v>2.48</v>
      </c>
      <c r="CB344">
        <v>2.4800000000000001E-4</v>
      </c>
      <c r="CC344" t="s">
        <v>227</v>
      </c>
      <c r="CD344">
        <v>3.9E-2</v>
      </c>
      <c r="CE344">
        <v>3.8999999999999999E-6</v>
      </c>
      <c r="CF344" t="s">
        <v>271</v>
      </c>
      <c r="CG344">
        <v>0.39</v>
      </c>
      <c r="CH344">
        <v>3.8999999999999999E-5</v>
      </c>
      <c r="CI344" t="s">
        <v>227</v>
      </c>
      <c r="CJ344">
        <v>0.15</v>
      </c>
      <c r="CK344">
        <v>1.5E-5</v>
      </c>
      <c r="CL344" t="s">
        <v>227</v>
      </c>
      <c r="CP344">
        <v>32200</v>
      </c>
      <c r="CQ344">
        <v>3.22</v>
      </c>
      <c r="CR344" t="s">
        <v>227</v>
      </c>
      <c r="CS344">
        <v>39.700000000000003</v>
      </c>
      <c r="CT344">
        <v>3.9699999999999996E-3</v>
      </c>
      <c r="CU344" t="s">
        <v>227</v>
      </c>
      <c r="CV344">
        <v>41.3</v>
      </c>
      <c r="CW344">
        <v>4.13E-3</v>
      </c>
      <c r="CX344" t="s">
        <v>227</v>
      </c>
      <c r="DB344">
        <v>3628</v>
      </c>
      <c r="DC344">
        <v>0.36280000000000001</v>
      </c>
      <c r="DD344" t="s">
        <v>227</v>
      </c>
      <c r="DE344">
        <v>104</v>
      </c>
      <c r="DF344">
        <v>1.04E-2</v>
      </c>
      <c r="DG344" t="s">
        <v>227</v>
      </c>
      <c r="DH344">
        <v>4.04</v>
      </c>
      <c r="DI344">
        <v>4.0400000000000001E-4</v>
      </c>
      <c r="DJ344" t="s">
        <v>227</v>
      </c>
      <c r="DK344">
        <v>17700</v>
      </c>
      <c r="DL344">
        <v>1.77</v>
      </c>
      <c r="DM344" t="s">
        <v>227</v>
      </c>
      <c r="DN344">
        <v>14.1</v>
      </c>
      <c r="DO344">
        <v>1.41E-3</v>
      </c>
      <c r="DP344" t="s">
        <v>227</v>
      </c>
      <c r="DQ344">
        <v>35.700000000000003</v>
      </c>
      <c r="DR344">
        <v>3.5699999999999998E-3</v>
      </c>
      <c r="DS344" t="s">
        <v>227</v>
      </c>
      <c r="DT344">
        <v>14.3</v>
      </c>
      <c r="DU344">
        <v>1.4300000000000001E-3</v>
      </c>
      <c r="DV344" t="s">
        <v>271</v>
      </c>
      <c r="DW344">
        <v>817</v>
      </c>
      <c r="DX344">
        <v>8.1699999999999995E-2</v>
      </c>
      <c r="DY344" t="s">
        <v>227</v>
      </c>
      <c r="DZ344">
        <v>107</v>
      </c>
      <c r="EA344">
        <v>1.0699999999999999E-2</v>
      </c>
      <c r="EB344" t="s">
        <v>227</v>
      </c>
      <c r="EF344">
        <v>9.6199999999999992</v>
      </c>
      <c r="EG344">
        <v>9.6199999999999996E-4</v>
      </c>
      <c r="EH344" t="s">
        <v>227</v>
      </c>
      <c r="EL344">
        <v>17.899999999999999</v>
      </c>
      <c r="EM344">
        <v>1.7899999999999999E-3</v>
      </c>
      <c r="EN344" t="s">
        <v>271</v>
      </c>
      <c r="EX344">
        <v>5030</v>
      </c>
      <c r="EY344">
        <v>0.503</v>
      </c>
      <c r="EZ344" t="s">
        <v>227</v>
      </c>
      <c r="FA344">
        <v>19.7</v>
      </c>
      <c r="FB344">
        <v>1.97E-3</v>
      </c>
      <c r="FC344" t="s">
        <v>227</v>
      </c>
      <c r="FD344">
        <v>3.48</v>
      </c>
      <c r="FE344">
        <v>3.48E-4</v>
      </c>
      <c r="FF344" t="s">
        <v>227</v>
      </c>
      <c r="FG344">
        <v>2.0499999999999998</v>
      </c>
      <c r="FH344">
        <v>2.05E-4</v>
      </c>
      <c r="FI344" t="s">
        <v>227</v>
      </c>
      <c r="FP344">
        <v>4.26</v>
      </c>
      <c r="FQ344">
        <v>4.26E-4</v>
      </c>
      <c r="FR344" t="s">
        <v>227</v>
      </c>
      <c r="FS344">
        <v>204</v>
      </c>
      <c r="FT344">
        <v>2.0400000000000001E-2</v>
      </c>
      <c r="FU344" t="s">
        <v>227</v>
      </c>
      <c r="FV344">
        <v>1.1100000000000001</v>
      </c>
      <c r="FW344">
        <v>1.11E-4</v>
      </c>
      <c r="FX344" t="s">
        <v>227</v>
      </c>
      <c r="FY344">
        <v>0.68</v>
      </c>
      <c r="FZ344">
        <v>6.7999999999999999E-5</v>
      </c>
      <c r="GA344" t="s">
        <v>227</v>
      </c>
      <c r="GB344">
        <v>0.76</v>
      </c>
      <c r="GC344">
        <v>7.6000000000000004E-5</v>
      </c>
      <c r="GD344" t="s">
        <v>271</v>
      </c>
      <c r="GE344">
        <v>15.2</v>
      </c>
      <c r="GF344">
        <v>1.5200000000000001E-3</v>
      </c>
      <c r="GG344" t="s">
        <v>227</v>
      </c>
      <c r="GH344">
        <v>1700</v>
      </c>
      <c r="GI344">
        <v>0.17</v>
      </c>
      <c r="GJ344" t="s">
        <v>227</v>
      </c>
      <c r="GK344">
        <v>1.1499999999999999</v>
      </c>
      <c r="GL344">
        <v>1.15E-4</v>
      </c>
      <c r="GM344" t="s">
        <v>227</v>
      </c>
      <c r="GQ344">
        <v>4.41</v>
      </c>
      <c r="GR344">
        <v>4.4099999999999999E-4</v>
      </c>
      <c r="GS344" t="s">
        <v>227</v>
      </c>
      <c r="GT344">
        <v>8.89</v>
      </c>
      <c r="GU344">
        <v>8.8900000000000003E-4</v>
      </c>
      <c r="GV344" t="s">
        <v>271</v>
      </c>
      <c r="GW344">
        <v>2.5299999999999998</v>
      </c>
      <c r="GX344">
        <v>2.5300000000000002E-4</v>
      </c>
      <c r="GY344" t="s">
        <v>227</v>
      </c>
      <c r="GZ344">
        <v>11.5</v>
      </c>
      <c r="HA344">
        <v>1.15E-3</v>
      </c>
      <c r="HB344" t="s">
        <v>227</v>
      </c>
      <c r="HC344">
        <v>0.56000000000000005</v>
      </c>
      <c r="HD344">
        <v>5.5999999999999999E-5</v>
      </c>
      <c r="HE344" t="s">
        <v>227</v>
      </c>
      <c r="HF344">
        <v>179</v>
      </c>
      <c r="HG344">
        <v>1.7899999999999999E-2</v>
      </c>
      <c r="HH344" t="s">
        <v>227</v>
      </c>
      <c r="HI344">
        <v>66</v>
      </c>
      <c r="HJ344">
        <v>6.6E-3</v>
      </c>
      <c r="HK344" t="s">
        <v>227</v>
      </c>
    </row>
    <row r="345" spans="1:219" x14ac:dyDescent="0.25">
      <c r="A345" t="s">
        <v>689</v>
      </c>
      <c r="B345" t="s">
        <v>671</v>
      </c>
      <c r="C345" t="s">
        <v>221</v>
      </c>
      <c r="D345" t="s">
        <v>416</v>
      </c>
      <c r="E345" t="s">
        <v>672</v>
      </c>
      <c r="F345" t="s">
        <v>260</v>
      </c>
      <c r="G345" t="s">
        <v>235</v>
      </c>
      <c r="H345" t="s">
        <v>226</v>
      </c>
      <c r="I345" t="str">
        <f>HYPERLINK("https://www.oreas.com/crm/OREAS-607/")</f>
        <v>https://www.oreas.com/crm/OREAS-607/</v>
      </c>
      <c r="J345">
        <v>5.94</v>
      </c>
      <c r="K345">
        <v>5.9400000000000002E-4</v>
      </c>
      <c r="L345" t="s">
        <v>271</v>
      </c>
      <c r="M345">
        <v>68000</v>
      </c>
      <c r="N345">
        <v>6.8</v>
      </c>
      <c r="O345" t="s">
        <v>227</v>
      </c>
      <c r="P345">
        <v>209</v>
      </c>
      <c r="Q345">
        <v>2.0899999999999998E-2</v>
      </c>
      <c r="R345" t="s">
        <v>227</v>
      </c>
      <c r="S345">
        <v>0.69</v>
      </c>
      <c r="T345">
        <v>6.8999999999999997E-5</v>
      </c>
      <c r="U345" t="s">
        <v>243</v>
      </c>
      <c r="Y345">
        <v>440</v>
      </c>
      <c r="Z345">
        <v>4.3999999999999997E-2</v>
      </c>
      <c r="AA345" t="s">
        <v>271</v>
      </c>
      <c r="AB345">
        <v>2.37</v>
      </c>
      <c r="AC345">
        <v>2.3699999999999999E-4</v>
      </c>
      <c r="AD345" t="s">
        <v>227</v>
      </c>
      <c r="AE345">
        <v>11.6</v>
      </c>
      <c r="AF345">
        <v>1.16E-3</v>
      </c>
      <c r="AG345" t="s">
        <v>227</v>
      </c>
      <c r="AH345">
        <v>4940</v>
      </c>
      <c r="AI345">
        <v>0.49399999999999999</v>
      </c>
      <c r="AJ345" t="s">
        <v>227</v>
      </c>
      <c r="AK345">
        <v>1.63</v>
      </c>
      <c r="AL345">
        <v>1.63E-4</v>
      </c>
      <c r="AM345" t="s">
        <v>227</v>
      </c>
      <c r="AN345">
        <v>76</v>
      </c>
      <c r="AO345">
        <v>7.6E-3</v>
      </c>
      <c r="AP345" t="s">
        <v>227</v>
      </c>
      <c r="AT345">
        <v>4.22</v>
      </c>
      <c r="AU345">
        <v>4.2200000000000001E-4</v>
      </c>
      <c r="AV345" t="s">
        <v>227</v>
      </c>
      <c r="AW345">
        <v>25.7</v>
      </c>
      <c r="AX345">
        <v>2.5699999999999998E-3</v>
      </c>
      <c r="AY345" t="s">
        <v>227</v>
      </c>
      <c r="AZ345">
        <v>4.38</v>
      </c>
      <c r="BA345">
        <v>4.3800000000000002E-4</v>
      </c>
      <c r="BB345" t="s">
        <v>227</v>
      </c>
      <c r="BC345">
        <v>563</v>
      </c>
      <c r="BD345">
        <v>5.6300000000000003E-2</v>
      </c>
      <c r="BE345" t="s">
        <v>227</v>
      </c>
      <c r="BF345">
        <v>2.8</v>
      </c>
      <c r="BG345">
        <v>2.7999999999999998E-4</v>
      </c>
      <c r="BH345" t="s">
        <v>227</v>
      </c>
      <c r="BI345">
        <v>0.76</v>
      </c>
      <c r="BJ345">
        <v>7.6000000000000004E-5</v>
      </c>
      <c r="BK345" t="s">
        <v>227</v>
      </c>
      <c r="BL345">
        <v>1.44</v>
      </c>
      <c r="BM345">
        <v>1.44E-4</v>
      </c>
      <c r="BN345" t="s">
        <v>227</v>
      </c>
      <c r="BO345">
        <v>17100</v>
      </c>
      <c r="BP345">
        <v>1.71</v>
      </c>
      <c r="BQ345" t="s">
        <v>227</v>
      </c>
      <c r="BR345">
        <v>21.1</v>
      </c>
      <c r="BS345">
        <v>2.1099999999999999E-3</v>
      </c>
      <c r="BT345" t="s">
        <v>227</v>
      </c>
      <c r="BU345">
        <v>5.54</v>
      </c>
      <c r="BV345">
        <v>5.5400000000000002E-4</v>
      </c>
      <c r="BW345" t="s">
        <v>227</v>
      </c>
      <c r="BX345">
        <v>8.1000000000000003E-2</v>
      </c>
      <c r="BY345">
        <v>8.1000000000000004E-6</v>
      </c>
      <c r="BZ345" t="s">
        <v>271</v>
      </c>
      <c r="CA345">
        <v>2.33</v>
      </c>
      <c r="CB345">
        <v>2.33E-4</v>
      </c>
      <c r="CC345" t="s">
        <v>227</v>
      </c>
      <c r="CD345">
        <v>0.09</v>
      </c>
      <c r="CE345">
        <v>9.0000000000000002E-6</v>
      </c>
      <c r="CF345" t="s">
        <v>271</v>
      </c>
      <c r="CG345">
        <v>0.35</v>
      </c>
      <c r="CH345">
        <v>3.4999999999999997E-5</v>
      </c>
      <c r="CI345" t="s">
        <v>227</v>
      </c>
      <c r="CJ345">
        <v>0.26</v>
      </c>
      <c r="CK345">
        <v>2.5999999999999998E-5</v>
      </c>
      <c r="CL345" t="s">
        <v>227</v>
      </c>
      <c r="CP345">
        <v>30600</v>
      </c>
      <c r="CQ345">
        <v>3.06</v>
      </c>
      <c r="CR345" t="s">
        <v>227</v>
      </c>
      <c r="CS345">
        <v>36.799999999999997</v>
      </c>
      <c r="CT345">
        <v>3.6800000000000001E-3</v>
      </c>
      <c r="CU345" t="s">
        <v>227</v>
      </c>
      <c r="CV345">
        <v>38.6</v>
      </c>
      <c r="CW345">
        <v>3.8600000000000001E-3</v>
      </c>
      <c r="CX345" t="s">
        <v>227</v>
      </c>
      <c r="DB345">
        <v>3270</v>
      </c>
      <c r="DC345">
        <v>0.32700000000000001</v>
      </c>
      <c r="DD345" t="s">
        <v>227</v>
      </c>
      <c r="DE345">
        <v>96</v>
      </c>
      <c r="DF345">
        <v>9.5999999999999992E-3</v>
      </c>
      <c r="DG345" t="s">
        <v>227</v>
      </c>
      <c r="DH345">
        <v>4.03</v>
      </c>
      <c r="DI345">
        <v>4.0299999999999998E-4</v>
      </c>
      <c r="DJ345" t="s">
        <v>227</v>
      </c>
      <c r="DK345">
        <v>16100</v>
      </c>
      <c r="DL345">
        <v>1.61</v>
      </c>
      <c r="DM345" t="s">
        <v>227</v>
      </c>
      <c r="DN345">
        <v>13.2</v>
      </c>
      <c r="DO345">
        <v>1.32E-3</v>
      </c>
      <c r="DP345" t="s">
        <v>227</v>
      </c>
      <c r="DQ345">
        <v>34.5</v>
      </c>
      <c r="DR345">
        <v>3.4499999999999999E-3</v>
      </c>
      <c r="DS345" t="s">
        <v>227</v>
      </c>
      <c r="DT345">
        <v>13.3</v>
      </c>
      <c r="DU345">
        <v>1.33E-3</v>
      </c>
      <c r="DV345" t="s">
        <v>271</v>
      </c>
      <c r="DW345">
        <v>775</v>
      </c>
      <c r="DX345">
        <v>7.7499999999999999E-2</v>
      </c>
      <c r="DY345" t="s">
        <v>227</v>
      </c>
      <c r="DZ345">
        <v>209</v>
      </c>
      <c r="EA345">
        <v>2.0899999999999998E-2</v>
      </c>
      <c r="EB345" t="s">
        <v>227</v>
      </c>
      <c r="EF345">
        <v>9.19</v>
      </c>
      <c r="EG345">
        <v>9.19E-4</v>
      </c>
      <c r="EH345" t="s">
        <v>227</v>
      </c>
      <c r="EL345">
        <v>16.7</v>
      </c>
      <c r="EM345">
        <v>1.67E-3</v>
      </c>
      <c r="EN345" t="s">
        <v>271</v>
      </c>
      <c r="EX345">
        <v>9740</v>
      </c>
      <c r="EY345">
        <v>0.97399999999999998</v>
      </c>
      <c r="EZ345" t="s">
        <v>227</v>
      </c>
      <c r="FA345">
        <v>30</v>
      </c>
      <c r="FB345">
        <v>3.0000000000000001E-3</v>
      </c>
      <c r="FC345" t="s">
        <v>227</v>
      </c>
      <c r="FD345">
        <v>3.27</v>
      </c>
      <c r="FE345">
        <v>3.2699999999999998E-4</v>
      </c>
      <c r="FF345" t="s">
        <v>227</v>
      </c>
      <c r="FG345">
        <v>3.56</v>
      </c>
      <c r="FH345">
        <v>3.5599999999999998E-4</v>
      </c>
      <c r="FI345" t="s">
        <v>227</v>
      </c>
      <c r="FP345">
        <v>3.99</v>
      </c>
      <c r="FQ345">
        <v>3.9899999999999999E-4</v>
      </c>
      <c r="FR345" t="s">
        <v>227</v>
      </c>
      <c r="FS345">
        <v>221</v>
      </c>
      <c r="FT345">
        <v>2.2100000000000002E-2</v>
      </c>
      <c r="FU345" t="s">
        <v>227</v>
      </c>
      <c r="FV345">
        <v>1.03</v>
      </c>
      <c r="FW345">
        <v>1.03E-4</v>
      </c>
      <c r="FX345" t="s">
        <v>227</v>
      </c>
      <c r="FY345">
        <v>0.59</v>
      </c>
      <c r="FZ345">
        <v>5.8999999999999998E-5</v>
      </c>
      <c r="GA345" t="s">
        <v>227</v>
      </c>
      <c r="GB345">
        <v>2.5099999999999998</v>
      </c>
      <c r="GC345">
        <v>2.5099999999999998E-4</v>
      </c>
      <c r="GD345" t="s">
        <v>271</v>
      </c>
      <c r="GE345">
        <v>14</v>
      </c>
      <c r="GF345">
        <v>1.4E-3</v>
      </c>
      <c r="GG345" t="s">
        <v>227</v>
      </c>
      <c r="GH345">
        <v>1660</v>
      </c>
      <c r="GI345">
        <v>0.16600000000000001</v>
      </c>
      <c r="GJ345" t="s">
        <v>227</v>
      </c>
      <c r="GK345">
        <v>1.29</v>
      </c>
      <c r="GL345">
        <v>1.2899999999999999E-4</v>
      </c>
      <c r="GM345" t="s">
        <v>227</v>
      </c>
      <c r="GQ345">
        <v>4.1100000000000003</v>
      </c>
      <c r="GR345">
        <v>4.1100000000000002E-4</v>
      </c>
      <c r="GS345" t="s">
        <v>227</v>
      </c>
      <c r="GT345">
        <v>8.51</v>
      </c>
      <c r="GU345">
        <v>8.5099999999999998E-4</v>
      </c>
      <c r="GV345" t="s">
        <v>271</v>
      </c>
      <c r="GW345">
        <v>3.15</v>
      </c>
      <c r="GX345">
        <v>3.1500000000000001E-4</v>
      </c>
      <c r="GY345" t="s">
        <v>227</v>
      </c>
      <c r="GZ345">
        <v>10.6</v>
      </c>
      <c r="HA345">
        <v>1.06E-3</v>
      </c>
      <c r="HB345" t="s">
        <v>227</v>
      </c>
      <c r="HC345">
        <v>0.54</v>
      </c>
      <c r="HD345">
        <v>5.3999999999999998E-5</v>
      </c>
      <c r="HE345" t="s">
        <v>227</v>
      </c>
      <c r="HF345">
        <v>259</v>
      </c>
      <c r="HG345">
        <v>2.5899999999999999E-2</v>
      </c>
      <c r="HH345" t="s">
        <v>227</v>
      </c>
      <c r="HI345">
        <v>63</v>
      </c>
      <c r="HJ345">
        <v>6.3E-3</v>
      </c>
      <c r="HK345" t="s">
        <v>227</v>
      </c>
    </row>
    <row r="346" spans="1:219" x14ac:dyDescent="0.25">
      <c r="A346" t="s">
        <v>690</v>
      </c>
      <c r="B346" t="s">
        <v>671</v>
      </c>
      <c r="C346" t="s">
        <v>221</v>
      </c>
      <c r="D346" t="s">
        <v>416</v>
      </c>
      <c r="E346" t="s">
        <v>672</v>
      </c>
      <c r="F346" t="s">
        <v>260</v>
      </c>
      <c r="G346" t="s">
        <v>225</v>
      </c>
      <c r="H346" t="s">
        <v>226</v>
      </c>
      <c r="I346" t="str">
        <f>HYPERLINK("https://www.oreas.com/crm/OREAS-607b/")</f>
        <v>https://www.oreas.com/crm/OREAS-607b/</v>
      </c>
      <c r="J346">
        <v>6.1</v>
      </c>
      <c r="K346">
        <v>6.0999999999999997E-4</v>
      </c>
      <c r="L346" t="s">
        <v>271</v>
      </c>
      <c r="M346">
        <v>71800</v>
      </c>
      <c r="N346">
        <v>7.18</v>
      </c>
      <c r="O346" t="s">
        <v>227</v>
      </c>
      <c r="P346">
        <v>180</v>
      </c>
      <c r="Q346">
        <v>1.7999999999999999E-2</v>
      </c>
      <c r="R346" t="s">
        <v>227</v>
      </c>
      <c r="S346">
        <v>0.69599999999999995</v>
      </c>
      <c r="T346">
        <v>6.9599999999999998E-5</v>
      </c>
      <c r="U346" t="s">
        <v>243</v>
      </c>
      <c r="V346" s="2">
        <v>10</v>
      </c>
      <c r="W346" s="2">
        <v>1E-3</v>
      </c>
      <c r="X346" t="s">
        <v>271</v>
      </c>
      <c r="Y346">
        <v>2633</v>
      </c>
      <c r="Z346">
        <v>0.26329999999999998</v>
      </c>
      <c r="AA346" t="s">
        <v>227</v>
      </c>
      <c r="AB346">
        <v>2.74</v>
      </c>
      <c r="AC346">
        <v>2.7399999999999999E-4</v>
      </c>
      <c r="AD346" t="s">
        <v>227</v>
      </c>
      <c r="AE346">
        <v>12.5</v>
      </c>
      <c r="AF346">
        <v>1.25E-3</v>
      </c>
      <c r="AG346" t="s">
        <v>227</v>
      </c>
      <c r="AH346">
        <v>10700</v>
      </c>
      <c r="AI346">
        <v>1.07</v>
      </c>
      <c r="AJ346" t="s">
        <v>227</v>
      </c>
      <c r="AK346">
        <v>3.3</v>
      </c>
      <c r="AL346">
        <v>3.3E-4</v>
      </c>
      <c r="AM346" t="s">
        <v>227</v>
      </c>
      <c r="AN346">
        <v>83</v>
      </c>
      <c r="AO346">
        <v>8.3000000000000001E-3</v>
      </c>
      <c r="AP346" t="s">
        <v>227</v>
      </c>
      <c r="AT346">
        <v>2.79</v>
      </c>
      <c r="AU346">
        <v>2.7900000000000001E-4</v>
      </c>
      <c r="AV346" t="s">
        <v>227</v>
      </c>
      <c r="AW346">
        <v>17</v>
      </c>
      <c r="AX346">
        <v>1.6999999999999999E-3</v>
      </c>
      <c r="AY346" t="s">
        <v>227</v>
      </c>
      <c r="AZ346">
        <v>5.9</v>
      </c>
      <c r="BA346">
        <v>5.9000000000000003E-4</v>
      </c>
      <c r="BB346" t="s">
        <v>227</v>
      </c>
      <c r="BC346">
        <v>554</v>
      </c>
      <c r="BD346">
        <v>5.5399999999999998E-2</v>
      </c>
      <c r="BE346" t="s">
        <v>227</v>
      </c>
      <c r="BF346">
        <v>3.08</v>
      </c>
      <c r="BG346">
        <v>3.0800000000000001E-4</v>
      </c>
      <c r="BH346" t="s">
        <v>227</v>
      </c>
      <c r="BI346">
        <v>0.85</v>
      </c>
      <c r="BJ346">
        <v>8.5000000000000006E-5</v>
      </c>
      <c r="BK346" t="s">
        <v>227</v>
      </c>
      <c r="BL346">
        <v>1.23</v>
      </c>
      <c r="BM346">
        <v>1.2300000000000001E-4</v>
      </c>
      <c r="BN346" t="s">
        <v>227</v>
      </c>
      <c r="BO346">
        <v>22200</v>
      </c>
      <c r="BP346">
        <v>2.2200000000000002</v>
      </c>
      <c r="BQ346" t="s">
        <v>227</v>
      </c>
      <c r="BR346">
        <v>22.3</v>
      </c>
      <c r="BS346">
        <v>2.2300000000000002E-3</v>
      </c>
      <c r="BT346" t="s">
        <v>227</v>
      </c>
      <c r="BU346">
        <v>5.22</v>
      </c>
      <c r="BV346">
        <v>5.22E-4</v>
      </c>
      <c r="BW346" t="s">
        <v>227</v>
      </c>
      <c r="BX346">
        <v>7.5999999999999998E-2</v>
      </c>
      <c r="BY346">
        <v>7.6000000000000001E-6</v>
      </c>
      <c r="BZ346" t="s">
        <v>271</v>
      </c>
      <c r="CA346">
        <v>5.36</v>
      </c>
      <c r="CB346">
        <v>5.3600000000000002E-4</v>
      </c>
      <c r="CC346" t="s">
        <v>227</v>
      </c>
      <c r="CD346">
        <v>9.8000000000000004E-2</v>
      </c>
      <c r="CE346">
        <v>9.7999999999999993E-6</v>
      </c>
      <c r="CF346" t="s">
        <v>271</v>
      </c>
      <c r="CG346">
        <v>0.4</v>
      </c>
      <c r="CH346">
        <v>4.0000000000000003E-5</v>
      </c>
      <c r="CI346" t="s">
        <v>227</v>
      </c>
      <c r="CJ346">
        <v>0.42</v>
      </c>
      <c r="CK346">
        <v>4.1999999999999998E-5</v>
      </c>
      <c r="CL346" t="s">
        <v>227</v>
      </c>
      <c r="CP346">
        <v>29100</v>
      </c>
      <c r="CQ346">
        <v>2.91</v>
      </c>
      <c r="CR346" t="s">
        <v>227</v>
      </c>
      <c r="CS346">
        <v>41.1</v>
      </c>
      <c r="CT346">
        <v>4.1099999999999999E-3</v>
      </c>
      <c r="CU346" t="s">
        <v>227</v>
      </c>
      <c r="CV346">
        <v>30.5</v>
      </c>
      <c r="CW346">
        <v>3.0500000000000002E-3</v>
      </c>
      <c r="CX346" t="s">
        <v>227</v>
      </c>
      <c r="CY346">
        <v>7.9000000000000001E-2</v>
      </c>
      <c r="CZ346">
        <v>7.9000000000000006E-6</v>
      </c>
      <c r="DA346" t="s">
        <v>227</v>
      </c>
      <c r="DB346">
        <v>1780</v>
      </c>
      <c r="DC346">
        <v>0.17799999999999999</v>
      </c>
      <c r="DD346" t="s">
        <v>227</v>
      </c>
      <c r="DE346">
        <v>260</v>
      </c>
      <c r="DF346">
        <v>2.5999999999999999E-2</v>
      </c>
      <c r="DG346" t="s">
        <v>227</v>
      </c>
      <c r="DH346">
        <v>3.43</v>
      </c>
      <c r="DI346">
        <v>3.4299999999999999E-4</v>
      </c>
      <c r="DJ346" t="s">
        <v>227</v>
      </c>
      <c r="DK346">
        <v>22100</v>
      </c>
      <c r="DL346">
        <v>2.21</v>
      </c>
      <c r="DM346" t="s">
        <v>227</v>
      </c>
      <c r="DN346">
        <v>16</v>
      </c>
      <c r="DO346">
        <v>1.6000000000000001E-3</v>
      </c>
      <c r="DP346" t="s">
        <v>227</v>
      </c>
      <c r="DQ346">
        <v>33</v>
      </c>
      <c r="DR346">
        <v>3.3E-3</v>
      </c>
      <c r="DS346" t="s">
        <v>227</v>
      </c>
      <c r="DT346">
        <v>4.9800000000000004</v>
      </c>
      <c r="DU346">
        <v>4.9799999999999996E-4</v>
      </c>
      <c r="DV346" t="s">
        <v>271</v>
      </c>
      <c r="DW346">
        <v>370</v>
      </c>
      <c r="DX346">
        <v>3.6999999999999998E-2</v>
      </c>
      <c r="DY346" t="s">
        <v>227</v>
      </c>
      <c r="DZ346">
        <v>1733</v>
      </c>
      <c r="EA346">
        <v>0.17330000000000001</v>
      </c>
      <c r="EB346" t="s">
        <v>227</v>
      </c>
      <c r="EF346">
        <v>9.43</v>
      </c>
      <c r="EG346">
        <v>9.4300000000000004E-4</v>
      </c>
      <c r="EH346" t="s">
        <v>227</v>
      </c>
      <c r="EL346">
        <v>13.9</v>
      </c>
      <c r="EM346">
        <v>1.39E-3</v>
      </c>
      <c r="EN346" t="s">
        <v>271</v>
      </c>
      <c r="EO346" s="2">
        <v>2E-3</v>
      </c>
      <c r="EP346" s="2">
        <v>1.9999999999999999E-7</v>
      </c>
      <c r="EQ346" t="s">
        <v>227</v>
      </c>
      <c r="EX346">
        <v>8920</v>
      </c>
      <c r="EY346">
        <v>0.89200000000000002</v>
      </c>
      <c r="EZ346" t="s">
        <v>227</v>
      </c>
      <c r="FA346">
        <v>13.6</v>
      </c>
      <c r="FB346">
        <v>1.3600000000000001E-3</v>
      </c>
      <c r="FC346" t="s">
        <v>227</v>
      </c>
      <c r="FD346">
        <v>3.96</v>
      </c>
      <c r="FE346">
        <v>3.9599999999999998E-4</v>
      </c>
      <c r="FF346" t="s">
        <v>227</v>
      </c>
      <c r="FG346">
        <v>3.57</v>
      </c>
      <c r="FH346">
        <v>3.57E-4</v>
      </c>
      <c r="FI346" t="s">
        <v>227</v>
      </c>
      <c r="FM346">
        <v>3.51</v>
      </c>
      <c r="FN346">
        <v>3.5100000000000002E-4</v>
      </c>
      <c r="FO346" t="s">
        <v>271</v>
      </c>
      <c r="FP346">
        <v>4.01</v>
      </c>
      <c r="FQ346">
        <v>4.0099999999999999E-4</v>
      </c>
      <c r="FR346" t="s">
        <v>227</v>
      </c>
      <c r="FS346">
        <v>208</v>
      </c>
      <c r="FT346">
        <v>2.0799999999999999E-2</v>
      </c>
      <c r="FU346" t="s">
        <v>227</v>
      </c>
      <c r="FV346">
        <v>1.21</v>
      </c>
      <c r="FW346">
        <v>1.21E-4</v>
      </c>
      <c r="FX346" t="s">
        <v>227</v>
      </c>
      <c r="FY346">
        <v>0.65</v>
      </c>
      <c r="FZ346">
        <v>6.4999999999999994E-5</v>
      </c>
      <c r="GA346" t="s">
        <v>227</v>
      </c>
      <c r="GB346">
        <v>2.35</v>
      </c>
      <c r="GC346">
        <v>2.3499999999999999E-4</v>
      </c>
      <c r="GD346" t="s">
        <v>271</v>
      </c>
      <c r="GE346">
        <v>13.7</v>
      </c>
      <c r="GF346">
        <v>1.3699999999999999E-3</v>
      </c>
      <c r="GG346" t="s">
        <v>227</v>
      </c>
      <c r="GH346">
        <v>1240</v>
      </c>
      <c r="GI346">
        <v>0.124</v>
      </c>
      <c r="GJ346" t="s">
        <v>227</v>
      </c>
      <c r="GK346">
        <v>1.0900000000000001</v>
      </c>
      <c r="GL346">
        <v>1.0900000000000001E-4</v>
      </c>
      <c r="GM346" t="s">
        <v>227</v>
      </c>
      <c r="GN346">
        <v>0.1</v>
      </c>
      <c r="GO346">
        <v>1.0000000000000001E-5</v>
      </c>
      <c r="GP346" t="s">
        <v>227</v>
      </c>
      <c r="GQ346">
        <v>4.74</v>
      </c>
      <c r="GR346">
        <v>4.7399999999999997E-4</v>
      </c>
      <c r="GS346" t="s">
        <v>227</v>
      </c>
      <c r="GT346">
        <v>3.49</v>
      </c>
      <c r="GU346">
        <v>3.4900000000000003E-4</v>
      </c>
      <c r="GV346" t="s">
        <v>271</v>
      </c>
      <c r="GW346">
        <v>2.6</v>
      </c>
      <c r="GX346">
        <v>2.5999999999999998E-4</v>
      </c>
      <c r="GY346" t="s">
        <v>227</v>
      </c>
      <c r="GZ346">
        <v>12.7</v>
      </c>
      <c r="HA346">
        <v>1.2700000000000001E-3</v>
      </c>
      <c r="HB346" t="s">
        <v>227</v>
      </c>
      <c r="HC346">
        <v>0.55000000000000004</v>
      </c>
      <c r="HD346">
        <v>5.5000000000000002E-5</v>
      </c>
      <c r="HE346" t="s">
        <v>227</v>
      </c>
      <c r="HF346">
        <v>694</v>
      </c>
      <c r="HG346">
        <v>6.9400000000000003E-2</v>
      </c>
      <c r="HH346" t="s">
        <v>227</v>
      </c>
      <c r="HI346">
        <v>196</v>
      </c>
      <c r="HJ346">
        <v>1.9599999999999999E-2</v>
      </c>
      <c r="HK346" t="s">
        <v>227</v>
      </c>
    </row>
    <row r="347" spans="1:219" x14ac:dyDescent="0.25">
      <c r="A347" t="s">
        <v>691</v>
      </c>
      <c r="B347" t="s">
        <v>678</v>
      </c>
      <c r="C347" t="s">
        <v>221</v>
      </c>
      <c r="D347" t="s">
        <v>416</v>
      </c>
      <c r="E347" t="s">
        <v>672</v>
      </c>
      <c r="F347" t="s">
        <v>260</v>
      </c>
      <c r="G347" t="s">
        <v>235</v>
      </c>
      <c r="H347" t="s">
        <v>226</v>
      </c>
      <c r="I347" t="str">
        <f>HYPERLINK("https://www.oreas.com/crm/OREAS-608/")</f>
        <v>https://www.oreas.com/crm/OREAS-608/</v>
      </c>
      <c r="J347">
        <v>14.6</v>
      </c>
      <c r="K347">
        <v>1.4599999999999999E-3</v>
      </c>
      <c r="L347" t="s">
        <v>271</v>
      </c>
      <c r="M347">
        <v>66800</v>
      </c>
      <c r="N347">
        <v>6.68</v>
      </c>
      <c r="O347" t="s">
        <v>227</v>
      </c>
      <c r="P347">
        <v>365</v>
      </c>
      <c r="Q347">
        <v>3.6499999999999998E-2</v>
      </c>
      <c r="R347" t="s">
        <v>227</v>
      </c>
      <c r="S347">
        <v>1.21</v>
      </c>
      <c r="T347">
        <v>1.21E-4</v>
      </c>
      <c r="U347" t="s">
        <v>243</v>
      </c>
      <c r="AB347">
        <v>2.19</v>
      </c>
      <c r="AC347">
        <v>2.1900000000000001E-4</v>
      </c>
      <c r="AD347" t="s">
        <v>227</v>
      </c>
      <c r="AE347">
        <v>20.399999999999999</v>
      </c>
      <c r="AF347">
        <v>2.0400000000000001E-3</v>
      </c>
      <c r="AG347" t="s">
        <v>227</v>
      </c>
      <c r="AH347">
        <v>4580</v>
      </c>
      <c r="AI347">
        <v>0.45800000000000002</v>
      </c>
      <c r="AJ347" t="s">
        <v>227</v>
      </c>
      <c r="AK347">
        <v>2.48</v>
      </c>
      <c r="AL347">
        <v>2.4800000000000001E-4</v>
      </c>
      <c r="AM347" t="s">
        <v>227</v>
      </c>
      <c r="AN347">
        <v>70</v>
      </c>
      <c r="AO347">
        <v>7.0000000000000001E-3</v>
      </c>
      <c r="AP347" t="s">
        <v>227</v>
      </c>
      <c r="AT347">
        <v>4.42</v>
      </c>
      <c r="AU347">
        <v>4.4200000000000001E-4</v>
      </c>
      <c r="AV347" t="s">
        <v>227</v>
      </c>
      <c r="AW347">
        <v>26.8</v>
      </c>
      <c r="AX347">
        <v>2.6800000000000001E-3</v>
      </c>
      <c r="AY347" t="s">
        <v>227</v>
      </c>
      <c r="AZ347">
        <v>4</v>
      </c>
      <c r="BA347">
        <v>4.0000000000000002E-4</v>
      </c>
      <c r="BB347" t="s">
        <v>227</v>
      </c>
      <c r="BC347">
        <v>1010</v>
      </c>
      <c r="BD347">
        <v>0.10100000000000001</v>
      </c>
      <c r="BE347" t="s">
        <v>227</v>
      </c>
      <c r="BF347">
        <v>2.54</v>
      </c>
      <c r="BG347">
        <v>2.5399999999999999E-4</v>
      </c>
      <c r="BH347" t="s">
        <v>227</v>
      </c>
      <c r="BI347">
        <v>0.73</v>
      </c>
      <c r="BJ347">
        <v>7.2999999999999999E-5</v>
      </c>
      <c r="BK347" t="s">
        <v>227</v>
      </c>
      <c r="BL347">
        <v>1.31</v>
      </c>
      <c r="BM347">
        <v>1.3100000000000001E-4</v>
      </c>
      <c r="BN347" t="s">
        <v>227</v>
      </c>
      <c r="BO347">
        <v>17700</v>
      </c>
      <c r="BP347">
        <v>1.77</v>
      </c>
      <c r="BQ347" t="s">
        <v>227</v>
      </c>
      <c r="BR347">
        <v>21.4</v>
      </c>
      <c r="BS347">
        <v>2.14E-3</v>
      </c>
      <c r="BT347" t="s">
        <v>227</v>
      </c>
      <c r="BU347">
        <v>5.04</v>
      </c>
      <c r="BV347">
        <v>5.04E-4</v>
      </c>
      <c r="BW347" t="s">
        <v>227</v>
      </c>
      <c r="BX347">
        <v>9.2999999999999999E-2</v>
      </c>
      <c r="BY347">
        <v>9.3000000000000007E-6</v>
      </c>
      <c r="BZ347" t="s">
        <v>271</v>
      </c>
      <c r="CA347">
        <v>2.2599999999999998</v>
      </c>
      <c r="CB347">
        <v>2.2599999999999999E-4</v>
      </c>
      <c r="CC347" t="s">
        <v>227</v>
      </c>
      <c r="CD347">
        <v>0.15</v>
      </c>
      <c r="CE347">
        <v>1.5E-5</v>
      </c>
      <c r="CF347" t="s">
        <v>271</v>
      </c>
      <c r="CG347">
        <v>0.32</v>
      </c>
      <c r="CH347">
        <v>3.1999999999999999E-5</v>
      </c>
      <c r="CI347" t="s">
        <v>227</v>
      </c>
      <c r="CJ347">
        <v>0.45</v>
      </c>
      <c r="CK347">
        <v>4.5000000000000003E-5</v>
      </c>
      <c r="CL347" t="s">
        <v>227</v>
      </c>
      <c r="CP347">
        <v>29000</v>
      </c>
      <c r="CQ347">
        <v>2.9</v>
      </c>
      <c r="CR347" t="s">
        <v>227</v>
      </c>
      <c r="CS347">
        <v>33.9</v>
      </c>
      <c r="CT347">
        <v>3.3899999999999998E-3</v>
      </c>
      <c r="CU347" t="s">
        <v>227</v>
      </c>
      <c r="CV347">
        <v>36.299999999999997</v>
      </c>
      <c r="CW347">
        <v>3.63E-3</v>
      </c>
      <c r="CX347" t="s">
        <v>227</v>
      </c>
      <c r="DB347">
        <v>3010</v>
      </c>
      <c r="DC347">
        <v>0.30099999999999999</v>
      </c>
      <c r="DD347" t="s">
        <v>227</v>
      </c>
      <c r="DE347">
        <v>95</v>
      </c>
      <c r="DF347">
        <v>9.4999999999999998E-3</v>
      </c>
      <c r="DG347" t="s">
        <v>227</v>
      </c>
      <c r="DH347">
        <v>4.13</v>
      </c>
      <c r="DI347">
        <v>4.1300000000000001E-4</v>
      </c>
      <c r="DJ347" t="s">
        <v>227</v>
      </c>
      <c r="DK347">
        <v>14500</v>
      </c>
      <c r="DL347">
        <v>1.45</v>
      </c>
      <c r="DM347" t="s">
        <v>227</v>
      </c>
      <c r="DN347">
        <v>12.2</v>
      </c>
      <c r="DO347">
        <v>1.2199999999999999E-3</v>
      </c>
      <c r="DP347" t="s">
        <v>227</v>
      </c>
      <c r="DQ347">
        <v>31.1</v>
      </c>
      <c r="DR347">
        <v>3.1099999999999999E-3</v>
      </c>
      <c r="DS347" t="s">
        <v>227</v>
      </c>
      <c r="DT347">
        <v>13.5</v>
      </c>
      <c r="DU347">
        <v>1.3500000000000001E-3</v>
      </c>
      <c r="DV347" t="s">
        <v>271</v>
      </c>
      <c r="DW347">
        <v>723</v>
      </c>
      <c r="DX347">
        <v>7.2300000000000003E-2</v>
      </c>
      <c r="DY347" t="s">
        <v>227</v>
      </c>
      <c r="DZ347">
        <v>316</v>
      </c>
      <c r="EA347">
        <v>3.1600000000000003E-2</v>
      </c>
      <c r="EB347" t="s">
        <v>227</v>
      </c>
      <c r="EF347">
        <v>8.33</v>
      </c>
      <c r="EG347">
        <v>8.3299999999999997E-4</v>
      </c>
      <c r="EH347" t="s">
        <v>227</v>
      </c>
      <c r="EL347">
        <v>15.2</v>
      </c>
      <c r="EM347">
        <v>1.5200000000000001E-3</v>
      </c>
      <c r="EN347" t="s">
        <v>271</v>
      </c>
      <c r="EX347">
        <v>14000</v>
      </c>
      <c r="EY347">
        <v>1.4</v>
      </c>
      <c r="EZ347" t="s">
        <v>227</v>
      </c>
      <c r="FA347">
        <v>53</v>
      </c>
      <c r="FB347">
        <v>5.3E-3</v>
      </c>
      <c r="FC347" t="s">
        <v>227</v>
      </c>
      <c r="FD347">
        <v>3.29</v>
      </c>
      <c r="FE347">
        <v>3.2899999999999997E-4</v>
      </c>
      <c r="FF347" t="s">
        <v>227</v>
      </c>
      <c r="FG347">
        <v>6.02</v>
      </c>
      <c r="FH347">
        <v>6.02E-4</v>
      </c>
      <c r="FI347" t="s">
        <v>227</v>
      </c>
      <c r="FP347">
        <v>4.22</v>
      </c>
      <c r="FQ347">
        <v>4.2200000000000001E-4</v>
      </c>
      <c r="FR347" t="s">
        <v>227</v>
      </c>
      <c r="FS347">
        <v>231</v>
      </c>
      <c r="FT347">
        <v>2.3099999999999999E-2</v>
      </c>
      <c r="FU347" t="s">
        <v>227</v>
      </c>
      <c r="FV347">
        <v>0.94</v>
      </c>
      <c r="FW347">
        <v>9.3999999999999994E-5</v>
      </c>
      <c r="FX347" t="s">
        <v>227</v>
      </c>
      <c r="FY347">
        <v>0.54</v>
      </c>
      <c r="FZ347">
        <v>5.3999999999999998E-5</v>
      </c>
      <c r="GA347" t="s">
        <v>227</v>
      </c>
      <c r="GB347">
        <v>5.73</v>
      </c>
      <c r="GC347">
        <v>5.7300000000000005E-4</v>
      </c>
      <c r="GD347" t="s">
        <v>271</v>
      </c>
      <c r="GE347">
        <v>13</v>
      </c>
      <c r="GF347">
        <v>1.2999999999999999E-3</v>
      </c>
      <c r="GG347" t="s">
        <v>227</v>
      </c>
      <c r="GH347">
        <v>1670</v>
      </c>
      <c r="GI347">
        <v>0.16700000000000001</v>
      </c>
      <c r="GJ347" t="s">
        <v>227</v>
      </c>
      <c r="GK347">
        <v>1.42</v>
      </c>
      <c r="GL347">
        <v>1.4200000000000001E-4</v>
      </c>
      <c r="GM347" t="s">
        <v>227</v>
      </c>
      <c r="GQ347">
        <v>3.85</v>
      </c>
      <c r="GR347">
        <v>3.8499999999999998E-4</v>
      </c>
      <c r="GS347" t="s">
        <v>227</v>
      </c>
      <c r="GT347">
        <v>8.65</v>
      </c>
      <c r="GU347">
        <v>8.6499999999999999E-4</v>
      </c>
      <c r="GV347" t="s">
        <v>271</v>
      </c>
      <c r="GW347">
        <v>3.99</v>
      </c>
      <c r="GX347">
        <v>3.9899999999999999E-4</v>
      </c>
      <c r="GY347" t="s">
        <v>227</v>
      </c>
      <c r="GZ347">
        <v>9.9499999999999993</v>
      </c>
      <c r="HA347">
        <v>9.9500000000000001E-4</v>
      </c>
      <c r="HB347" t="s">
        <v>227</v>
      </c>
      <c r="HC347">
        <v>0.53</v>
      </c>
      <c r="HD347">
        <v>5.3000000000000001E-5</v>
      </c>
      <c r="HE347" t="s">
        <v>227</v>
      </c>
      <c r="HF347">
        <v>366</v>
      </c>
      <c r="HG347">
        <v>3.6600000000000001E-2</v>
      </c>
      <c r="HH347" t="s">
        <v>227</v>
      </c>
      <c r="HI347">
        <v>63</v>
      </c>
      <c r="HJ347">
        <v>6.3E-3</v>
      </c>
      <c r="HK347" t="s">
        <v>227</v>
      </c>
    </row>
    <row r="348" spans="1:219" x14ac:dyDescent="0.25">
      <c r="A348" t="s">
        <v>692</v>
      </c>
      <c r="B348" t="s">
        <v>678</v>
      </c>
      <c r="C348" t="s">
        <v>221</v>
      </c>
      <c r="D348" t="s">
        <v>416</v>
      </c>
      <c r="E348" t="s">
        <v>672</v>
      </c>
      <c r="F348" t="s">
        <v>260</v>
      </c>
      <c r="G348" t="s">
        <v>235</v>
      </c>
      <c r="H348" t="s">
        <v>226</v>
      </c>
      <c r="I348" t="str">
        <f>HYPERLINK("https://www.oreas.com/crm/OREAS-609/")</f>
        <v>https://www.oreas.com/crm/OREAS-609/</v>
      </c>
      <c r="J348">
        <v>24.6</v>
      </c>
      <c r="K348">
        <v>2.4599999999999999E-3</v>
      </c>
      <c r="L348" t="s">
        <v>271</v>
      </c>
      <c r="M348">
        <v>63900</v>
      </c>
      <c r="N348">
        <v>6.39</v>
      </c>
      <c r="O348" t="s">
        <v>227</v>
      </c>
      <c r="P348">
        <v>1489</v>
      </c>
      <c r="Q348">
        <v>0.1489</v>
      </c>
      <c r="R348" t="s">
        <v>227</v>
      </c>
      <c r="S348">
        <v>5.16</v>
      </c>
      <c r="T348">
        <v>5.1599999999999997E-4</v>
      </c>
      <c r="U348" t="s">
        <v>243</v>
      </c>
      <c r="AB348">
        <v>1.42</v>
      </c>
      <c r="AC348">
        <v>1.4200000000000001E-4</v>
      </c>
      <c r="AD348" t="s">
        <v>227</v>
      </c>
      <c r="AE348">
        <v>112</v>
      </c>
      <c r="AF348">
        <v>1.12E-2</v>
      </c>
      <c r="AG348" t="s">
        <v>227</v>
      </c>
      <c r="AH348">
        <v>2940</v>
      </c>
      <c r="AI348">
        <v>0.29399999999999998</v>
      </c>
      <c r="AJ348" t="s">
        <v>227</v>
      </c>
      <c r="AK348">
        <v>7.4</v>
      </c>
      <c r="AL348">
        <v>7.3999999999999999E-4</v>
      </c>
      <c r="AM348" t="s">
        <v>227</v>
      </c>
      <c r="AN348">
        <v>53</v>
      </c>
      <c r="AO348">
        <v>5.3E-3</v>
      </c>
      <c r="AP348" t="s">
        <v>227</v>
      </c>
      <c r="AT348">
        <v>5.41</v>
      </c>
      <c r="AU348">
        <v>5.4100000000000003E-4</v>
      </c>
      <c r="AV348" t="s">
        <v>227</v>
      </c>
      <c r="AW348">
        <v>28.4</v>
      </c>
      <c r="AX348">
        <v>2.8400000000000001E-3</v>
      </c>
      <c r="AY348" t="s">
        <v>227</v>
      </c>
      <c r="AZ348">
        <v>2.4900000000000002</v>
      </c>
      <c r="BA348">
        <v>2.4899999999999998E-4</v>
      </c>
      <c r="BB348" t="s">
        <v>227</v>
      </c>
      <c r="BC348">
        <v>4950</v>
      </c>
      <c r="BD348">
        <v>0.495</v>
      </c>
      <c r="BE348" t="s">
        <v>227</v>
      </c>
      <c r="BF348">
        <v>1.68</v>
      </c>
      <c r="BG348">
        <v>1.6799999999999999E-4</v>
      </c>
      <c r="BH348" t="s">
        <v>227</v>
      </c>
      <c r="BI348">
        <v>0.61</v>
      </c>
      <c r="BJ348">
        <v>6.0999999999999999E-5</v>
      </c>
      <c r="BK348" t="s">
        <v>227</v>
      </c>
      <c r="BL348">
        <v>0.85</v>
      </c>
      <c r="BM348">
        <v>8.5000000000000006E-5</v>
      </c>
      <c r="BN348" t="s">
        <v>227</v>
      </c>
      <c r="BO348">
        <v>20900</v>
      </c>
      <c r="BP348">
        <v>2.09</v>
      </c>
      <c r="BQ348" t="s">
        <v>227</v>
      </c>
      <c r="BR348">
        <v>23.2</v>
      </c>
      <c r="BS348">
        <v>2.32E-3</v>
      </c>
      <c r="BT348" t="s">
        <v>227</v>
      </c>
      <c r="BU348">
        <v>3.19</v>
      </c>
      <c r="BV348">
        <v>3.19E-4</v>
      </c>
      <c r="BW348" t="s">
        <v>227</v>
      </c>
      <c r="CA348">
        <v>2</v>
      </c>
      <c r="CB348">
        <v>2.0000000000000001E-4</v>
      </c>
      <c r="CC348" t="s">
        <v>227</v>
      </c>
      <c r="CD348">
        <v>0.47</v>
      </c>
      <c r="CE348">
        <v>4.6999999999999997E-5</v>
      </c>
      <c r="CF348" t="s">
        <v>271</v>
      </c>
      <c r="CG348">
        <v>0.23</v>
      </c>
      <c r="CH348">
        <v>2.3E-5</v>
      </c>
      <c r="CI348" t="s">
        <v>227</v>
      </c>
      <c r="CJ348">
        <v>1.97</v>
      </c>
      <c r="CK348">
        <v>1.9699999999999999E-4</v>
      </c>
      <c r="CL348" t="s">
        <v>227</v>
      </c>
      <c r="CP348">
        <v>22500</v>
      </c>
      <c r="CQ348">
        <v>2.25</v>
      </c>
      <c r="CR348" t="s">
        <v>227</v>
      </c>
      <c r="CS348">
        <v>23.3</v>
      </c>
      <c r="CT348">
        <v>2.33E-3</v>
      </c>
      <c r="CU348" t="s">
        <v>227</v>
      </c>
      <c r="CV348">
        <v>25.6</v>
      </c>
      <c r="CW348">
        <v>2.5600000000000002E-3</v>
      </c>
      <c r="CX348" t="s">
        <v>227</v>
      </c>
      <c r="DB348">
        <v>1857</v>
      </c>
      <c r="DC348">
        <v>0.1857</v>
      </c>
      <c r="DD348" t="s">
        <v>227</v>
      </c>
      <c r="DE348">
        <v>82</v>
      </c>
      <c r="DF348">
        <v>8.2000000000000007E-3</v>
      </c>
      <c r="DG348" t="s">
        <v>227</v>
      </c>
      <c r="DH348">
        <v>4.43</v>
      </c>
      <c r="DI348">
        <v>4.4299999999999998E-4</v>
      </c>
      <c r="DJ348" t="s">
        <v>227</v>
      </c>
      <c r="DK348">
        <v>9340</v>
      </c>
      <c r="DL348">
        <v>0.93400000000000005</v>
      </c>
      <c r="DM348" t="s">
        <v>227</v>
      </c>
      <c r="DN348">
        <v>9.17</v>
      </c>
      <c r="DO348">
        <v>9.1699999999999995E-4</v>
      </c>
      <c r="DP348" t="s">
        <v>227</v>
      </c>
      <c r="DQ348">
        <v>21.3</v>
      </c>
      <c r="DR348">
        <v>2.1299999999999999E-3</v>
      </c>
      <c r="DS348" t="s">
        <v>227</v>
      </c>
      <c r="DT348">
        <v>12.6</v>
      </c>
      <c r="DU348">
        <v>1.2600000000000001E-3</v>
      </c>
      <c r="DV348" t="s">
        <v>271</v>
      </c>
      <c r="DW348">
        <v>570</v>
      </c>
      <c r="DX348">
        <v>5.7000000000000002E-2</v>
      </c>
      <c r="DY348" t="s">
        <v>227</v>
      </c>
      <c r="DZ348">
        <v>608</v>
      </c>
      <c r="EA348">
        <v>6.08E-2</v>
      </c>
      <c r="EB348" t="s">
        <v>227</v>
      </c>
      <c r="EF348">
        <v>5.82</v>
      </c>
      <c r="EG348">
        <v>5.8200000000000005E-4</v>
      </c>
      <c r="EH348" t="s">
        <v>227</v>
      </c>
      <c r="EL348">
        <v>9.02</v>
      </c>
      <c r="EM348">
        <v>9.0200000000000002E-4</v>
      </c>
      <c r="EN348" t="s">
        <v>271</v>
      </c>
      <c r="EX348">
        <v>34300</v>
      </c>
      <c r="EY348">
        <v>3.43</v>
      </c>
      <c r="EZ348" t="s">
        <v>227</v>
      </c>
      <c r="FA348">
        <v>140</v>
      </c>
      <c r="FB348">
        <v>1.4E-2</v>
      </c>
      <c r="FC348" t="s">
        <v>227</v>
      </c>
      <c r="FD348">
        <v>3.08</v>
      </c>
      <c r="FE348">
        <v>3.0800000000000001E-4</v>
      </c>
      <c r="FF348" t="s">
        <v>227</v>
      </c>
      <c r="FG348">
        <v>17.100000000000001</v>
      </c>
      <c r="FH348">
        <v>1.7099999999999999E-3</v>
      </c>
      <c r="FI348" t="s">
        <v>227</v>
      </c>
      <c r="FP348">
        <v>10.1</v>
      </c>
      <c r="FQ348">
        <v>1.01E-3</v>
      </c>
      <c r="FR348" t="s">
        <v>227</v>
      </c>
      <c r="FS348">
        <v>284</v>
      </c>
      <c r="FT348">
        <v>2.8400000000000002E-2</v>
      </c>
      <c r="FU348" t="s">
        <v>227</v>
      </c>
      <c r="FV348">
        <v>0.71</v>
      </c>
      <c r="FW348">
        <v>7.1000000000000005E-5</v>
      </c>
      <c r="FX348" t="s">
        <v>227</v>
      </c>
      <c r="FY348">
        <v>0.36</v>
      </c>
      <c r="FZ348">
        <v>3.6000000000000001E-5</v>
      </c>
      <c r="GA348" t="s">
        <v>227</v>
      </c>
      <c r="GB348">
        <v>19.100000000000001</v>
      </c>
      <c r="GC348">
        <v>1.91E-3</v>
      </c>
      <c r="GD348" t="s">
        <v>271</v>
      </c>
      <c r="GE348">
        <v>9.91</v>
      </c>
      <c r="GF348">
        <v>9.9099999999999991E-4</v>
      </c>
      <c r="GG348" t="s">
        <v>227</v>
      </c>
      <c r="GH348">
        <v>1610</v>
      </c>
      <c r="GI348">
        <v>0.161</v>
      </c>
      <c r="GJ348" t="s">
        <v>227</v>
      </c>
      <c r="GK348">
        <v>1.68</v>
      </c>
      <c r="GL348">
        <v>1.6799999999999999E-4</v>
      </c>
      <c r="GM348" t="s">
        <v>227</v>
      </c>
      <c r="GQ348">
        <v>2.87</v>
      </c>
      <c r="GR348">
        <v>2.8699999999999998E-4</v>
      </c>
      <c r="GS348" t="s">
        <v>227</v>
      </c>
      <c r="GT348">
        <v>9.49</v>
      </c>
      <c r="GU348">
        <v>9.4899999999999997E-4</v>
      </c>
      <c r="GV348" t="s">
        <v>271</v>
      </c>
      <c r="GW348">
        <v>5.62</v>
      </c>
      <c r="GX348">
        <v>5.62E-4</v>
      </c>
      <c r="GY348" t="s">
        <v>227</v>
      </c>
      <c r="GZ348">
        <v>7.29</v>
      </c>
      <c r="HA348">
        <v>7.2900000000000005E-4</v>
      </c>
      <c r="HB348" t="s">
        <v>227</v>
      </c>
      <c r="HC348">
        <v>0.53</v>
      </c>
      <c r="HD348">
        <v>5.3000000000000001E-5</v>
      </c>
      <c r="HE348" t="s">
        <v>227</v>
      </c>
      <c r="HF348">
        <v>1032</v>
      </c>
      <c r="HG348">
        <v>0.1032</v>
      </c>
      <c r="HH348" t="s">
        <v>227</v>
      </c>
      <c r="HI348">
        <v>59</v>
      </c>
      <c r="HJ348">
        <v>5.8999999999999999E-3</v>
      </c>
      <c r="HK348" t="s">
        <v>227</v>
      </c>
    </row>
    <row r="349" spans="1:219" x14ac:dyDescent="0.25">
      <c r="A349" t="s">
        <v>693</v>
      </c>
      <c r="B349" t="s">
        <v>678</v>
      </c>
      <c r="C349" t="s">
        <v>221</v>
      </c>
      <c r="D349" t="s">
        <v>416</v>
      </c>
      <c r="E349" t="s">
        <v>672</v>
      </c>
      <c r="F349" t="s">
        <v>260</v>
      </c>
      <c r="G349" t="s">
        <v>225</v>
      </c>
      <c r="H349" t="s">
        <v>226</v>
      </c>
      <c r="I349" t="str">
        <f>HYPERLINK("https://www.oreas.com/crm/OREAS-609b/")</f>
        <v>https://www.oreas.com/crm/OREAS-609b/</v>
      </c>
      <c r="J349">
        <v>24.4</v>
      </c>
      <c r="K349">
        <v>2.4399999999999999E-3</v>
      </c>
      <c r="L349" t="s">
        <v>271</v>
      </c>
      <c r="M349">
        <v>67100</v>
      </c>
      <c r="N349">
        <v>6.71</v>
      </c>
      <c r="O349" t="s">
        <v>227</v>
      </c>
      <c r="P349">
        <v>1500</v>
      </c>
      <c r="Q349">
        <v>0.15</v>
      </c>
      <c r="R349" t="s">
        <v>227</v>
      </c>
      <c r="S349">
        <v>4.97</v>
      </c>
      <c r="T349">
        <v>4.9700000000000005E-4</v>
      </c>
      <c r="U349" t="s">
        <v>243</v>
      </c>
      <c r="V349" s="2">
        <v>10</v>
      </c>
      <c r="W349" s="2">
        <v>1E-3</v>
      </c>
      <c r="X349" t="s">
        <v>271</v>
      </c>
      <c r="AB349">
        <v>2.4300000000000002</v>
      </c>
      <c r="AC349">
        <v>2.43E-4</v>
      </c>
      <c r="AD349" t="s">
        <v>227</v>
      </c>
      <c r="AE349">
        <v>110</v>
      </c>
      <c r="AF349">
        <v>1.0999999999999999E-2</v>
      </c>
      <c r="AG349" t="s">
        <v>227</v>
      </c>
      <c r="AH349">
        <v>9390</v>
      </c>
      <c r="AI349">
        <v>0.93899999999999995</v>
      </c>
      <c r="AJ349" t="s">
        <v>227</v>
      </c>
      <c r="AK349">
        <v>8.16</v>
      </c>
      <c r="AL349">
        <v>8.1599999999999999E-4</v>
      </c>
      <c r="AM349" t="s">
        <v>227</v>
      </c>
      <c r="AN349">
        <v>71</v>
      </c>
      <c r="AO349">
        <v>7.1000000000000004E-3</v>
      </c>
      <c r="AP349" t="s">
        <v>227</v>
      </c>
      <c r="AT349">
        <v>5.43</v>
      </c>
      <c r="AU349">
        <v>5.4299999999999997E-4</v>
      </c>
      <c r="AV349" t="s">
        <v>227</v>
      </c>
      <c r="AW349">
        <v>19.899999999999999</v>
      </c>
      <c r="AX349">
        <v>1.99E-3</v>
      </c>
      <c r="AY349" t="s">
        <v>227</v>
      </c>
      <c r="AZ349">
        <v>5.28</v>
      </c>
      <c r="BA349">
        <v>5.2800000000000004E-4</v>
      </c>
      <c r="BB349" t="s">
        <v>227</v>
      </c>
      <c r="BC349">
        <v>4980</v>
      </c>
      <c r="BD349">
        <v>0.498</v>
      </c>
      <c r="BE349" t="s">
        <v>227</v>
      </c>
      <c r="BF349">
        <v>2.75</v>
      </c>
      <c r="BG349">
        <v>2.7500000000000002E-4</v>
      </c>
      <c r="BH349" t="s">
        <v>227</v>
      </c>
      <c r="BI349">
        <v>0.81</v>
      </c>
      <c r="BJ349">
        <v>8.1000000000000004E-5</v>
      </c>
      <c r="BK349" t="s">
        <v>227</v>
      </c>
      <c r="BL349">
        <v>1.08</v>
      </c>
      <c r="BM349">
        <v>1.08E-4</v>
      </c>
      <c r="BN349" t="s">
        <v>227</v>
      </c>
      <c r="BO349">
        <v>28900</v>
      </c>
      <c r="BP349">
        <v>2.89</v>
      </c>
      <c r="BQ349" t="s">
        <v>227</v>
      </c>
      <c r="BR349">
        <v>23</v>
      </c>
      <c r="BS349">
        <v>2.3E-3</v>
      </c>
      <c r="BT349" t="s">
        <v>227</v>
      </c>
      <c r="BU349">
        <v>4.58</v>
      </c>
      <c r="BV349">
        <v>4.5800000000000002E-4</v>
      </c>
      <c r="BW349" t="s">
        <v>227</v>
      </c>
      <c r="BX349">
        <v>0.18</v>
      </c>
      <c r="BY349">
        <v>1.8E-5</v>
      </c>
      <c r="BZ349" t="s">
        <v>227</v>
      </c>
      <c r="CA349">
        <v>5</v>
      </c>
      <c r="CB349">
        <v>5.0000000000000001E-4</v>
      </c>
      <c r="CC349" t="s">
        <v>227</v>
      </c>
      <c r="CD349">
        <v>0.52</v>
      </c>
      <c r="CE349">
        <v>5.1999999999999997E-5</v>
      </c>
      <c r="CF349" t="s">
        <v>271</v>
      </c>
      <c r="CG349">
        <v>0.36</v>
      </c>
      <c r="CH349">
        <v>3.6000000000000001E-5</v>
      </c>
      <c r="CI349" t="s">
        <v>227</v>
      </c>
      <c r="CJ349">
        <v>2.0499999999999998</v>
      </c>
      <c r="CK349">
        <v>2.05E-4</v>
      </c>
      <c r="CL349" t="s">
        <v>227</v>
      </c>
      <c r="CP349">
        <v>25300</v>
      </c>
      <c r="CQ349">
        <v>2.5299999999999998</v>
      </c>
      <c r="CR349" t="s">
        <v>227</v>
      </c>
      <c r="CS349">
        <v>35.299999999999997</v>
      </c>
      <c r="CT349">
        <v>3.5300000000000002E-3</v>
      </c>
      <c r="CU349" t="s">
        <v>227</v>
      </c>
      <c r="CV349">
        <v>30.9</v>
      </c>
      <c r="CW349">
        <v>3.0899999999999999E-3</v>
      </c>
      <c r="CX349" t="s">
        <v>227</v>
      </c>
      <c r="CY349">
        <v>8.3000000000000004E-2</v>
      </c>
      <c r="CZ349">
        <v>8.3000000000000002E-6</v>
      </c>
      <c r="DA349" t="s">
        <v>227</v>
      </c>
      <c r="DB349">
        <v>1470</v>
      </c>
      <c r="DC349">
        <v>0.14699999999999999</v>
      </c>
      <c r="DD349" t="s">
        <v>227</v>
      </c>
      <c r="DE349">
        <v>230</v>
      </c>
      <c r="DF349">
        <v>2.3E-2</v>
      </c>
      <c r="DG349" t="s">
        <v>227</v>
      </c>
      <c r="DH349">
        <v>5.54</v>
      </c>
      <c r="DI349">
        <v>5.5400000000000002E-4</v>
      </c>
      <c r="DJ349" t="s">
        <v>227</v>
      </c>
      <c r="DK349">
        <v>19100</v>
      </c>
      <c r="DL349">
        <v>1.91</v>
      </c>
      <c r="DM349" t="s">
        <v>227</v>
      </c>
      <c r="DN349">
        <v>14.6</v>
      </c>
      <c r="DO349">
        <v>1.4599999999999999E-3</v>
      </c>
      <c r="DP349" t="s">
        <v>227</v>
      </c>
      <c r="DQ349">
        <v>29.9</v>
      </c>
      <c r="DR349">
        <v>2.99E-3</v>
      </c>
      <c r="DS349" t="s">
        <v>227</v>
      </c>
      <c r="DT349">
        <v>7.05</v>
      </c>
      <c r="DU349">
        <v>7.0500000000000001E-4</v>
      </c>
      <c r="DV349" t="s">
        <v>271</v>
      </c>
      <c r="DW349">
        <v>330</v>
      </c>
      <c r="DX349">
        <v>3.3000000000000002E-2</v>
      </c>
      <c r="DY349" t="s">
        <v>227</v>
      </c>
      <c r="DZ349">
        <v>448</v>
      </c>
      <c r="EA349">
        <v>4.48E-2</v>
      </c>
      <c r="EB349" t="s">
        <v>227</v>
      </c>
      <c r="EF349">
        <v>8.3699999999999992</v>
      </c>
      <c r="EG349">
        <v>8.3699999999999996E-4</v>
      </c>
      <c r="EH349" t="s">
        <v>227</v>
      </c>
      <c r="EL349">
        <v>13.9</v>
      </c>
      <c r="EM349">
        <v>1.39E-3</v>
      </c>
      <c r="EN349" t="s">
        <v>271</v>
      </c>
      <c r="EO349" s="2">
        <v>2E-3</v>
      </c>
      <c r="EP349" s="2">
        <v>1.9999999999999999E-7</v>
      </c>
      <c r="EQ349" t="s">
        <v>227</v>
      </c>
      <c r="EX349">
        <v>22700</v>
      </c>
      <c r="EY349">
        <v>2.27</v>
      </c>
      <c r="EZ349" t="s">
        <v>227</v>
      </c>
      <c r="FA349">
        <v>158</v>
      </c>
      <c r="FB349">
        <v>1.5800000000000002E-2</v>
      </c>
      <c r="FC349" t="s">
        <v>227</v>
      </c>
      <c r="FD349">
        <v>3.73</v>
      </c>
      <c r="FE349">
        <v>3.7300000000000001E-4</v>
      </c>
      <c r="FF349" t="s">
        <v>227</v>
      </c>
      <c r="FG349">
        <v>15.5</v>
      </c>
      <c r="FH349">
        <v>1.5499999999999999E-3</v>
      </c>
      <c r="FI349" t="s">
        <v>227</v>
      </c>
      <c r="FM349">
        <v>2.82</v>
      </c>
      <c r="FN349">
        <v>2.8200000000000002E-4</v>
      </c>
      <c r="FO349" t="s">
        <v>271</v>
      </c>
      <c r="FP349">
        <v>11.6</v>
      </c>
      <c r="FQ349">
        <v>1.16E-3</v>
      </c>
      <c r="FR349" t="s">
        <v>227</v>
      </c>
      <c r="FS349">
        <v>219</v>
      </c>
      <c r="FT349">
        <v>2.1899999999999999E-2</v>
      </c>
      <c r="FU349" t="s">
        <v>227</v>
      </c>
      <c r="FV349">
        <v>1.07</v>
      </c>
      <c r="FW349">
        <v>1.07E-4</v>
      </c>
      <c r="FX349" t="s">
        <v>227</v>
      </c>
      <c r="FY349">
        <v>0.56999999999999995</v>
      </c>
      <c r="FZ349">
        <v>5.7000000000000003E-5</v>
      </c>
      <c r="GA349" t="s">
        <v>227</v>
      </c>
      <c r="GB349">
        <v>21.8</v>
      </c>
      <c r="GC349">
        <v>2.1800000000000001E-3</v>
      </c>
      <c r="GD349" t="s">
        <v>271</v>
      </c>
      <c r="GE349">
        <v>12.2</v>
      </c>
      <c r="GF349">
        <v>1.2199999999999999E-3</v>
      </c>
      <c r="GG349" t="s">
        <v>227</v>
      </c>
      <c r="GH349">
        <v>1220</v>
      </c>
      <c r="GI349">
        <v>0.122</v>
      </c>
      <c r="GJ349" t="s">
        <v>227</v>
      </c>
      <c r="GK349">
        <v>1.48</v>
      </c>
      <c r="GL349">
        <v>1.4799999999999999E-4</v>
      </c>
      <c r="GM349" t="s">
        <v>227</v>
      </c>
      <c r="GN349">
        <v>9.5000000000000001E-2</v>
      </c>
      <c r="GO349">
        <v>9.5000000000000005E-6</v>
      </c>
      <c r="GP349" t="s">
        <v>227</v>
      </c>
      <c r="GQ349">
        <v>4.26</v>
      </c>
      <c r="GR349">
        <v>4.26E-4</v>
      </c>
      <c r="GS349" t="s">
        <v>227</v>
      </c>
      <c r="GT349">
        <v>5.69</v>
      </c>
      <c r="GU349">
        <v>5.6899999999999995E-4</v>
      </c>
      <c r="GV349" t="s">
        <v>271</v>
      </c>
      <c r="GW349">
        <v>4.42</v>
      </c>
      <c r="GX349">
        <v>4.4200000000000001E-4</v>
      </c>
      <c r="GY349" t="s">
        <v>227</v>
      </c>
      <c r="GZ349">
        <v>11.4</v>
      </c>
      <c r="HA349">
        <v>1.14E-3</v>
      </c>
      <c r="HB349" t="s">
        <v>227</v>
      </c>
      <c r="HC349">
        <v>0.56000000000000005</v>
      </c>
      <c r="HD349">
        <v>5.5999999999999999E-5</v>
      </c>
      <c r="HE349" t="s">
        <v>227</v>
      </c>
      <c r="HF349">
        <v>1308</v>
      </c>
      <c r="HG349">
        <v>0.1308</v>
      </c>
      <c r="HH349" t="s">
        <v>227</v>
      </c>
      <c r="HI349">
        <v>181</v>
      </c>
      <c r="HJ349">
        <v>1.8100000000000002E-2</v>
      </c>
      <c r="HK349" t="s">
        <v>227</v>
      </c>
    </row>
    <row r="350" spans="1:219" x14ac:dyDescent="0.25">
      <c r="A350" t="s">
        <v>694</v>
      </c>
      <c r="B350" t="s">
        <v>695</v>
      </c>
      <c r="C350" t="s">
        <v>221</v>
      </c>
      <c r="D350" t="s">
        <v>696</v>
      </c>
      <c r="E350" t="s">
        <v>697</v>
      </c>
      <c r="F350" t="s">
        <v>224</v>
      </c>
      <c r="G350" t="s">
        <v>235</v>
      </c>
      <c r="H350" t="s">
        <v>226</v>
      </c>
      <c r="I350" t="str">
        <f>HYPERLINK("https://www.oreas.com/crm/OREAS-60b/")</f>
        <v>https://www.oreas.com/crm/OREAS-60b/</v>
      </c>
      <c r="J350">
        <v>4.96</v>
      </c>
      <c r="K350">
        <v>4.9600000000000002E-4</v>
      </c>
      <c r="L350" t="s">
        <v>271</v>
      </c>
      <c r="S350">
        <v>2.57</v>
      </c>
      <c r="T350">
        <v>2.5700000000000001E-4</v>
      </c>
      <c r="U350" t="s">
        <v>243</v>
      </c>
    </row>
    <row r="351" spans="1:219" x14ac:dyDescent="0.25">
      <c r="A351" t="s">
        <v>698</v>
      </c>
      <c r="B351" t="s">
        <v>699</v>
      </c>
      <c r="C351" t="s">
        <v>221</v>
      </c>
      <c r="D351" t="s">
        <v>696</v>
      </c>
      <c r="E351" t="s">
        <v>697</v>
      </c>
      <c r="F351" t="s">
        <v>224</v>
      </c>
      <c r="G351" t="s">
        <v>235</v>
      </c>
      <c r="H351" t="s">
        <v>226</v>
      </c>
      <c r="I351" t="str">
        <f>HYPERLINK("https://www.oreas.com/crm/OREAS-60c/")</f>
        <v>https://www.oreas.com/crm/OREAS-60c/</v>
      </c>
      <c r="J351">
        <v>4.8099999999999996</v>
      </c>
      <c r="K351">
        <v>4.8099999999999998E-4</v>
      </c>
      <c r="L351" t="s">
        <v>271</v>
      </c>
      <c r="S351">
        <v>2.4700000000000002</v>
      </c>
      <c r="T351">
        <v>2.4699999999999999E-4</v>
      </c>
      <c r="U351" t="s">
        <v>243</v>
      </c>
      <c r="EX351">
        <v>8600</v>
      </c>
      <c r="EY351">
        <v>0.86</v>
      </c>
      <c r="EZ351" t="s">
        <v>227</v>
      </c>
    </row>
    <row r="352" spans="1:219" x14ac:dyDescent="0.25">
      <c r="A352" t="s">
        <v>700</v>
      </c>
      <c r="B352" t="s">
        <v>699</v>
      </c>
      <c r="C352" t="s">
        <v>221</v>
      </c>
      <c r="D352" t="s">
        <v>696</v>
      </c>
      <c r="E352" t="s">
        <v>697</v>
      </c>
      <c r="F352" t="s">
        <v>260</v>
      </c>
      <c r="G352" t="s">
        <v>235</v>
      </c>
      <c r="H352" t="s">
        <v>226</v>
      </c>
      <c r="I352" t="str">
        <f>HYPERLINK("https://www.oreas.com/crm/OREAS-60d/")</f>
        <v>https://www.oreas.com/crm/OREAS-60d/</v>
      </c>
      <c r="J352">
        <v>4.45</v>
      </c>
      <c r="K352">
        <v>4.4499999999999997E-4</v>
      </c>
      <c r="L352" t="s">
        <v>271</v>
      </c>
      <c r="M352">
        <v>35600</v>
      </c>
      <c r="N352">
        <v>3.56</v>
      </c>
      <c r="O352" t="s">
        <v>227</v>
      </c>
      <c r="P352">
        <v>15.7</v>
      </c>
      <c r="Q352">
        <v>1.57E-3</v>
      </c>
      <c r="R352" t="s">
        <v>227</v>
      </c>
      <c r="S352">
        <v>2.4700000000000002</v>
      </c>
      <c r="T352">
        <v>2.4699999999999999E-4</v>
      </c>
      <c r="U352" t="s">
        <v>243</v>
      </c>
      <c r="Y352">
        <v>215</v>
      </c>
      <c r="Z352">
        <v>2.1499999999999998E-2</v>
      </c>
      <c r="AA352" t="s">
        <v>227</v>
      </c>
      <c r="AB352">
        <v>0.72</v>
      </c>
      <c r="AC352">
        <v>7.2000000000000002E-5</v>
      </c>
      <c r="AD352" t="s">
        <v>227</v>
      </c>
      <c r="AE352">
        <v>0.31</v>
      </c>
      <c r="AF352">
        <v>3.1000000000000001E-5</v>
      </c>
      <c r="AG352" t="s">
        <v>227</v>
      </c>
      <c r="AH352">
        <v>101900</v>
      </c>
      <c r="AI352">
        <v>10.19</v>
      </c>
      <c r="AJ352" t="s">
        <v>227</v>
      </c>
      <c r="AK352">
        <v>0.15</v>
      </c>
      <c r="AL352">
        <v>1.5E-5</v>
      </c>
      <c r="AM352" t="s">
        <v>227</v>
      </c>
      <c r="AN352">
        <v>18.600000000000001</v>
      </c>
      <c r="AO352">
        <v>1.8600000000000001E-3</v>
      </c>
      <c r="AP352" t="s">
        <v>227</v>
      </c>
      <c r="AT352">
        <v>7.59</v>
      </c>
      <c r="AU352">
        <v>7.5900000000000002E-4</v>
      </c>
      <c r="AV352" t="s">
        <v>227</v>
      </c>
      <c r="AW352">
        <v>13.6</v>
      </c>
      <c r="AX352">
        <v>1.3600000000000001E-3</v>
      </c>
      <c r="AY352" t="s">
        <v>227</v>
      </c>
      <c r="AZ352">
        <v>4.34</v>
      </c>
      <c r="BA352">
        <v>4.3399999999999998E-4</v>
      </c>
      <c r="BB352" t="s">
        <v>227</v>
      </c>
      <c r="BC352">
        <v>73</v>
      </c>
      <c r="BD352">
        <v>7.3000000000000001E-3</v>
      </c>
      <c r="BE352" t="s">
        <v>227</v>
      </c>
      <c r="BF352">
        <v>1.37</v>
      </c>
      <c r="BG352">
        <v>1.37E-4</v>
      </c>
      <c r="BH352" t="s">
        <v>227</v>
      </c>
      <c r="BI352">
        <v>0.81</v>
      </c>
      <c r="BJ352">
        <v>8.1000000000000004E-5</v>
      </c>
      <c r="BK352" t="s">
        <v>227</v>
      </c>
      <c r="BL352">
        <v>0.5</v>
      </c>
      <c r="BM352">
        <v>5.0000000000000002E-5</v>
      </c>
      <c r="BN352" t="s">
        <v>227</v>
      </c>
      <c r="BO352">
        <v>19600</v>
      </c>
      <c r="BP352">
        <v>1.96</v>
      </c>
      <c r="BQ352" t="s">
        <v>227</v>
      </c>
      <c r="BR352">
        <v>8.15</v>
      </c>
      <c r="BS352">
        <v>8.1499999999999997E-4</v>
      </c>
      <c r="BT352" t="s">
        <v>227</v>
      </c>
      <c r="BU352">
        <v>1.62</v>
      </c>
      <c r="BV352">
        <v>1.6200000000000001E-4</v>
      </c>
      <c r="BW352" t="s">
        <v>227</v>
      </c>
      <c r="CA352">
        <v>1.3</v>
      </c>
      <c r="CB352">
        <v>1.2999999999999999E-4</v>
      </c>
      <c r="CC352" t="s">
        <v>227</v>
      </c>
      <c r="CD352">
        <v>0.1</v>
      </c>
      <c r="CE352">
        <v>1.0000000000000001E-5</v>
      </c>
      <c r="CF352" t="s">
        <v>271</v>
      </c>
      <c r="CG352">
        <v>0.28000000000000003</v>
      </c>
      <c r="CH352">
        <v>2.8E-5</v>
      </c>
      <c r="CI352" t="s">
        <v>227</v>
      </c>
      <c r="CJ352">
        <v>2.3E-2</v>
      </c>
      <c r="CK352">
        <v>2.3E-6</v>
      </c>
      <c r="CL352" t="s">
        <v>227</v>
      </c>
      <c r="CP352">
        <v>15100</v>
      </c>
      <c r="CQ352">
        <v>1.51</v>
      </c>
      <c r="CR352" t="s">
        <v>227</v>
      </c>
      <c r="CS352">
        <v>9.09</v>
      </c>
      <c r="CT352">
        <v>9.0899999999999998E-4</v>
      </c>
      <c r="CU352" t="s">
        <v>227</v>
      </c>
      <c r="CV352">
        <v>40.6</v>
      </c>
      <c r="CW352">
        <v>4.0600000000000002E-3</v>
      </c>
      <c r="CX352" t="s">
        <v>227</v>
      </c>
      <c r="CY352">
        <v>0.12</v>
      </c>
      <c r="CZ352">
        <v>1.2E-5</v>
      </c>
      <c r="DA352" t="s">
        <v>227</v>
      </c>
      <c r="DB352">
        <v>5900</v>
      </c>
      <c r="DC352">
        <v>0.59</v>
      </c>
      <c r="DD352" t="s">
        <v>227</v>
      </c>
      <c r="DE352">
        <v>590</v>
      </c>
      <c r="DF352">
        <v>5.8999999999999997E-2</v>
      </c>
      <c r="DG352" t="s">
        <v>227</v>
      </c>
      <c r="DH352">
        <v>2.83</v>
      </c>
      <c r="DI352">
        <v>2.8299999999999999E-4</v>
      </c>
      <c r="DJ352" t="s">
        <v>227</v>
      </c>
      <c r="DK352">
        <v>5650</v>
      </c>
      <c r="DL352">
        <v>0.56499999999999995</v>
      </c>
      <c r="DM352" t="s">
        <v>227</v>
      </c>
      <c r="DN352">
        <v>1.78</v>
      </c>
      <c r="DO352">
        <v>1.7799999999999999E-4</v>
      </c>
      <c r="DP352" t="s">
        <v>227</v>
      </c>
      <c r="DQ352">
        <v>8.9</v>
      </c>
      <c r="DR352">
        <v>8.8999999999999995E-4</v>
      </c>
      <c r="DS352" t="s">
        <v>227</v>
      </c>
      <c r="DT352">
        <v>8.64</v>
      </c>
      <c r="DU352">
        <v>8.6399999999999997E-4</v>
      </c>
      <c r="DV352" t="s">
        <v>271</v>
      </c>
      <c r="DW352">
        <v>420</v>
      </c>
      <c r="DX352">
        <v>4.2000000000000003E-2</v>
      </c>
      <c r="DY352" t="s">
        <v>227</v>
      </c>
      <c r="DZ352">
        <v>10.6</v>
      </c>
      <c r="EA352">
        <v>1.06E-3</v>
      </c>
      <c r="EB352" t="s">
        <v>227</v>
      </c>
      <c r="EF352">
        <v>2.2000000000000002</v>
      </c>
      <c r="EG352">
        <v>2.2000000000000001E-4</v>
      </c>
      <c r="EH352" t="s">
        <v>227</v>
      </c>
      <c r="EL352">
        <v>9.91</v>
      </c>
      <c r="EM352">
        <v>9.9099999999999991E-4</v>
      </c>
      <c r="EN352" t="s">
        <v>271</v>
      </c>
      <c r="EX352">
        <v>5730</v>
      </c>
      <c r="EY352">
        <v>0.57299999999999995</v>
      </c>
      <c r="EZ352" t="s">
        <v>227</v>
      </c>
      <c r="FA352">
        <v>2.14</v>
      </c>
      <c r="FB352">
        <v>2.14E-4</v>
      </c>
      <c r="FC352" t="s">
        <v>227</v>
      </c>
      <c r="FD352">
        <v>6.85</v>
      </c>
      <c r="FE352">
        <v>6.8499999999999995E-4</v>
      </c>
      <c r="FF352" t="s">
        <v>227</v>
      </c>
      <c r="FM352">
        <v>1.51</v>
      </c>
      <c r="FN352">
        <v>1.5100000000000001E-4</v>
      </c>
      <c r="FO352" t="s">
        <v>271</v>
      </c>
      <c r="FP352">
        <v>0.7</v>
      </c>
      <c r="FQ352">
        <v>6.9999999999999994E-5</v>
      </c>
      <c r="FR352" t="s">
        <v>227</v>
      </c>
      <c r="FS352">
        <v>244</v>
      </c>
      <c r="FT352">
        <v>2.4400000000000002E-2</v>
      </c>
      <c r="FU352" t="s">
        <v>227</v>
      </c>
      <c r="FY352">
        <v>0.24</v>
      </c>
      <c r="FZ352">
        <v>2.4000000000000001E-5</v>
      </c>
      <c r="GA352" t="s">
        <v>227</v>
      </c>
      <c r="GB352">
        <v>2.02</v>
      </c>
      <c r="GC352">
        <v>2.02E-4</v>
      </c>
      <c r="GD352" t="s">
        <v>271</v>
      </c>
      <c r="GE352">
        <v>2.15</v>
      </c>
      <c r="GF352">
        <v>2.1499999999999999E-4</v>
      </c>
      <c r="GG352" t="s">
        <v>227</v>
      </c>
      <c r="GH352">
        <v>1710</v>
      </c>
      <c r="GI352">
        <v>0.17100000000000001</v>
      </c>
      <c r="GJ352" t="s">
        <v>227</v>
      </c>
      <c r="GK352">
        <v>0.64</v>
      </c>
      <c r="GL352">
        <v>6.3999999999999997E-5</v>
      </c>
      <c r="GM352" t="s">
        <v>227</v>
      </c>
      <c r="GN352">
        <v>0.11</v>
      </c>
      <c r="GO352">
        <v>1.1E-5</v>
      </c>
      <c r="GP352" t="s">
        <v>227</v>
      </c>
      <c r="GQ352">
        <v>0.65</v>
      </c>
      <c r="GR352">
        <v>6.4999999999999994E-5</v>
      </c>
      <c r="GS352" t="s">
        <v>227</v>
      </c>
      <c r="GT352">
        <v>37.799999999999997</v>
      </c>
      <c r="GU352">
        <v>3.7799999999999999E-3</v>
      </c>
      <c r="GV352" t="s">
        <v>271</v>
      </c>
      <c r="GW352">
        <v>2.2799999999999998</v>
      </c>
      <c r="GX352">
        <v>2.2800000000000001E-4</v>
      </c>
      <c r="GY352" t="s">
        <v>227</v>
      </c>
      <c r="GZ352">
        <v>7.25</v>
      </c>
      <c r="HA352">
        <v>7.2499999999999995E-4</v>
      </c>
      <c r="HB352" t="s">
        <v>227</v>
      </c>
      <c r="HC352">
        <v>0.75</v>
      </c>
      <c r="HD352">
        <v>7.4999999999999993E-5</v>
      </c>
      <c r="HE352" t="s">
        <v>227</v>
      </c>
      <c r="HF352">
        <v>36.9</v>
      </c>
      <c r="HG352">
        <v>3.6900000000000001E-3</v>
      </c>
      <c r="HH352" t="s">
        <v>227</v>
      </c>
      <c r="HI352">
        <v>49.6</v>
      </c>
      <c r="HJ352">
        <v>4.96E-3</v>
      </c>
      <c r="HK352" t="s">
        <v>227</v>
      </c>
    </row>
    <row r="353" spans="1:219" x14ac:dyDescent="0.25">
      <c r="A353" t="s">
        <v>701</v>
      </c>
      <c r="B353" t="s">
        <v>699</v>
      </c>
      <c r="C353" t="s">
        <v>221</v>
      </c>
      <c r="D353" t="s">
        <v>696</v>
      </c>
      <c r="E353" t="s">
        <v>697</v>
      </c>
      <c r="F353" t="s">
        <v>260</v>
      </c>
      <c r="G353" t="s">
        <v>225</v>
      </c>
      <c r="H353" t="s">
        <v>226</v>
      </c>
      <c r="I353" t="str">
        <f>HYPERLINK("https://www.oreas.com/crm/OREAS-60e/")</f>
        <v>https://www.oreas.com/crm/OREAS-60e/</v>
      </c>
      <c r="J353">
        <v>4.83</v>
      </c>
      <c r="K353">
        <v>4.8299999999999998E-4</v>
      </c>
      <c r="L353" t="s">
        <v>271</v>
      </c>
      <c r="M353">
        <v>71200</v>
      </c>
      <c r="N353">
        <v>7.12</v>
      </c>
      <c r="O353" t="s">
        <v>227</v>
      </c>
      <c r="P353">
        <v>13.3</v>
      </c>
      <c r="Q353">
        <v>1.33E-3</v>
      </c>
      <c r="R353" t="s">
        <v>227</v>
      </c>
      <c r="S353">
        <v>2.38</v>
      </c>
      <c r="T353">
        <v>2.3800000000000001E-4</v>
      </c>
      <c r="U353" t="s">
        <v>243</v>
      </c>
      <c r="V353">
        <v>14.6</v>
      </c>
      <c r="W353">
        <v>1.4599999999999999E-3</v>
      </c>
      <c r="X353" t="s">
        <v>271</v>
      </c>
      <c r="Y353">
        <v>386</v>
      </c>
      <c r="Z353">
        <v>3.8600000000000002E-2</v>
      </c>
      <c r="AA353" t="s">
        <v>227</v>
      </c>
      <c r="AB353">
        <v>0.95</v>
      </c>
      <c r="AC353">
        <v>9.5000000000000005E-5</v>
      </c>
      <c r="AD353" t="s">
        <v>227</v>
      </c>
      <c r="AE353">
        <v>9.7000000000000003E-2</v>
      </c>
      <c r="AF353">
        <v>9.7000000000000003E-6</v>
      </c>
      <c r="AG353" t="s">
        <v>227</v>
      </c>
      <c r="AH353">
        <v>37800</v>
      </c>
      <c r="AI353">
        <v>3.78</v>
      </c>
      <c r="AJ353" t="s">
        <v>227</v>
      </c>
      <c r="AK353">
        <v>0.34</v>
      </c>
      <c r="AL353">
        <v>3.4E-5</v>
      </c>
      <c r="AM353" t="s">
        <v>227</v>
      </c>
      <c r="AN353">
        <v>30.7</v>
      </c>
      <c r="AO353">
        <v>3.0699999999999998E-3</v>
      </c>
      <c r="AP353" t="s">
        <v>227</v>
      </c>
      <c r="AT353">
        <v>14.2</v>
      </c>
      <c r="AU353">
        <v>1.42E-3</v>
      </c>
      <c r="AV353" t="s">
        <v>227</v>
      </c>
      <c r="AW353">
        <v>25.8</v>
      </c>
      <c r="AX353">
        <v>2.5799999999999998E-3</v>
      </c>
      <c r="AY353" t="s">
        <v>227</v>
      </c>
      <c r="AZ353">
        <v>3.85</v>
      </c>
      <c r="BA353">
        <v>3.8499999999999998E-4</v>
      </c>
      <c r="BB353" t="s">
        <v>227</v>
      </c>
      <c r="BC353">
        <v>116</v>
      </c>
      <c r="BD353">
        <v>1.1599999999999999E-2</v>
      </c>
      <c r="BE353" t="s">
        <v>227</v>
      </c>
      <c r="BF353">
        <v>2.54</v>
      </c>
      <c r="BG353">
        <v>2.5399999999999999E-4</v>
      </c>
      <c r="BH353" t="s">
        <v>227</v>
      </c>
      <c r="BI353">
        <v>1.5</v>
      </c>
      <c r="BJ353">
        <v>1.4999999999999999E-4</v>
      </c>
      <c r="BK353" t="s">
        <v>227</v>
      </c>
      <c r="BL353">
        <v>0.87</v>
      </c>
      <c r="BM353">
        <v>8.7000000000000001E-5</v>
      </c>
      <c r="BN353" t="s">
        <v>227</v>
      </c>
      <c r="BO353">
        <v>38200</v>
      </c>
      <c r="BP353">
        <v>3.82</v>
      </c>
      <c r="BQ353" t="s">
        <v>227</v>
      </c>
      <c r="BR353">
        <v>15.3</v>
      </c>
      <c r="BS353">
        <v>1.5299999999999999E-3</v>
      </c>
      <c r="BT353" t="s">
        <v>227</v>
      </c>
      <c r="BU353">
        <v>2.96</v>
      </c>
      <c r="BV353">
        <v>2.9599999999999998E-4</v>
      </c>
      <c r="BW353" t="s">
        <v>227</v>
      </c>
      <c r="BX353">
        <v>9.8000000000000004E-2</v>
      </c>
      <c r="BY353">
        <v>9.7999999999999993E-6</v>
      </c>
      <c r="BZ353" t="s">
        <v>271</v>
      </c>
      <c r="CA353">
        <v>2.58</v>
      </c>
      <c r="CB353">
        <v>2.5799999999999998E-4</v>
      </c>
      <c r="CC353" t="s">
        <v>227</v>
      </c>
      <c r="CD353">
        <v>6.8000000000000005E-2</v>
      </c>
      <c r="CE353">
        <v>6.8000000000000001E-6</v>
      </c>
      <c r="CF353" t="s">
        <v>271</v>
      </c>
      <c r="CG353">
        <v>0.52</v>
      </c>
      <c r="CH353">
        <v>5.1999999999999997E-5</v>
      </c>
      <c r="CI353" t="s">
        <v>227</v>
      </c>
      <c r="CJ353">
        <v>4.8000000000000001E-2</v>
      </c>
      <c r="CK353">
        <v>4.7999999999999998E-6</v>
      </c>
      <c r="CL353" t="s">
        <v>227</v>
      </c>
      <c r="CP353">
        <v>17500</v>
      </c>
      <c r="CQ353">
        <v>1.75</v>
      </c>
      <c r="CR353" t="s">
        <v>227</v>
      </c>
      <c r="CS353">
        <v>14.1</v>
      </c>
      <c r="CT353">
        <v>1.41E-3</v>
      </c>
      <c r="CU353" t="s">
        <v>227</v>
      </c>
      <c r="CV353">
        <v>35.799999999999997</v>
      </c>
      <c r="CW353">
        <v>3.5799999999999998E-3</v>
      </c>
      <c r="CX353" t="s">
        <v>227</v>
      </c>
      <c r="CY353">
        <v>0.23</v>
      </c>
      <c r="CZ353">
        <v>2.3E-5</v>
      </c>
      <c r="DA353" t="s">
        <v>227</v>
      </c>
      <c r="DB353">
        <v>14600</v>
      </c>
      <c r="DC353">
        <v>1.46</v>
      </c>
      <c r="DD353" t="s">
        <v>227</v>
      </c>
      <c r="DE353">
        <v>830</v>
      </c>
      <c r="DF353">
        <v>8.3000000000000004E-2</v>
      </c>
      <c r="DG353" t="s">
        <v>227</v>
      </c>
      <c r="DH353">
        <v>3.1</v>
      </c>
      <c r="DI353">
        <v>3.1E-4</v>
      </c>
      <c r="DJ353" t="s">
        <v>227</v>
      </c>
      <c r="DK353">
        <v>19600</v>
      </c>
      <c r="DL353">
        <v>1.96</v>
      </c>
      <c r="DM353" t="s">
        <v>227</v>
      </c>
      <c r="DN353">
        <v>3.18</v>
      </c>
      <c r="DO353">
        <v>3.1799999999999998E-4</v>
      </c>
      <c r="DP353" t="s">
        <v>227</v>
      </c>
      <c r="DQ353">
        <v>16.2</v>
      </c>
      <c r="DR353">
        <v>1.6199999999999999E-3</v>
      </c>
      <c r="DS353" t="s">
        <v>227</v>
      </c>
      <c r="DT353">
        <v>14.1</v>
      </c>
      <c r="DU353">
        <v>1.41E-3</v>
      </c>
      <c r="DV353" t="s">
        <v>271</v>
      </c>
      <c r="DW353">
        <v>870</v>
      </c>
      <c r="DX353">
        <v>8.6999999999999994E-2</v>
      </c>
      <c r="DY353" t="s">
        <v>227</v>
      </c>
      <c r="DZ353">
        <v>40.5</v>
      </c>
      <c r="EA353">
        <v>4.0499999999999998E-3</v>
      </c>
      <c r="EB353" t="s">
        <v>227</v>
      </c>
      <c r="EF353">
        <v>3.74</v>
      </c>
      <c r="EG353">
        <v>3.7399999999999998E-4</v>
      </c>
      <c r="EH353" t="s">
        <v>227</v>
      </c>
      <c r="EL353">
        <v>8.61</v>
      </c>
      <c r="EM353">
        <v>8.61E-4</v>
      </c>
      <c r="EN353" t="s">
        <v>271</v>
      </c>
      <c r="EO353" s="2">
        <v>2E-3</v>
      </c>
      <c r="EP353" s="2">
        <v>1.9999999999999999E-7</v>
      </c>
      <c r="EQ353" t="s">
        <v>227</v>
      </c>
      <c r="EX353">
        <v>4690</v>
      </c>
      <c r="EY353">
        <v>0.46899999999999997</v>
      </c>
      <c r="EZ353" t="s">
        <v>227</v>
      </c>
      <c r="FA353">
        <v>7.74</v>
      </c>
      <c r="FB353">
        <v>7.7399999999999995E-4</v>
      </c>
      <c r="FC353" t="s">
        <v>227</v>
      </c>
      <c r="FD353">
        <v>15.2</v>
      </c>
      <c r="FE353">
        <v>1.5200000000000001E-3</v>
      </c>
      <c r="FF353" t="s">
        <v>227</v>
      </c>
      <c r="FG353">
        <v>0.45</v>
      </c>
      <c r="FH353">
        <v>4.5000000000000003E-5</v>
      </c>
      <c r="FI353" t="s">
        <v>271</v>
      </c>
      <c r="FM353">
        <v>2.97</v>
      </c>
      <c r="FN353">
        <v>2.9700000000000001E-4</v>
      </c>
      <c r="FO353" t="s">
        <v>271</v>
      </c>
      <c r="FP353">
        <v>0.94</v>
      </c>
      <c r="FQ353">
        <v>9.3999999999999994E-5</v>
      </c>
      <c r="FR353" t="s">
        <v>227</v>
      </c>
      <c r="FS353">
        <v>444</v>
      </c>
      <c r="FT353">
        <v>4.4400000000000002E-2</v>
      </c>
      <c r="FU353" t="s">
        <v>227</v>
      </c>
      <c r="FV353">
        <v>0.19</v>
      </c>
      <c r="FW353">
        <v>1.9000000000000001E-5</v>
      </c>
      <c r="FX353" t="s">
        <v>227</v>
      </c>
      <c r="FY353">
        <v>0.44</v>
      </c>
      <c r="FZ353">
        <v>4.3999999999999999E-5</v>
      </c>
      <c r="GA353" t="s">
        <v>227</v>
      </c>
      <c r="GB353">
        <v>0.92</v>
      </c>
      <c r="GC353">
        <v>9.2E-5</v>
      </c>
      <c r="GD353" t="s">
        <v>271</v>
      </c>
      <c r="GE353">
        <v>2.93</v>
      </c>
      <c r="GF353">
        <v>2.9300000000000002E-4</v>
      </c>
      <c r="GG353" t="s">
        <v>227</v>
      </c>
      <c r="GH353">
        <v>3670</v>
      </c>
      <c r="GI353">
        <v>0.36699999999999999</v>
      </c>
      <c r="GJ353" t="s">
        <v>227</v>
      </c>
      <c r="GK353">
        <v>0.51</v>
      </c>
      <c r="GL353">
        <v>5.1E-5</v>
      </c>
      <c r="GM353" t="s">
        <v>227</v>
      </c>
      <c r="GN353">
        <v>0.2</v>
      </c>
      <c r="GO353">
        <v>2.0000000000000002E-5</v>
      </c>
      <c r="GP353" t="s">
        <v>227</v>
      </c>
      <c r="GQ353">
        <v>0.79</v>
      </c>
      <c r="GR353">
        <v>7.8999999999999996E-5</v>
      </c>
      <c r="GS353" t="s">
        <v>227</v>
      </c>
      <c r="GT353">
        <v>94</v>
      </c>
      <c r="GU353">
        <v>9.4000000000000004E-3</v>
      </c>
      <c r="GV353" t="s">
        <v>271</v>
      </c>
      <c r="GW353">
        <v>1.62</v>
      </c>
      <c r="GX353">
        <v>1.6200000000000001E-4</v>
      </c>
      <c r="GY353" t="s">
        <v>227</v>
      </c>
      <c r="GZ353">
        <v>14.2</v>
      </c>
      <c r="HA353">
        <v>1.42E-3</v>
      </c>
      <c r="HB353" t="s">
        <v>227</v>
      </c>
      <c r="HC353">
        <v>1.46</v>
      </c>
      <c r="HD353">
        <v>1.46E-4</v>
      </c>
      <c r="HE353" t="s">
        <v>227</v>
      </c>
      <c r="HF353">
        <v>141</v>
      </c>
      <c r="HG353">
        <v>1.41E-2</v>
      </c>
      <c r="HH353" t="s">
        <v>227</v>
      </c>
      <c r="HI353">
        <v>98</v>
      </c>
      <c r="HJ353">
        <v>9.7999999999999997E-3</v>
      </c>
      <c r="HK353" t="s">
        <v>227</v>
      </c>
    </row>
    <row r="354" spans="1:219" x14ac:dyDescent="0.25">
      <c r="A354" t="s">
        <v>702</v>
      </c>
      <c r="B354" t="s">
        <v>703</v>
      </c>
      <c r="C354" t="s">
        <v>221</v>
      </c>
      <c r="D354" t="s">
        <v>704</v>
      </c>
      <c r="E354" t="s">
        <v>697</v>
      </c>
      <c r="F354" t="s">
        <v>224</v>
      </c>
      <c r="G354" t="s">
        <v>235</v>
      </c>
      <c r="H354" t="s">
        <v>226</v>
      </c>
      <c r="I354" t="str">
        <f>HYPERLINK("https://www.oreas.com/crm/OREAS-60P/")</f>
        <v>https://www.oreas.com/crm/OREAS-60P/</v>
      </c>
      <c r="J354">
        <v>4.8899999999999997</v>
      </c>
      <c r="K354">
        <v>4.8899999999999996E-4</v>
      </c>
      <c r="L354" t="s">
        <v>271</v>
      </c>
      <c r="S354">
        <v>2.6</v>
      </c>
      <c r="T354">
        <v>2.5999999999999998E-4</v>
      </c>
      <c r="U354" t="s">
        <v>243</v>
      </c>
    </row>
    <row r="355" spans="1:219" x14ac:dyDescent="0.25">
      <c r="A355" t="s">
        <v>705</v>
      </c>
      <c r="B355" t="s">
        <v>678</v>
      </c>
      <c r="C355" t="s">
        <v>221</v>
      </c>
      <c r="D355" t="s">
        <v>416</v>
      </c>
      <c r="E355" t="s">
        <v>672</v>
      </c>
      <c r="F355" t="s">
        <v>260</v>
      </c>
      <c r="G355" t="s">
        <v>235</v>
      </c>
      <c r="H355" t="s">
        <v>226</v>
      </c>
      <c r="I355" t="str">
        <f>HYPERLINK("https://www.oreas.com/crm/OREAS-610/")</f>
        <v>https://www.oreas.com/crm/OREAS-610/</v>
      </c>
      <c r="J355">
        <v>48.4</v>
      </c>
      <c r="K355">
        <v>4.8399999999999997E-3</v>
      </c>
      <c r="L355" t="s">
        <v>271</v>
      </c>
      <c r="M355">
        <v>59900</v>
      </c>
      <c r="N355">
        <v>5.99</v>
      </c>
      <c r="O355" t="s">
        <v>227</v>
      </c>
      <c r="P355">
        <v>2835</v>
      </c>
      <c r="Q355">
        <v>0.28349999999999997</v>
      </c>
      <c r="R355" t="s">
        <v>227</v>
      </c>
      <c r="S355">
        <v>9.83</v>
      </c>
      <c r="T355">
        <v>9.8299999999999993E-4</v>
      </c>
      <c r="U355" t="s">
        <v>243</v>
      </c>
      <c r="AB355">
        <v>1.48</v>
      </c>
      <c r="AC355">
        <v>1.4799999999999999E-4</v>
      </c>
      <c r="AD355" t="s">
        <v>227</v>
      </c>
      <c r="AE355">
        <v>224</v>
      </c>
      <c r="AF355">
        <v>2.24E-2</v>
      </c>
      <c r="AG355" t="s">
        <v>227</v>
      </c>
      <c r="AH355">
        <v>2410</v>
      </c>
      <c r="AI355">
        <v>0.24099999999999999</v>
      </c>
      <c r="AJ355" t="s">
        <v>227</v>
      </c>
      <c r="AK355">
        <v>12.1</v>
      </c>
      <c r="AL355">
        <v>1.2099999999999999E-3</v>
      </c>
      <c r="AM355" t="s">
        <v>227</v>
      </c>
      <c r="AN355">
        <v>46.7</v>
      </c>
      <c r="AO355">
        <v>4.6699999999999997E-3</v>
      </c>
      <c r="AP355" t="s">
        <v>227</v>
      </c>
      <c r="AT355">
        <v>7.72</v>
      </c>
      <c r="AU355">
        <v>7.7200000000000001E-4</v>
      </c>
      <c r="AV355" t="s">
        <v>227</v>
      </c>
      <c r="AW355">
        <v>39.1</v>
      </c>
      <c r="AX355">
        <v>3.9100000000000003E-3</v>
      </c>
      <c r="AY355" t="s">
        <v>227</v>
      </c>
      <c r="AZ355">
        <v>2.16</v>
      </c>
      <c r="BA355">
        <v>2.1599999999999999E-4</v>
      </c>
      <c r="BB355" t="s">
        <v>227</v>
      </c>
      <c r="BC355">
        <v>9710</v>
      </c>
      <c r="BD355">
        <v>0.97099999999999997</v>
      </c>
      <c r="BE355" t="s">
        <v>227</v>
      </c>
      <c r="BF355">
        <v>1.53</v>
      </c>
      <c r="BG355">
        <v>1.5300000000000001E-4</v>
      </c>
      <c r="BH355" t="s">
        <v>227</v>
      </c>
      <c r="BI355">
        <v>0.59</v>
      </c>
      <c r="BJ355">
        <v>5.8999999999999998E-5</v>
      </c>
      <c r="BK355" t="s">
        <v>227</v>
      </c>
      <c r="BL355">
        <v>0.77</v>
      </c>
      <c r="BM355">
        <v>7.7000000000000001E-5</v>
      </c>
      <c r="BN355" t="s">
        <v>227</v>
      </c>
      <c r="BO355">
        <v>23700</v>
      </c>
      <c r="BP355">
        <v>2.37</v>
      </c>
      <c r="BQ355" t="s">
        <v>227</v>
      </c>
      <c r="BR355">
        <v>24.4</v>
      </c>
      <c r="BS355">
        <v>2.4399999999999999E-3</v>
      </c>
      <c r="BT355" t="s">
        <v>227</v>
      </c>
      <c r="BU355">
        <v>2.86</v>
      </c>
      <c r="BV355">
        <v>2.8600000000000001E-4</v>
      </c>
      <c r="BW355" t="s">
        <v>227</v>
      </c>
      <c r="CA355">
        <v>2.0099999999999998</v>
      </c>
      <c r="CB355">
        <v>2.0100000000000001E-4</v>
      </c>
      <c r="CC355" t="s">
        <v>227</v>
      </c>
      <c r="CD355">
        <v>0.8</v>
      </c>
      <c r="CE355">
        <v>8.0000000000000007E-5</v>
      </c>
      <c r="CF355" t="s">
        <v>271</v>
      </c>
      <c r="CG355">
        <v>0.22</v>
      </c>
      <c r="CH355">
        <v>2.1999999999999999E-5</v>
      </c>
      <c r="CI355" t="s">
        <v>227</v>
      </c>
      <c r="CJ355">
        <v>3.9</v>
      </c>
      <c r="CK355">
        <v>3.8999999999999999E-4</v>
      </c>
      <c r="CL355" t="s">
        <v>227</v>
      </c>
      <c r="CP355">
        <v>19800</v>
      </c>
      <c r="CQ355">
        <v>1.98</v>
      </c>
      <c r="CR355" t="s">
        <v>227</v>
      </c>
      <c r="CS355">
        <v>20.399999999999999</v>
      </c>
      <c r="CT355">
        <v>2.0400000000000001E-3</v>
      </c>
      <c r="CU355" t="s">
        <v>227</v>
      </c>
      <c r="CV355">
        <v>28.4</v>
      </c>
      <c r="CW355">
        <v>2.8400000000000001E-3</v>
      </c>
      <c r="CX355" t="s">
        <v>227</v>
      </c>
      <c r="DB355">
        <v>1557</v>
      </c>
      <c r="DC355">
        <v>0.15570000000000001</v>
      </c>
      <c r="DD355" t="s">
        <v>227</v>
      </c>
      <c r="DE355">
        <v>78</v>
      </c>
      <c r="DF355">
        <v>7.7999999999999996E-3</v>
      </c>
      <c r="DG355" t="s">
        <v>227</v>
      </c>
      <c r="DH355">
        <v>4.82</v>
      </c>
      <c r="DI355">
        <v>4.8200000000000001E-4</v>
      </c>
      <c r="DJ355" t="s">
        <v>227</v>
      </c>
      <c r="DK355">
        <v>8200</v>
      </c>
      <c r="DL355">
        <v>0.82</v>
      </c>
      <c r="DM355" t="s">
        <v>227</v>
      </c>
      <c r="DN355">
        <v>8.27</v>
      </c>
      <c r="DO355">
        <v>8.2700000000000004E-4</v>
      </c>
      <c r="DP355" t="s">
        <v>227</v>
      </c>
      <c r="DQ355">
        <v>18.899999999999999</v>
      </c>
      <c r="DR355">
        <v>1.89E-3</v>
      </c>
      <c r="DS355" t="s">
        <v>227</v>
      </c>
      <c r="DT355">
        <v>24.3</v>
      </c>
      <c r="DU355">
        <v>2.4299999999999999E-3</v>
      </c>
      <c r="DV355" t="s">
        <v>271</v>
      </c>
      <c r="DW355">
        <v>554</v>
      </c>
      <c r="DX355">
        <v>5.5399999999999998E-2</v>
      </c>
      <c r="DY355" t="s">
        <v>227</v>
      </c>
      <c r="DZ355">
        <v>662</v>
      </c>
      <c r="EA355">
        <v>6.6199999999999995E-2</v>
      </c>
      <c r="EB355" t="s">
        <v>227</v>
      </c>
      <c r="EF355">
        <v>5.09</v>
      </c>
      <c r="EG355">
        <v>5.0900000000000001E-4</v>
      </c>
      <c r="EH355" t="s">
        <v>227</v>
      </c>
      <c r="EL355">
        <v>7.63</v>
      </c>
      <c r="EM355">
        <v>7.6300000000000001E-4</v>
      </c>
      <c r="EN355" t="s">
        <v>271</v>
      </c>
      <c r="EX355">
        <v>40700</v>
      </c>
      <c r="EY355">
        <v>4.07</v>
      </c>
      <c r="EZ355" t="s">
        <v>227</v>
      </c>
      <c r="FA355">
        <v>299</v>
      </c>
      <c r="FB355">
        <v>2.9899999999999999E-2</v>
      </c>
      <c r="FC355" t="s">
        <v>227</v>
      </c>
      <c r="FD355">
        <v>3.06</v>
      </c>
      <c r="FE355">
        <v>3.0600000000000001E-4</v>
      </c>
      <c r="FF355" t="s">
        <v>227</v>
      </c>
      <c r="FG355">
        <v>29.1</v>
      </c>
      <c r="FH355">
        <v>2.9099999999999998E-3</v>
      </c>
      <c r="FI355" t="s">
        <v>227</v>
      </c>
      <c r="FP355">
        <v>27.1</v>
      </c>
      <c r="FQ355">
        <v>2.7100000000000002E-3</v>
      </c>
      <c r="FR355" t="s">
        <v>227</v>
      </c>
      <c r="FS355">
        <v>306</v>
      </c>
      <c r="FT355">
        <v>3.0599999999999999E-2</v>
      </c>
      <c r="FU355" t="s">
        <v>227</v>
      </c>
      <c r="FV355">
        <v>0.68</v>
      </c>
      <c r="FW355">
        <v>6.7999999999999999E-5</v>
      </c>
      <c r="FX355" t="s">
        <v>227</v>
      </c>
      <c r="FY355">
        <v>0.31</v>
      </c>
      <c r="FZ355">
        <v>3.1000000000000001E-5</v>
      </c>
      <c r="GA355" t="s">
        <v>227</v>
      </c>
      <c r="GB355">
        <v>41.7</v>
      </c>
      <c r="GC355">
        <v>4.1700000000000001E-3</v>
      </c>
      <c r="GD355" t="s">
        <v>271</v>
      </c>
      <c r="GE355">
        <v>8.9499999999999993</v>
      </c>
      <c r="GF355">
        <v>8.9499999999999996E-4</v>
      </c>
      <c r="GG355" t="s">
        <v>227</v>
      </c>
      <c r="GH355">
        <v>1670</v>
      </c>
      <c r="GI355">
        <v>0.16700000000000001</v>
      </c>
      <c r="GJ355" t="s">
        <v>227</v>
      </c>
      <c r="GK355">
        <v>1.84</v>
      </c>
      <c r="GL355">
        <v>1.84E-4</v>
      </c>
      <c r="GM355" t="s">
        <v>227</v>
      </c>
      <c r="GQ355">
        <v>2.63</v>
      </c>
      <c r="GR355">
        <v>2.63E-4</v>
      </c>
      <c r="GS355" t="s">
        <v>227</v>
      </c>
      <c r="GT355">
        <v>11.6</v>
      </c>
      <c r="GU355">
        <v>1.16E-3</v>
      </c>
      <c r="GV355" t="s">
        <v>271</v>
      </c>
      <c r="GW355">
        <v>7.57</v>
      </c>
      <c r="GX355">
        <v>7.5699999999999997E-4</v>
      </c>
      <c r="GY355" t="s">
        <v>227</v>
      </c>
      <c r="GZ355">
        <v>6.59</v>
      </c>
      <c r="HA355">
        <v>6.5899999999999997E-4</v>
      </c>
      <c r="HB355" t="s">
        <v>227</v>
      </c>
      <c r="HC355">
        <v>0.52</v>
      </c>
      <c r="HD355">
        <v>5.1999999999999997E-5</v>
      </c>
      <c r="HE355" t="s">
        <v>227</v>
      </c>
      <c r="HF355">
        <v>1754</v>
      </c>
      <c r="HG355">
        <v>0.1754</v>
      </c>
      <c r="HH355" t="s">
        <v>227</v>
      </c>
      <c r="HI355">
        <v>61</v>
      </c>
      <c r="HJ355">
        <v>6.1000000000000004E-3</v>
      </c>
      <c r="HK355" t="s">
        <v>227</v>
      </c>
    </row>
    <row r="356" spans="1:219" x14ac:dyDescent="0.25">
      <c r="A356" t="s">
        <v>706</v>
      </c>
      <c r="B356" t="s">
        <v>678</v>
      </c>
      <c r="C356" t="s">
        <v>221</v>
      </c>
      <c r="D356" t="s">
        <v>416</v>
      </c>
      <c r="E356" t="s">
        <v>672</v>
      </c>
      <c r="F356" t="s">
        <v>260</v>
      </c>
      <c r="G356" t="s">
        <v>235</v>
      </c>
      <c r="H356" t="s">
        <v>226</v>
      </c>
      <c r="I356" t="str">
        <f>HYPERLINK("https://www.oreas.com/crm/OREAS-611/")</f>
        <v>https://www.oreas.com/crm/OREAS-611/</v>
      </c>
      <c r="J356">
        <v>79.2</v>
      </c>
      <c r="K356">
        <v>7.92E-3</v>
      </c>
      <c r="L356" t="s">
        <v>271</v>
      </c>
      <c r="M356">
        <v>57800</v>
      </c>
      <c r="N356">
        <v>5.78</v>
      </c>
      <c r="O356" t="s">
        <v>227</v>
      </c>
      <c r="P356">
        <v>3400</v>
      </c>
      <c r="Q356">
        <v>0.34</v>
      </c>
      <c r="R356" t="s">
        <v>227</v>
      </c>
      <c r="S356">
        <v>15.7</v>
      </c>
      <c r="T356">
        <v>1.57E-3</v>
      </c>
      <c r="U356" t="s">
        <v>243</v>
      </c>
      <c r="AB356">
        <v>1.46</v>
      </c>
      <c r="AC356">
        <v>1.46E-4</v>
      </c>
      <c r="AD356" t="s">
        <v>227</v>
      </c>
      <c r="AE356">
        <v>265</v>
      </c>
      <c r="AF356">
        <v>2.6499999999999999E-2</v>
      </c>
      <c r="AG356" t="s">
        <v>227</v>
      </c>
      <c r="AH356">
        <v>2270</v>
      </c>
      <c r="AI356">
        <v>0.22700000000000001</v>
      </c>
      <c r="AJ356" t="s">
        <v>227</v>
      </c>
      <c r="AK356">
        <v>13.9</v>
      </c>
      <c r="AL356">
        <v>1.39E-3</v>
      </c>
      <c r="AM356" t="s">
        <v>227</v>
      </c>
      <c r="AN356">
        <v>46.4</v>
      </c>
      <c r="AO356">
        <v>4.64E-3</v>
      </c>
      <c r="AP356" t="s">
        <v>227</v>
      </c>
      <c r="AT356">
        <v>8.6999999999999993</v>
      </c>
      <c r="AU356">
        <v>8.7000000000000001E-4</v>
      </c>
      <c r="AV356" t="s">
        <v>227</v>
      </c>
      <c r="AW356">
        <v>51</v>
      </c>
      <c r="AX356">
        <v>5.1000000000000004E-3</v>
      </c>
      <c r="AY356" t="s">
        <v>227</v>
      </c>
      <c r="AZ356">
        <v>2.06</v>
      </c>
      <c r="BA356">
        <v>2.0599999999999999E-4</v>
      </c>
      <c r="BB356" t="s">
        <v>227</v>
      </c>
      <c r="BC356">
        <v>11700</v>
      </c>
      <c r="BD356">
        <v>1.17</v>
      </c>
      <c r="BE356" t="s">
        <v>227</v>
      </c>
      <c r="BF356">
        <v>1.55</v>
      </c>
      <c r="BG356">
        <v>1.55E-4</v>
      </c>
      <c r="BH356" t="s">
        <v>227</v>
      </c>
      <c r="BI356">
        <v>0.61</v>
      </c>
      <c r="BJ356">
        <v>6.0999999999999999E-5</v>
      </c>
      <c r="BK356" t="s">
        <v>227</v>
      </c>
      <c r="BL356">
        <v>0.76</v>
      </c>
      <c r="BM356">
        <v>7.6000000000000004E-5</v>
      </c>
      <c r="BN356" t="s">
        <v>227</v>
      </c>
      <c r="BO356">
        <v>25400</v>
      </c>
      <c r="BP356">
        <v>2.54</v>
      </c>
      <c r="BQ356" t="s">
        <v>227</v>
      </c>
      <c r="BR356">
        <v>24.4</v>
      </c>
      <c r="BS356">
        <v>2.4399999999999999E-3</v>
      </c>
      <c r="BT356" t="s">
        <v>227</v>
      </c>
      <c r="BU356">
        <v>2.92</v>
      </c>
      <c r="BV356">
        <v>2.92E-4</v>
      </c>
      <c r="BW356" t="s">
        <v>227</v>
      </c>
      <c r="CA356">
        <v>2.2599999999999998</v>
      </c>
      <c r="CB356">
        <v>2.2599999999999999E-4</v>
      </c>
      <c r="CC356" t="s">
        <v>227</v>
      </c>
      <c r="CD356">
        <v>0.95</v>
      </c>
      <c r="CE356">
        <v>9.5000000000000005E-5</v>
      </c>
      <c r="CF356" t="s">
        <v>271</v>
      </c>
      <c r="CG356">
        <v>0.22</v>
      </c>
      <c r="CH356">
        <v>2.1999999999999999E-5</v>
      </c>
      <c r="CI356" t="s">
        <v>227</v>
      </c>
      <c r="CJ356">
        <v>4.68</v>
      </c>
      <c r="CK356">
        <v>4.6799999999999999E-4</v>
      </c>
      <c r="CL356" t="s">
        <v>227</v>
      </c>
      <c r="CP356">
        <v>18600</v>
      </c>
      <c r="CQ356">
        <v>1.86</v>
      </c>
      <c r="CR356" t="s">
        <v>227</v>
      </c>
      <c r="CS356">
        <v>20.8</v>
      </c>
      <c r="CT356">
        <v>2.0799999999999998E-3</v>
      </c>
      <c r="CU356" t="s">
        <v>227</v>
      </c>
      <c r="CV356">
        <v>29.7</v>
      </c>
      <c r="CW356">
        <v>2.97E-3</v>
      </c>
      <c r="CX356" t="s">
        <v>227</v>
      </c>
      <c r="DB356">
        <v>1472</v>
      </c>
      <c r="DC356">
        <v>0.1472</v>
      </c>
      <c r="DD356" t="s">
        <v>227</v>
      </c>
      <c r="DE356">
        <v>79</v>
      </c>
      <c r="DF356">
        <v>7.9000000000000008E-3</v>
      </c>
      <c r="DG356" t="s">
        <v>227</v>
      </c>
      <c r="DH356">
        <v>5.46</v>
      </c>
      <c r="DI356">
        <v>5.4600000000000004E-4</v>
      </c>
      <c r="DJ356" t="s">
        <v>227</v>
      </c>
      <c r="DK356">
        <v>8040</v>
      </c>
      <c r="DL356">
        <v>0.80400000000000005</v>
      </c>
      <c r="DM356" t="s">
        <v>227</v>
      </c>
      <c r="DN356">
        <v>8.82</v>
      </c>
      <c r="DO356">
        <v>8.8199999999999997E-4</v>
      </c>
      <c r="DP356" t="s">
        <v>227</v>
      </c>
      <c r="DQ356">
        <v>19.399999999999999</v>
      </c>
      <c r="DR356">
        <v>1.9400000000000001E-3</v>
      </c>
      <c r="DS356" t="s">
        <v>227</v>
      </c>
      <c r="DT356">
        <v>26.9</v>
      </c>
      <c r="DU356">
        <v>2.6900000000000001E-3</v>
      </c>
      <c r="DV356" t="s">
        <v>271</v>
      </c>
      <c r="DW356">
        <v>548</v>
      </c>
      <c r="DX356">
        <v>5.4800000000000001E-2</v>
      </c>
      <c r="DY356" t="s">
        <v>227</v>
      </c>
      <c r="DZ356">
        <v>640</v>
      </c>
      <c r="EA356">
        <v>6.4000000000000001E-2</v>
      </c>
      <c r="EB356" t="s">
        <v>227</v>
      </c>
      <c r="EF356">
        <v>5.15</v>
      </c>
      <c r="EG356">
        <v>5.1500000000000005E-4</v>
      </c>
      <c r="EH356" t="s">
        <v>227</v>
      </c>
      <c r="EL356">
        <v>7.25</v>
      </c>
      <c r="EM356">
        <v>7.2499999999999995E-4</v>
      </c>
      <c r="EN356" t="s">
        <v>271</v>
      </c>
      <c r="EX356">
        <v>41800</v>
      </c>
      <c r="EY356">
        <v>4.18</v>
      </c>
      <c r="EZ356" t="s">
        <v>227</v>
      </c>
      <c r="FA356">
        <v>365</v>
      </c>
      <c r="FB356">
        <v>3.6499999999999998E-2</v>
      </c>
      <c r="FC356" t="s">
        <v>227</v>
      </c>
      <c r="FD356">
        <v>3.2</v>
      </c>
      <c r="FE356">
        <v>3.2000000000000003E-4</v>
      </c>
      <c r="FF356" t="s">
        <v>227</v>
      </c>
      <c r="FG356">
        <v>34.799999999999997</v>
      </c>
      <c r="FH356">
        <v>3.48E-3</v>
      </c>
      <c r="FI356" t="s">
        <v>227</v>
      </c>
      <c r="FP356">
        <v>32.1</v>
      </c>
      <c r="FQ356">
        <v>3.2100000000000002E-3</v>
      </c>
      <c r="FR356" t="s">
        <v>227</v>
      </c>
      <c r="FS356">
        <v>317</v>
      </c>
      <c r="FT356">
        <v>3.1699999999999999E-2</v>
      </c>
      <c r="FU356" t="s">
        <v>227</v>
      </c>
      <c r="FV356">
        <v>0.71</v>
      </c>
      <c r="FW356">
        <v>7.1000000000000005E-5</v>
      </c>
      <c r="FX356" t="s">
        <v>227</v>
      </c>
      <c r="FY356">
        <v>0.31</v>
      </c>
      <c r="FZ356">
        <v>3.1000000000000001E-5</v>
      </c>
      <c r="GA356" t="s">
        <v>227</v>
      </c>
      <c r="GB356">
        <v>49</v>
      </c>
      <c r="GC356">
        <v>4.8999999999999998E-3</v>
      </c>
      <c r="GD356" t="s">
        <v>271</v>
      </c>
      <c r="GE356">
        <v>8.66</v>
      </c>
      <c r="GF356">
        <v>8.6600000000000002E-4</v>
      </c>
      <c r="GG356" t="s">
        <v>227</v>
      </c>
      <c r="GH356">
        <v>1920</v>
      </c>
      <c r="GI356">
        <v>0.192</v>
      </c>
      <c r="GJ356" t="s">
        <v>227</v>
      </c>
      <c r="GK356">
        <v>2.17</v>
      </c>
      <c r="GL356">
        <v>2.1699999999999999E-4</v>
      </c>
      <c r="GM356" t="s">
        <v>227</v>
      </c>
      <c r="GQ356">
        <v>2.68</v>
      </c>
      <c r="GR356">
        <v>2.6800000000000001E-4</v>
      </c>
      <c r="GS356" t="s">
        <v>227</v>
      </c>
      <c r="GT356">
        <v>12.7</v>
      </c>
      <c r="GU356">
        <v>1.2700000000000001E-3</v>
      </c>
      <c r="GV356" t="s">
        <v>271</v>
      </c>
      <c r="GW356">
        <v>8.75</v>
      </c>
      <c r="GX356">
        <v>8.7500000000000002E-4</v>
      </c>
      <c r="GY356" t="s">
        <v>227</v>
      </c>
      <c r="GZ356">
        <v>6.8</v>
      </c>
      <c r="HA356">
        <v>6.8000000000000005E-4</v>
      </c>
      <c r="HB356" t="s">
        <v>227</v>
      </c>
      <c r="HC356">
        <v>0.55000000000000004</v>
      </c>
      <c r="HD356">
        <v>5.5000000000000002E-5</v>
      </c>
      <c r="HE356" t="s">
        <v>227</v>
      </c>
      <c r="HF356">
        <v>2023</v>
      </c>
      <c r="HG356">
        <v>0.20230000000000001</v>
      </c>
      <c r="HH356" t="s">
        <v>227</v>
      </c>
      <c r="HI356">
        <v>69</v>
      </c>
      <c r="HJ356">
        <v>6.8999999999999999E-3</v>
      </c>
      <c r="HK356" t="s">
        <v>227</v>
      </c>
    </row>
    <row r="357" spans="1:219" x14ac:dyDescent="0.25">
      <c r="A357" t="s">
        <v>707</v>
      </c>
      <c r="B357" t="s">
        <v>695</v>
      </c>
      <c r="C357" t="s">
        <v>221</v>
      </c>
      <c r="D357" t="s">
        <v>696</v>
      </c>
      <c r="E357" t="s">
        <v>697</v>
      </c>
      <c r="F357" t="s">
        <v>224</v>
      </c>
      <c r="G357" t="s">
        <v>235</v>
      </c>
      <c r="H357" t="s">
        <v>226</v>
      </c>
      <c r="I357" t="str">
        <f>HYPERLINK("https://www.oreas.com/crm/OREAS-61d/")</f>
        <v>https://www.oreas.com/crm/OREAS-61d/</v>
      </c>
      <c r="J357">
        <v>9.27</v>
      </c>
      <c r="K357">
        <v>9.2699999999999998E-4</v>
      </c>
      <c r="L357" t="s">
        <v>271</v>
      </c>
      <c r="S357">
        <v>4.76</v>
      </c>
      <c r="T357">
        <v>4.7600000000000002E-4</v>
      </c>
      <c r="U357" t="s">
        <v>243</v>
      </c>
    </row>
    <row r="358" spans="1:219" x14ac:dyDescent="0.25">
      <c r="A358" t="s">
        <v>708</v>
      </c>
      <c r="B358" t="s">
        <v>699</v>
      </c>
      <c r="C358" t="s">
        <v>221</v>
      </c>
      <c r="D358" t="s">
        <v>696</v>
      </c>
      <c r="E358" t="s">
        <v>697</v>
      </c>
      <c r="F358" t="s">
        <v>224</v>
      </c>
      <c r="G358" t="s">
        <v>235</v>
      </c>
      <c r="H358" t="s">
        <v>226</v>
      </c>
      <c r="I358" t="str">
        <f>HYPERLINK("https://www.oreas.com/crm/OREAS-61e/")</f>
        <v>https://www.oreas.com/crm/OREAS-61e/</v>
      </c>
      <c r="J358">
        <v>5.37</v>
      </c>
      <c r="K358">
        <v>5.3700000000000004E-4</v>
      </c>
      <c r="L358" t="s">
        <v>271</v>
      </c>
      <c r="S358">
        <v>4.43</v>
      </c>
      <c r="T358">
        <v>4.4299999999999998E-4</v>
      </c>
      <c r="U358" t="s">
        <v>243</v>
      </c>
      <c r="EX358">
        <v>7900</v>
      </c>
      <c r="EY358">
        <v>0.79</v>
      </c>
      <c r="EZ358" t="s">
        <v>227</v>
      </c>
    </row>
    <row r="359" spans="1:219" x14ac:dyDescent="0.25">
      <c r="A359" t="s">
        <v>709</v>
      </c>
      <c r="B359" t="s">
        <v>699</v>
      </c>
      <c r="C359" t="s">
        <v>221</v>
      </c>
      <c r="D359" t="s">
        <v>696</v>
      </c>
      <c r="E359" t="s">
        <v>697</v>
      </c>
      <c r="F359" t="s">
        <v>260</v>
      </c>
      <c r="G359" t="s">
        <v>235</v>
      </c>
      <c r="H359" t="s">
        <v>226</v>
      </c>
      <c r="I359" t="str">
        <f>HYPERLINK("https://www.oreas.com/crm/OREAS-61f/")</f>
        <v>https://www.oreas.com/crm/OREAS-61f/</v>
      </c>
      <c r="J359">
        <v>3.61</v>
      </c>
      <c r="K359">
        <v>3.6099999999999999E-4</v>
      </c>
      <c r="L359" t="s">
        <v>271</v>
      </c>
      <c r="M359">
        <v>53700</v>
      </c>
      <c r="N359">
        <v>5.37</v>
      </c>
      <c r="O359" t="s">
        <v>227</v>
      </c>
      <c r="P359">
        <v>12.2</v>
      </c>
      <c r="Q359">
        <v>1.2199999999999999E-3</v>
      </c>
      <c r="R359" t="s">
        <v>227</v>
      </c>
      <c r="S359">
        <v>4.5999999999999996</v>
      </c>
      <c r="T359">
        <v>4.6000000000000001E-4</v>
      </c>
      <c r="U359" t="s">
        <v>243</v>
      </c>
      <c r="Y359">
        <v>257</v>
      </c>
      <c r="Z359">
        <v>2.5700000000000001E-2</v>
      </c>
      <c r="AA359" t="s">
        <v>227</v>
      </c>
      <c r="AB359">
        <v>0.76</v>
      </c>
      <c r="AC359">
        <v>7.6000000000000004E-5</v>
      </c>
      <c r="AD359" t="s">
        <v>227</v>
      </c>
      <c r="AE359">
        <v>0.1</v>
      </c>
      <c r="AF359">
        <v>1.0000000000000001E-5</v>
      </c>
      <c r="AG359" t="s">
        <v>227</v>
      </c>
      <c r="AH359">
        <v>75400</v>
      </c>
      <c r="AI359">
        <v>7.54</v>
      </c>
      <c r="AJ359" t="s">
        <v>227</v>
      </c>
      <c r="AK359">
        <v>0.13</v>
      </c>
      <c r="AL359">
        <v>1.2999999999999999E-5</v>
      </c>
      <c r="AM359" t="s">
        <v>227</v>
      </c>
      <c r="AN359">
        <v>22.5</v>
      </c>
      <c r="AO359">
        <v>2.2499999999999998E-3</v>
      </c>
      <c r="AP359" t="s">
        <v>227</v>
      </c>
      <c r="AT359">
        <v>9.85</v>
      </c>
      <c r="AU359">
        <v>9.8499999999999998E-4</v>
      </c>
      <c r="AV359" t="s">
        <v>227</v>
      </c>
      <c r="AW359">
        <v>22</v>
      </c>
      <c r="AX359">
        <v>2.2000000000000001E-3</v>
      </c>
      <c r="AY359" t="s">
        <v>227</v>
      </c>
      <c r="AZ359">
        <v>3.9</v>
      </c>
      <c r="BA359">
        <v>3.8999999999999999E-4</v>
      </c>
      <c r="BB359" t="s">
        <v>227</v>
      </c>
      <c r="BC359">
        <v>40.200000000000003</v>
      </c>
      <c r="BD359">
        <v>4.0200000000000001E-3</v>
      </c>
      <c r="BE359" t="s">
        <v>227</v>
      </c>
      <c r="BF359">
        <v>2.02</v>
      </c>
      <c r="BG359">
        <v>2.02E-4</v>
      </c>
      <c r="BH359" t="s">
        <v>227</v>
      </c>
      <c r="BI359">
        <v>1.19</v>
      </c>
      <c r="BJ359">
        <v>1.1900000000000001E-4</v>
      </c>
      <c r="BK359" t="s">
        <v>227</v>
      </c>
      <c r="BL359">
        <v>0.69</v>
      </c>
      <c r="BM359">
        <v>6.8999999999999997E-5</v>
      </c>
      <c r="BN359" t="s">
        <v>227</v>
      </c>
      <c r="BO359">
        <v>26700</v>
      </c>
      <c r="BP359">
        <v>2.67</v>
      </c>
      <c r="BQ359" t="s">
        <v>227</v>
      </c>
      <c r="BR359">
        <v>11.5</v>
      </c>
      <c r="BS359">
        <v>1.15E-3</v>
      </c>
      <c r="BT359" t="s">
        <v>227</v>
      </c>
      <c r="BU359">
        <v>2.33</v>
      </c>
      <c r="BV359">
        <v>2.33E-4</v>
      </c>
      <c r="BW359" t="s">
        <v>227</v>
      </c>
      <c r="CA359">
        <v>1.88</v>
      </c>
      <c r="CB359">
        <v>1.8799999999999999E-4</v>
      </c>
      <c r="CC359" t="s">
        <v>227</v>
      </c>
      <c r="CD359">
        <v>9.9000000000000005E-2</v>
      </c>
      <c r="CE359">
        <v>9.9000000000000001E-6</v>
      </c>
      <c r="CF359" t="s">
        <v>271</v>
      </c>
      <c r="CG359">
        <v>0.4</v>
      </c>
      <c r="CH359">
        <v>4.0000000000000003E-5</v>
      </c>
      <c r="CI359" t="s">
        <v>227</v>
      </c>
      <c r="CJ359">
        <v>3.2000000000000001E-2</v>
      </c>
      <c r="CK359">
        <v>3.1999999999999999E-6</v>
      </c>
      <c r="CL359" t="s">
        <v>227</v>
      </c>
      <c r="CP359">
        <v>15400</v>
      </c>
      <c r="CQ359">
        <v>1.54</v>
      </c>
      <c r="CR359" t="s">
        <v>227</v>
      </c>
      <c r="CS359">
        <v>10.5</v>
      </c>
      <c r="CT359">
        <v>1.0499999999999999E-3</v>
      </c>
      <c r="CU359" t="s">
        <v>227</v>
      </c>
      <c r="CV359">
        <v>35.700000000000003</v>
      </c>
      <c r="CW359">
        <v>3.5699999999999998E-3</v>
      </c>
      <c r="CX359" t="s">
        <v>227</v>
      </c>
      <c r="CY359">
        <v>0.17</v>
      </c>
      <c r="CZ359">
        <v>1.7E-5</v>
      </c>
      <c r="DA359" t="s">
        <v>227</v>
      </c>
      <c r="DB359">
        <v>10000</v>
      </c>
      <c r="DC359">
        <v>1</v>
      </c>
      <c r="DD359" t="s">
        <v>227</v>
      </c>
      <c r="DE359">
        <v>650</v>
      </c>
      <c r="DF359">
        <v>6.5000000000000002E-2</v>
      </c>
      <c r="DG359" t="s">
        <v>227</v>
      </c>
      <c r="DH359">
        <v>2.08</v>
      </c>
      <c r="DI359">
        <v>2.0799999999999999E-4</v>
      </c>
      <c r="DJ359" t="s">
        <v>227</v>
      </c>
      <c r="DK359">
        <v>12800</v>
      </c>
      <c r="DL359">
        <v>1.28</v>
      </c>
      <c r="DM359" t="s">
        <v>227</v>
      </c>
      <c r="DN359">
        <v>2.2799999999999998</v>
      </c>
      <c r="DO359">
        <v>2.2800000000000001E-4</v>
      </c>
      <c r="DP359" t="s">
        <v>227</v>
      </c>
      <c r="DQ359">
        <v>12.2</v>
      </c>
      <c r="DR359">
        <v>1.2199999999999999E-3</v>
      </c>
      <c r="DS359" t="s">
        <v>227</v>
      </c>
      <c r="DT359">
        <v>13.1</v>
      </c>
      <c r="DU359">
        <v>1.31E-3</v>
      </c>
      <c r="DV359" t="s">
        <v>271</v>
      </c>
      <c r="DW359">
        <v>650</v>
      </c>
      <c r="DX359">
        <v>6.5000000000000002E-2</v>
      </c>
      <c r="DY359" t="s">
        <v>227</v>
      </c>
      <c r="DZ359">
        <v>10.1</v>
      </c>
      <c r="EA359">
        <v>1.01E-3</v>
      </c>
      <c r="EB359" t="s">
        <v>227</v>
      </c>
      <c r="EF359">
        <v>2.9</v>
      </c>
      <c r="EG359">
        <v>2.9E-4</v>
      </c>
      <c r="EH359" t="s">
        <v>227</v>
      </c>
      <c r="EL359">
        <v>8.7899999999999991</v>
      </c>
      <c r="EM359">
        <v>8.7900000000000001E-4</v>
      </c>
      <c r="EN359" t="s">
        <v>271</v>
      </c>
      <c r="EX359">
        <v>4060</v>
      </c>
      <c r="EY359">
        <v>0.40600000000000003</v>
      </c>
      <c r="EZ359" t="s">
        <v>227</v>
      </c>
      <c r="FA359">
        <v>1.6</v>
      </c>
      <c r="FB359">
        <v>1.6000000000000001E-4</v>
      </c>
      <c r="FC359" t="s">
        <v>227</v>
      </c>
      <c r="FD359">
        <v>10.6</v>
      </c>
      <c r="FE359">
        <v>1.06E-3</v>
      </c>
      <c r="FF359" t="s">
        <v>227</v>
      </c>
      <c r="FM359">
        <v>2.11</v>
      </c>
      <c r="FN359">
        <v>2.1100000000000001E-4</v>
      </c>
      <c r="FO359" t="s">
        <v>271</v>
      </c>
      <c r="FP359">
        <v>0.71</v>
      </c>
      <c r="FQ359">
        <v>7.1000000000000005E-5</v>
      </c>
      <c r="FR359" t="s">
        <v>227</v>
      </c>
      <c r="FS359">
        <v>359</v>
      </c>
      <c r="FT359">
        <v>3.5900000000000001E-2</v>
      </c>
      <c r="FU359" t="s">
        <v>227</v>
      </c>
      <c r="FY359">
        <v>0.35</v>
      </c>
      <c r="FZ359">
        <v>3.4999999999999997E-5</v>
      </c>
      <c r="GA359" t="s">
        <v>227</v>
      </c>
      <c r="GB359">
        <v>1.1299999999999999</v>
      </c>
      <c r="GC359">
        <v>1.13E-4</v>
      </c>
      <c r="GD359" t="s">
        <v>271</v>
      </c>
      <c r="GE359">
        <v>2</v>
      </c>
      <c r="GF359">
        <v>2.0000000000000001E-4</v>
      </c>
      <c r="GG359" t="s">
        <v>227</v>
      </c>
      <c r="GH359">
        <v>2630</v>
      </c>
      <c r="GI359">
        <v>0.26300000000000001</v>
      </c>
      <c r="GJ359" t="s">
        <v>227</v>
      </c>
      <c r="GK359">
        <v>0.6</v>
      </c>
      <c r="GL359">
        <v>6.0000000000000002E-5</v>
      </c>
      <c r="GM359" t="s">
        <v>227</v>
      </c>
      <c r="GN359">
        <v>0.15</v>
      </c>
      <c r="GO359">
        <v>1.5E-5</v>
      </c>
      <c r="GP359" t="s">
        <v>227</v>
      </c>
      <c r="GQ359">
        <v>0.53</v>
      </c>
      <c r="GR359">
        <v>5.3000000000000001E-5</v>
      </c>
      <c r="GS359" t="s">
        <v>227</v>
      </c>
      <c r="GT359">
        <v>63</v>
      </c>
      <c r="GU359">
        <v>6.3E-3</v>
      </c>
      <c r="GV359" t="s">
        <v>271</v>
      </c>
      <c r="GW359">
        <v>2.04</v>
      </c>
      <c r="GX359">
        <v>2.04E-4</v>
      </c>
      <c r="GY359" t="s">
        <v>227</v>
      </c>
      <c r="GZ359">
        <v>10.199999999999999</v>
      </c>
      <c r="HA359">
        <v>1.0200000000000001E-3</v>
      </c>
      <c r="HB359" t="s">
        <v>227</v>
      </c>
      <c r="HC359">
        <v>1.1000000000000001</v>
      </c>
      <c r="HD359">
        <v>1.1E-4</v>
      </c>
      <c r="HE359" t="s">
        <v>227</v>
      </c>
      <c r="HF359">
        <v>51</v>
      </c>
      <c r="HG359">
        <v>5.1000000000000004E-3</v>
      </c>
      <c r="HH359" t="s">
        <v>227</v>
      </c>
      <c r="HI359">
        <v>72</v>
      </c>
      <c r="HJ359">
        <v>7.1999999999999998E-3</v>
      </c>
      <c r="HK359" t="s">
        <v>227</v>
      </c>
    </row>
    <row r="360" spans="1:219" x14ac:dyDescent="0.25">
      <c r="A360" t="s">
        <v>710</v>
      </c>
      <c r="B360" t="s">
        <v>699</v>
      </c>
      <c r="C360" t="s">
        <v>221</v>
      </c>
      <c r="D360" t="s">
        <v>696</v>
      </c>
      <c r="E360" t="s">
        <v>697</v>
      </c>
      <c r="F360" t="s">
        <v>260</v>
      </c>
      <c r="G360" t="s">
        <v>225</v>
      </c>
      <c r="H360" t="s">
        <v>226</v>
      </c>
      <c r="I360" t="str">
        <f>HYPERLINK("https://www.oreas.com/crm/OREAS-61h/")</f>
        <v>https://www.oreas.com/crm/OREAS-61h/</v>
      </c>
      <c r="J360">
        <v>3.65</v>
      </c>
      <c r="K360">
        <v>3.6499999999999998E-4</v>
      </c>
      <c r="L360" t="s">
        <v>271</v>
      </c>
      <c r="M360">
        <v>67500</v>
      </c>
      <c r="N360">
        <v>6.75</v>
      </c>
      <c r="O360" t="s">
        <v>227</v>
      </c>
      <c r="P360">
        <v>292</v>
      </c>
      <c r="Q360">
        <v>2.92E-2</v>
      </c>
      <c r="R360" t="s">
        <v>227</v>
      </c>
      <c r="S360">
        <v>4.42</v>
      </c>
      <c r="T360">
        <v>4.4200000000000001E-4</v>
      </c>
      <c r="U360" t="s">
        <v>243</v>
      </c>
      <c r="V360">
        <v>9.23</v>
      </c>
      <c r="W360">
        <v>9.2299999999999999E-4</v>
      </c>
      <c r="X360" t="s">
        <v>271</v>
      </c>
      <c r="Y360">
        <v>433</v>
      </c>
      <c r="Z360">
        <v>4.3299999999999998E-2</v>
      </c>
      <c r="AA360" t="s">
        <v>227</v>
      </c>
      <c r="AB360">
        <v>1.06</v>
      </c>
      <c r="AC360">
        <v>1.06E-4</v>
      </c>
      <c r="AD360" t="s">
        <v>227</v>
      </c>
      <c r="AE360">
        <v>0.14000000000000001</v>
      </c>
      <c r="AF360">
        <v>1.4E-5</v>
      </c>
      <c r="AG360" t="s">
        <v>227</v>
      </c>
      <c r="AH360">
        <v>33500</v>
      </c>
      <c r="AI360">
        <v>3.35</v>
      </c>
      <c r="AJ360" t="s">
        <v>227</v>
      </c>
      <c r="AK360">
        <v>0.25</v>
      </c>
      <c r="AL360">
        <v>2.5000000000000001E-5</v>
      </c>
      <c r="AM360" t="s">
        <v>227</v>
      </c>
      <c r="AN360">
        <v>32.700000000000003</v>
      </c>
      <c r="AO360">
        <v>3.2699999999999999E-3</v>
      </c>
      <c r="AP360" t="s">
        <v>227</v>
      </c>
      <c r="AT360">
        <v>13.9</v>
      </c>
      <c r="AU360">
        <v>1.39E-3</v>
      </c>
      <c r="AV360" t="s">
        <v>227</v>
      </c>
      <c r="AW360">
        <v>22.3</v>
      </c>
      <c r="AX360">
        <v>2.2300000000000002E-3</v>
      </c>
      <c r="AY360" t="s">
        <v>227</v>
      </c>
      <c r="AZ360">
        <v>5.05</v>
      </c>
      <c r="BA360">
        <v>5.0500000000000002E-4</v>
      </c>
      <c r="BB360" t="s">
        <v>227</v>
      </c>
      <c r="BC360">
        <v>84</v>
      </c>
      <c r="BD360">
        <v>8.3999999999999995E-3</v>
      </c>
      <c r="BE360" t="s">
        <v>227</v>
      </c>
      <c r="BF360">
        <v>2.42</v>
      </c>
      <c r="BG360">
        <v>2.42E-4</v>
      </c>
      <c r="BH360" t="s">
        <v>227</v>
      </c>
      <c r="BI360">
        <v>1.46</v>
      </c>
      <c r="BJ360">
        <v>1.46E-4</v>
      </c>
      <c r="BK360" t="s">
        <v>227</v>
      </c>
      <c r="BL360">
        <v>0.86</v>
      </c>
      <c r="BM360">
        <v>8.6000000000000003E-5</v>
      </c>
      <c r="BN360" t="s">
        <v>227</v>
      </c>
      <c r="BO360">
        <v>37800</v>
      </c>
      <c r="BP360">
        <v>3.78</v>
      </c>
      <c r="BQ360" t="s">
        <v>227</v>
      </c>
      <c r="BR360">
        <v>14.9</v>
      </c>
      <c r="BS360">
        <v>1.49E-3</v>
      </c>
      <c r="BT360" t="s">
        <v>227</v>
      </c>
      <c r="BU360">
        <v>2.99</v>
      </c>
      <c r="BV360">
        <v>2.99E-4</v>
      </c>
      <c r="BW360" t="s">
        <v>227</v>
      </c>
      <c r="BX360">
        <v>8.5999999999999993E-2</v>
      </c>
      <c r="BY360">
        <v>8.6000000000000007E-6</v>
      </c>
      <c r="BZ360" t="s">
        <v>271</v>
      </c>
      <c r="CA360">
        <v>2.48</v>
      </c>
      <c r="CB360">
        <v>2.4800000000000001E-4</v>
      </c>
      <c r="CC360" t="s">
        <v>227</v>
      </c>
      <c r="CD360">
        <v>7.0999999999999994E-2</v>
      </c>
      <c r="CE360">
        <v>7.0999999999999998E-6</v>
      </c>
      <c r="CF360" t="s">
        <v>271</v>
      </c>
      <c r="CG360">
        <v>0.52</v>
      </c>
      <c r="CH360">
        <v>5.1999999999999997E-5</v>
      </c>
      <c r="CI360" t="s">
        <v>227</v>
      </c>
      <c r="CJ360">
        <v>4.8000000000000001E-2</v>
      </c>
      <c r="CK360">
        <v>4.7999999999999998E-6</v>
      </c>
      <c r="CL360" t="s">
        <v>227</v>
      </c>
      <c r="CP360">
        <v>20800</v>
      </c>
      <c r="CQ360">
        <v>2.08</v>
      </c>
      <c r="CR360" t="s">
        <v>227</v>
      </c>
      <c r="CS360">
        <v>15.3</v>
      </c>
      <c r="CT360">
        <v>1.5299999999999999E-3</v>
      </c>
      <c r="CU360" t="s">
        <v>227</v>
      </c>
      <c r="CV360">
        <v>42.4</v>
      </c>
      <c r="CW360">
        <v>4.2399999999999998E-3</v>
      </c>
      <c r="CX360" t="s">
        <v>227</v>
      </c>
      <c r="CY360">
        <v>0.21</v>
      </c>
      <c r="CZ360">
        <v>2.0999999999999999E-5</v>
      </c>
      <c r="DA360" t="s">
        <v>227</v>
      </c>
      <c r="DB360">
        <v>13700</v>
      </c>
      <c r="DC360">
        <v>1.37</v>
      </c>
      <c r="DD360" t="s">
        <v>227</v>
      </c>
      <c r="DE360">
        <v>880</v>
      </c>
      <c r="DF360">
        <v>8.7999999999999995E-2</v>
      </c>
      <c r="DG360" t="s">
        <v>227</v>
      </c>
      <c r="DH360">
        <v>3.82</v>
      </c>
      <c r="DI360">
        <v>3.8200000000000002E-4</v>
      </c>
      <c r="DJ360" t="s">
        <v>227</v>
      </c>
      <c r="DK360">
        <v>17000</v>
      </c>
      <c r="DL360">
        <v>1.7</v>
      </c>
      <c r="DM360" t="s">
        <v>227</v>
      </c>
      <c r="DN360">
        <v>3.4</v>
      </c>
      <c r="DO360">
        <v>3.4000000000000002E-4</v>
      </c>
      <c r="DP360" t="s">
        <v>227</v>
      </c>
      <c r="DQ360">
        <v>16.3</v>
      </c>
      <c r="DR360">
        <v>1.6299999999999999E-3</v>
      </c>
      <c r="DS360" t="s">
        <v>227</v>
      </c>
      <c r="DT360">
        <v>12.3</v>
      </c>
      <c r="DU360">
        <v>1.23E-3</v>
      </c>
      <c r="DV360" t="s">
        <v>271</v>
      </c>
      <c r="DW360">
        <v>830</v>
      </c>
      <c r="DX360">
        <v>8.3000000000000004E-2</v>
      </c>
      <c r="DY360" t="s">
        <v>227</v>
      </c>
      <c r="DZ360">
        <v>26.8</v>
      </c>
      <c r="EA360">
        <v>2.6800000000000001E-3</v>
      </c>
      <c r="EB360" t="s">
        <v>227</v>
      </c>
      <c r="EF360">
        <v>4.01</v>
      </c>
      <c r="EG360">
        <v>4.0099999999999999E-4</v>
      </c>
      <c r="EH360" t="s">
        <v>227</v>
      </c>
      <c r="EL360">
        <v>10.8</v>
      </c>
      <c r="EM360">
        <v>1.08E-3</v>
      </c>
      <c r="EN360" t="s">
        <v>271</v>
      </c>
      <c r="EO360" s="2">
        <v>2E-3</v>
      </c>
      <c r="EP360" s="2">
        <v>1.9999999999999999E-7</v>
      </c>
      <c r="EQ360" t="s">
        <v>227</v>
      </c>
      <c r="EX360">
        <v>5810</v>
      </c>
      <c r="EY360">
        <v>0.58099999999999996</v>
      </c>
      <c r="EZ360" t="s">
        <v>227</v>
      </c>
      <c r="FA360">
        <v>269</v>
      </c>
      <c r="FB360">
        <v>2.69E-2</v>
      </c>
      <c r="FC360" t="s">
        <v>227</v>
      </c>
      <c r="FD360">
        <v>15.1</v>
      </c>
      <c r="FE360">
        <v>1.5100000000000001E-3</v>
      </c>
      <c r="FF360" t="s">
        <v>227</v>
      </c>
      <c r="FG360">
        <v>0.57999999999999996</v>
      </c>
      <c r="FH360">
        <v>5.8E-5</v>
      </c>
      <c r="FI360" t="s">
        <v>271</v>
      </c>
      <c r="FM360">
        <v>2.93</v>
      </c>
      <c r="FN360">
        <v>2.9300000000000002E-4</v>
      </c>
      <c r="FO360" t="s">
        <v>271</v>
      </c>
      <c r="FP360">
        <v>1.08</v>
      </c>
      <c r="FQ360">
        <v>1.08E-4</v>
      </c>
      <c r="FR360" t="s">
        <v>227</v>
      </c>
      <c r="FS360">
        <v>387</v>
      </c>
      <c r="FT360">
        <v>3.8699999999999998E-2</v>
      </c>
      <c r="FU360" t="s">
        <v>227</v>
      </c>
      <c r="FV360">
        <v>0.21</v>
      </c>
      <c r="FW360">
        <v>2.0999999999999999E-5</v>
      </c>
      <c r="FX360" t="s">
        <v>227</v>
      </c>
      <c r="FY360">
        <v>0.42</v>
      </c>
      <c r="FZ360">
        <v>4.1999999999999998E-5</v>
      </c>
      <c r="GA360" t="s">
        <v>227</v>
      </c>
      <c r="GB360">
        <v>1.05</v>
      </c>
      <c r="GC360">
        <v>1.05E-4</v>
      </c>
      <c r="GD360" t="s">
        <v>271</v>
      </c>
      <c r="GE360">
        <v>3.83</v>
      </c>
      <c r="GF360">
        <v>3.8299999999999999E-4</v>
      </c>
      <c r="GG360" t="s">
        <v>227</v>
      </c>
      <c r="GH360">
        <v>3560</v>
      </c>
      <c r="GI360">
        <v>0.35599999999999998</v>
      </c>
      <c r="GJ360" t="s">
        <v>227</v>
      </c>
      <c r="GK360">
        <v>0.63</v>
      </c>
      <c r="GL360">
        <v>6.3E-5</v>
      </c>
      <c r="GM360" t="s">
        <v>227</v>
      </c>
      <c r="GN360">
        <v>0.21</v>
      </c>
      <c r="GO360">
        <v>2.0999999999999999E-5</v>
      </c>
      <c r="GP360" t="s">
        <v>227</v>
      </c>
      <c r="GQ360">
        <v>1.01</v>
      </c>
      <c r="GR360">
        <v>1.01E-4</v>
      </c>
      <c r="GS360" t="s">
        <v>227</v>
      </c>
      <c r="GT360">
        <v>89</v>
      </c>
      <c r="GU360">
        <v>8.8999999999999999E-3</v>
      </c>
      <c r="GV360" t="s">
        <v>271</v>
      </c>
      <c r="GW360">
        <v>4.1500000000000004</v>
      </c>
      <c r="GX360">
        <v>4.15E-4</v>
      </c>
      <c r="GY360" t="s">
        <v>227</v>
      </c>
      <c r="GZ360">
        <v>13.5</v>
      </c>
      <c r="HA360">
        <v>1.3500000000000001E-3</v>
      </c>
      <c r="HB360" t="s">
        <v>227</v>
      </c>
      <c r="HC360">
        <v>1.44</v>
      </c>
      <c r="HD360">
        <v>1.44E-4</v>
      </c>
      <c r="HE360" t="s">
        <v>227</v>
      </c>
      <c r="HF360">
        <v>101</v>
      </c>
      <c r="HG360">
        <v>1.01E-2</v>
      </c>
      <c r="HH360" t="s">
        <v>227</v>
      </c>
      <c r="HI360">
        <v>91</v>
      </c>
      <c r="HJ360">
        <v>9.1000000000000004E-3</v>
      </c>
      <c r="HK360" t="s">
        <v>227</v>
      </c>
    </row>
    <row r="361" spans="1:219" x14ac:dyDescent="0.25">
      <c r="A361" t="s">
        <v>711</v>
      </c>
      <c r="B361" t="s">
        <v>699</v>
      </c>
      <c r="C361" t="s">
        <v>221</v>
      </c>
      <c r="D361" t="s">
        <v>704</v>
      </c>
      <c r="E361" t="s">
        <v>697</v>
      </c>
      <c r="F361" t="s">
        <v>224</v>
      </c>
      <c r="G361" t="s">
        <v>235</v>
      </c>
      <c r="H361" t="s">
        <v>226</v>
      </c>
      <c r="I361" t="str">
        <f>HYPERLINK("https://www.oreas.com/crm/OREAS-61Pa/")</f>
        <v>https://www.oreas.com/crm/OREAS-61Pa/</v>
      </c>
      <c r="J361">
        <v>8.5399999999999991</v>
      </c>
      <c r="K361">
        <v>8.5400000000000005E-4</v>
      </c>
      <c r="L361" t="s">
        <v>227</v>
      </c>
      <c r="S361">
        <v>4.46</v>
      </c>
      <c r="T361">
        <v>4.46E-4</v>
      </c>
      <c r="U361" t="s">
        <v>243</v>
      </c>
    </row>
    <row r="362" spans="1:219" x14ac:dyDescent="0.25">
      <c r="A362" t="s">
        <v>712</v>
      </c>
      <c r="B362" t="s">
        <v>699</v>
      </c>
      <c r="C362" t="s">
        <v>221</v>
      </c>
      <c r="D362" t="s">
        <v>704</v>
      </c>
      <c r="E362" t="s">
        <v>697</v>
      </c>
      <c r="F362" t="s">
        <v>224</v>
      </c>
      <c r="G362" t="s">
        <v>235</v>
      </c>
      <c r="H362" t="s">
        <v>226</v>
      </c>
      <c r="I362" t="str">
        <f>HYPERLINK("https://www.oreas.com/crm/OREAS-61Pb/")</f>
        <v>https://www.oreas.com/crm/OREAS-61Pb/</v>
      </c>
      <c r="J362">
        <v>9</v>
      </c>
      <c r="K362">
        <v>8.9999999999999998E-4</v>
      </c>
      <c r="L362" t="s">
        <v>271</v>
      </c>
      <c r="S362">
        <v>4.75</v>
      </c>
      <c r="T362">
        <v>4.75E-4</v>
      </c>
      <c r="U362" t="s">
        <v>243</v>
      </c>
    </row>
    <row r="363" spans="1:219" x14ac:dyDescent="0.25">
      <c r="A363" t="s">
        <v>713</v>
      </c>
      <c r="B363" t="s">
        <v>714</v>
      </c>
      <c r="C363" t="s">
        <v>221</v>
      </c>
      <c r="D363" t="s">
        <v>416</v>
      </c>
      <c r="E363" t="s">
        <v>250</v>
      </c>
      <c r="F363" t="s">
        <v>260</v>
      </c>
      <c r="G363" t="s">
        <v>235</v>
      </c>
      <c r="H363" t="s">
        <v>226</v>
      </c>
      <c r="I363" t="str">
        <f>HYPERLINK("https://www.oreas.com/crm/OREAS-620/")</f>
        <v>https://www.oreas.com/crm/OREAS-620/</v>
      </c>
      <c r="J363">
        <v>38.4</v>
      </c>
      <c r="K363">
        <v>3.8400000000000001E-3</v>
      </c>
      <c r="L363" t="s">
        <v>271</v>
      </c>
      <c r="M363">
        <v>67200</v>
      </c>
      <c r="N363">
        <v>6.72</v>
      </c>
      <c r="O363" t="s">
        <v>227</v>
      </c>
      <c r="P363">
        <v>50</v>
      </c>
      <c r="Q363">
        <v>5.0000000000000001E-3</v>
      </c>
      <c r="R363" t="s">
        <v>227</v>
      </c>
      <c r="S363">
        <v>0.68500000000000005</v>
      </c>
      <c r="T363">
        <v>6.8499999999999998E-5</v>
      </c>
      <c r="U363" t="s">
        <v>243</v>
      </c>
      <c r="Y363">
        <v>2487</v>
      </c>
      <c r="Z363">
        <v>0.2487</v>
      </c>
      <c r="AA363" t="s">
        <v>227</v>
      </c>
      <c r="AB363">
        <v>2.36</v>
      </c>
      <c r="AC363">
        <v>2.3599999999999999E-4</v>
      </c>
      <c r="AD363" t="s">
        <v>227</v>
      </c>
      <c r="AE363">
        <v>1.93</v>
      </c>
      <c r="AF363">
        <v>1.93E-4</v>
      </c>
      <c r="AG363" t="s">
        <v>227</v>
      </c>
      <c r="AH363">
        <v>16000</v>
      </c>
      <c r="AI363">
        <v>1.6</v>
      </c>
      <c r="AJ363" t="s">
        <v>227</v>
      </c>
      <c r="AK363">
        <v>163</v>
      </c>
      <c r="AL363">
        <v>1.6299999999999999E-2</v>
      </c>
      <c r="AM363" t="s">
        <v>227</v>
      </c>
      <c r="AN363">
        <v>64</v>
      </c>
      <c r="AO363">
        <v>6.4000000000000003E-3</v>
      </c>
      <c r="AP363" t="s">
        <v>227</v>
      </c>
      <c r="AT363">
        <v>12.1</v>
      </c>
      <c r="AU363">
        <v>1.2099999999999999E-3</v>
      </c>
      <c r="AV363" t="s">
        <v>227</v>
      </c>
      <c r="AW363">
        <v>21.9</v>
      </c>
      <c r="AX363">
        <v>2.1900000000000001E-3</v>
      </c>
      <c r="AY363" t="s">
        <v>227</v>
      </c>
      <c r="AZ363">
        <v>5.01</v>
      </c>
      <c r="BA363">
        <v>5.0100000000000003E-4</v>
      </c>
      <c r="BB363" t="s">
        <v>227</v>
      </c>
      <c r="BC363">
        <v>1730</v>
      </c>
      <c r="BD363">
        <v>0.17299999999999999</v>
      </c>
      <c r="BE363" t="s">
        <v>227</v>
      </c>
      <c r="BO363">
        <v>29400</v>
      </c>
      <c r="BP363">
        <v>2.94</v>
      </c>
      <c r="BQ363" t="s">
        <v>227</v>
      </c>
      <c r="BR363">
        <v>23.7</v>
      </c>
      <c r="BS363">
        <v>2.3700000000000001E-3</v>
      </c>
      <c r="BT363" t="s">
        <v>227</v>
      </c>
      <c r="CA363">
        <v>5.61</v>
      </c>
      <c r="CB363">
        <v>5.6099999999999998E-4</v>
      </c>
      <c r="CC363" t="s">
        <v>227</v>
      </c>
      <c r="CD363">
        <v>2.14</v>
      </c>
      <c r="CE363">
        <v>2.14E-4</v>
      </c>
      <c r="CF363" t="s">
        <v>271</v>
      </c>
      <c r="CJ363">
        <v>1.1499999999999999</v>
      </c>
      <c r="CK363">
        <v>1.15E-4</v>
      </c>
      <c r="CL363" t="s">
        <v>227</v>
      </c>
      <c r="CP363">
        <v>26300</v>
      </c>
      <c r="CQ363">
        <v>2.63</v>
      </c>
      <c r="CR363" t="s">
        <v>227</v>
      </c>
      <c r="CS363">
        <v>29.7</v>
      </c>
      <c r="CT363">
        <v>2.97E-3</v>
      </c>
      <c r="CU363" t="s">
        <v>227</v>
      </c>
      <c r="CV363">
        <v>20</v>
      </c>
      <c r="CW363">
        <v>2E-3</v>
      </c>
      <c r="CX363" t="s">
        <v>227</v>
      </c>
      <c r="CY363">
        <v>0.11</v>
      </c>
      <c r="CZ363">
        <v>1.1E-5</v>
      </c>
      <c r="DA363" t="s">
        <v>227</v>
      </c>
      <c r="DB363">
        <v>3410</v>
      </c>
      <c r="DC363">
        <v>0.34100000000000003</v>
      </c>
      <c r="DD363" t="s">
        <v>227</v>
      </c>
      <c r="DE363">
        <v>440</v>
      </c>
      <c r="DF363">
        <v>4.3999999999999997E-2</v>
      </c>
      <c r="DG363" t="s">
        <v>227</v>
      </c>
      <c r="DH363">
        <v>9.4700000000000006</v>
      </c>
      <c r="DI363">
        <v>9.4700000000000003E-4</v>
      </c>
      <c r="DJ363" t="s">
        <v>227</v>
      </c>
      <c r="DK363">
        <v>19400</v>
      </c>
      <c r="DL363">
        <v>1.94</v>
      </c>
      <c r="DM363" t="s">
        <v>227</v>
      </c>
      <c r="DN363">
        <v>13.1</v>
      </c>
      <c r="DO363">
        <v>1.31E-3</v>
      </c>
      <c r="DP363" t="s">
        <v>227</v>
      </c>
      <c r="DQ363">
        <v>33.299999999999997</v>
      </c>
      <c r="DR363">
        <v>3.3300000000000001E-3</v>
      </c>
      <c r="DS363" t="s">
        <v>228</v>
      </c>
      <c r="DT363">
        <v>14.4</v>
      </c>
      <c r="DU363">
        <v>1.4400000000000001E-3</v>
      </c>
      <c r="DV363" t="s">
        <v>271</v>
      </c>
      <c r="DW363">
        <v>353</v>
      </c>
      <c r="DX363">
        <v>3.5299999999999998E-2</v>
      </c>
      <c r="DY363" t="s">
        <v>227</v>
      </c>
      <c r="DZ363">
        <v>7740</v>
      </c>
      <c r="EA363">
        <v>0.77400000000000002</v>
      </c>
      <c r="EB363" t="s">
        <v>227</v>
      </c>
      <c r="EF363">
        <v>8.9600000000000009</v>
      </c>
      <c r="EG363">
        <v>8.9599999999999999E-4</v>
      </c>
      <c r="EH363" t="s">
        <v>228</v>
      </c>
      <c r="EL363">
        <v>123</v>
      </c>
      <c r="EM363">
        <v>1.23E-2</v>
      </c>
      <c r="EN363" t="s">
        <v>228</v>
      </c>
      <c r="EX363">
        <v>24700</v>
      </c>
      <c r="EY363">
        <v>2.4700000000000002</v>
      </c>
      <c r="EZ363" t="s">
        <v>227</v>
      </c>
      <c r="FA363">
        <v>76</v>
      </c>
      <c r="FB363">
        <v>7.6E-3</v>
      </c>
      <c r="FC363" t="s">
        <v>227</v>
      </c>
      <c r="FD363">
        <v>5.2</v>
      </c>
      <c r="FE363">
        <v>5.1999999999999995E-4</v>
      </c>
      <c r="FF363" t="s">
        <v>227</v>
      </c>
      <c r="FG363" s="2">
        <v>5</v>
      </c>
      <c r="FH363" s="2">
        <v>5.0000000000000001E-4</v>
      </c>
      <c r="FI363" t="s">
        <v>227</v>
      </c>
      <c r="FJ363">
        <v>298200</v>
      </c>
      <c r="FK363">
        <v>29.82</v>
      </c>
      <c r="FL363" t="s">
        <v>228</v>
      </c>
      <c r="FP363">
        <v>4.88</v>
      </c>
      <c r="FQ363">
        <v>4.8799999999999999E-4</v>
      </c>
      <c r="FR363" t="s">
        <v>227</v>
      </c>
      <c r="FS363">
        <v>131</v>
      </c>
      <c r="FT363">
        <v>1.3100000000000001E-2</v>
      </c>
      <c r="FU363" t="s">
        <v>227</v>
      </c>
      <c r="FV363">
        <v>1.1299999999999999</v>
      </c>
      <c r="FW363">
        <v>1.13E-4</v>
      </c>
      <c r="FX363" t="s">
        <v>227</v>
      </c>
      <c r="FY363">
        <v>0.57999999999999996</v>
      </c>
      <c r="FZ363">
        <v>5.8E-5</v>
      </c>
      <c r="GA363" t="s">
        <v>227</v>
      </c>
      <c r="GE363">
        <v>11</v>
      </c>
      <c r="GF363">
        <v>1.1000000000000001E-3</v>
      </c>
      <c r="GG363" t="s">
        <v>227</v>
      </c>
      <c r="GH363">
        <v>1350</v>
      </c>
      <c r="GI363">
        <v>0.13500000000000001</v>
      </c>
      <c r="GJ363" t="s">
        <v>227</v>
      </c>
      <c r="GK363">
        <v>1.61</v>
      </c>
      <c r="GL363">
        <v>1.6100000000000001E-4</v>
      </c>
      <c r="GM363" t="s">
        <v>227</v>
      </c>
      <c r="GQ363">
        <v>4.2300000000000004</v>
      </c>
      <c r="GR363">
        <v>4.2299999999999998E-4</v>
      </c>
      <c r="GS363" t="s">
        <v>227</v>
      </c>
      <c r="GT363">
        <v>26.9</v>
      </c>
      <c r="GU363">
        <v>2.6900000000000001E-3</v>
      </c>
      <c r="GV363" t="s">
        <v>228</v>
      </c>
      <c r="GW363">
        <v>2.21</v>
      </c>
      <c r="GX363">
        <v>2.2100000000000001E-4</v>
      </c>
      <c r="GY363" t="s">
        <v>227</v>
      </c>
      <c r="GZ363">
        <v>12.3</v>
      </c>
      <c r="HA363">
        <v>1.23E-3</v>
      </c>
      <c r="HB363" t="s">
        <v>227</v>
      </c>
      <c r="HC363">
        <v>0.73</v>
      </c>
      <c r="HD363">
        <v>7.2999999999999999E-5</v>
      </c>
      <c r="HE363" t="s">
        <v>227</v>
      </c>
      <c r="HF363">
        <v>31500</v>
      </c>
      <c r="HG363">
        <v>3.15</v>
      </c>
      <c r="HH363" t="s">
        <v>227</v>
      </c>
      <c r="HI363">
        <v>202</v>
      </c>
      <c r="HJ363">
        <v>2.0199999999999999E-2</v>
      </c>
      <c r="HK363" t="s">
        <v>227</v>
      </c>
    </row>
    <row r="364" spans="1:219" x14ac:dyDescent="0.25">
      <c r="A364" t="s">
        <v>715</v>
      </c>
      <c r="B364" t="s">
        <v>546</v>
      </c>
      <c r="C364" t="s">
        <v>221</v>
      </c>
      <c r="D364" t="s">
        <v>416</v>
      </c>
      <c r="E364" t="s">
        <v>250</v>
      </c>
      <c r="F364" t="s">
        <v>260</v>
      </c>
      <c r="G364" t="s">
        <v>235</v>
      </c>
      <c r="H364" t="s">
        <v>226</v>
      </c>
      <c r="I364" t="str">
        <f>HYPERLINK("https://www.oreas.com/crm/OREAS-621/")</f>
        <v>https://www.oreas.com/crm/OREAS-621/</v>
      </c>
      <c r="J364">
        <v>68</v>
      </c>
      <c r="K364">
        <v>6.7999999999999996E-3</v>
      </c>
      <c r="L364" t="s">
        <v>271</v>
      </c>
      <c r="M364">
        <v>64000</v>
      </c>
      <c r="N364">
        <v>6.4</v>
      </c>
      <c r="O364" t="s">
        <v>227</v>
      </c>
      <c r="P364">
        <v>77</v>
      </c>
      <c r="Q364">
        <v>7.7000000000000002E-3</v>
      </c>
      <c r="R364" t="s">
        <v>227</v>
      </c>
      <c r="S364">
        <v>1.25</v>
      </c>
      <c r="T364">
        <v>1.25E-4</v>
      </c>
      <c r="U364" t="s">
        <v>243</v>
      </c>
      <c r="Y364">
        <v>2612</v>
      </c>
      <c r="Z364">
        <v>0.26119999999999999</v>
      </c>
      <c r="AA364" t="s">
        <v>228</v>
      </c>
      <c r="AB364">
        <v>1.69</v>
      </c>
      <c r="AC364">
        <v>1.6899999999999999E-4</v>
      </c>
      <c r="AD364" t="s">
        <v>227</v>
      </c>
      <c r="AE364">
        <v>3.93</v>
      </c>
      <c r="AF364">
        <v>3.9300000000000001E-4</v>
      </c>
      <c r="AG364" t="s">
        <v>227</v>
      </c>
      <c r="AH364">
        <v>19700</v>
      </c>
      <c r="AI364">
        <v>1.97</v>
      </c>
      <c r="AJ364" t="s">
        <v>227</v>
      </c>
      <c r="AK364">
        <v>284</v>
      </c>
      <c r="AL364">
        <v>2.8400000000000002E-2</v>
      </c>
      <c r="AM364" t="s">
        <v>227</v>
      </c>
      <c r="AN364">
        <v>46.6</v>
      </c>
      <c r="AO364">
        <v>4.6600000000000001E-3</v>
      </c>
      <c r="AP364" t="s">
        <v>227</v>
      </c>
      <c r="AT364">
        <v>29.3</v>
      </c>
      <c r="AU364">
        <v>2.9299999999999999E-3</v>
      </c>
      <c r="AV364" t="s">
        <v>227</v>
      </c>
      <c r="AW364">
        <v>37.1</v>
      </c>
      <c r="AX364">
        <v>3.7100000000000002E-3</v>
      </c>
      <c r="AY364" t="s">
        <v>227</v>
      </c>
      <c r="AZ364">
        <v>3.28</v>
      </c>
      <c r="BA364">
        <v>3.28E-4</v>
      </c>
      <c r="BB364" t="s">
        <v>227</v>
      </c>
      <c r="BC364">
        <v>3630</v>
      </c>
      <c r="BD364">
        <v>0.36299999999999999</v>
      </c>
      <c r="BE364" t="s">
        <v>227</v>
      </c>
      <c r="BO364">
        <v>37000</v>
      </c>
      <c r="BP364">
        <v>3.7</v>
      </c>
      <c r="BQ364" t="s">
        <v>227</v>
      </c>
      <c r="BR364">
        <v>24.6</v>
      </c>
      <c r="BS364">
        <v>2.4599999999999999E-3</v>
      </c>
      <c r="BT364" t="s">
        <v>227</v>
      </c>
      <c r="CA364">
        <v>4.41</v>
      </c>
      <c r="CB364">
        <v>4.4099999999999999E-4</v>
      </c>
      <c r="CC364" t="s">
        <v>227</v>
      </c>
      <c r="CD364">
        <v>3.93</v>
      </c>
      <c r="CE364">
        <v>3.9300000000000001E-4</v>
      </c>
      <c r="CF364" t="s">
        <v>271</v>
      </c>
      <c r="CJ364">
        <v>1.83</v>
      </c>
      <c r="CK364">
        <v>1.83E-4</v>
      </c>
      <c r="CL364" t="s">
        <v>227</v>
      </c>
      <c r="CP364">
        <v>22000</v>
      </c>
      <c r="CQ364">
        <v>2.2000000000000002</v>
      </c>
      <c r="CR364" t="s">
        <v>227</v>
      </c>
      <c r="CS364">
        <v>21.6</v>
      </c>
      <c r="CT364">
        <v>2.16E-3</v>
      </c>
      <c r="CU364" t="s">
        <v>227</v>
      </c>
      <c r="CV364">
        <v>14.2</v>
      </c>
      <c r="CW364">
        <v>1.42E-3</v>
      </c>
      <c r="CX364" t="s">
        <v>227</v>
      </c>
      <c r="CY364">
        <v>0.14000000000000001</v>
      </c>
      <c r="CZ364">
        <v>1.4E-5</v>
      </c>
      <c r="DA364" t="s">
        <v>227</v>
      </c>
      <c r="DB364">
        <v>5070</v>
      </c>
      <c r="DC364">
        <v>0.50700000000000001</v>
      </c>
      <c r="DD364" t="s">
        <v>227</v>
      </c>
      <c r="DE364">
        <v>532</v>
      </c>
      <c r="DF364">
        <v>5.3199999999999997E-2</v>
      </c>
      <c r="DG364" t="s">
        <v>227</v>
      </c>
      <c r="DH364">
        <v>13.6</v>
      </c>
      <c r="DI364">
        <v>1.3600000000000001E-3</v>
      </c>
      <c r="DJ364" t="s">
        <v>227</v>
      </c>
      <c r="DK364">
        <v>13100</v>
      </c>
      <c r="DL364">
        <v>1.31</v>
      </c>
      <c r="DM364" t="s">
        <v>227</v>
      </c>
      <c r="DN364">
        <v>8.61</v>
      </c>
      <c r="DO364">
        <v>8.61E-4</v>
      </c>
      <c r="DP364" t="s">
        <v>227</v>
      </c>
      <c r="DQ364">
        <v>24.2</v>
      </c>
      <c r="DR364">
        <v>2.4199999999999998E-3</v>
      </c>
      <c r="DS364" t="s">
        <v>228</v>
      </c>
      <c r="DT364">
        <v>25.8</v>
      </c>
      <c r="DU364">
        <v>2.5799999999999998E-3</v>
      </c>
      <c r="DV364" t="s">
        <v>271</v>
      </c>
      <c r="DW364">
        <v>359</v>
      </c>
      <c r="DX364">
        <v>3.5900000000000001E-2</v>
      </c>
      <c r="DY364" t="s">
        <v>227</v>
      </c>
      <c r="DZ364">
        <v>13600</v>
      </c>
      <c r="EA364">
        <v>1.36</v>
      </c>
      <c r="EB364" t="s">
        <v>227</v>
      </c>
      <c r="EF364">
        <v>6.64</v>
      </c>
      <c r="EG364">
        <v>6.6399999999999999E-4</v>
      </c>
      <c r="EH364" t="s">
        <v>228</v>
      </c>
      <c r="EL364">
        <v>89</v>
      </c>
      <c r="EM364">
        <v>8.8999999999999999E-3</v>
      </c>
      <c r="EN364" t="s">
        <v>228</v>
      </c>
      <c r="EX364">
        <v>44800</v>
      </c>
      <c r="EY364">
        <v>4.4800000000000004</v>
      </c>
      <c r="EZ364" t="s">
        <v>227</v>
      </c>
      <c r="FA364">
        <v>139</v>
      </c>
      <c r="FB364">
        <v>1.3899999999999999E-2</v>
      </c>
      <c r="FC364" t="s">
        <v>227</v>
      </c>
      <c r="FD364">
        <v>6.24</v>
      </c>
      <c r="FE364">
        <v>6.2399999999999999E-4</v>
      </c>
      <c r="FF364" t="s">
        <v>227</v>
      </c>
      <c r="FG364">
        <v>5.64</v>
      </c>
      <c r="FH364">
        <v>5.6400000000000005E-4</v>
      </c>
      <c r="FI364" t="s">
        <v>227</v>
      </c>
      <c r="FJ364">
        <v>280500</v>
      </c>
      <c r="FK364">
        <v>28.05</v>
      </c>
      <c r="FL364" t="s">
        <v>228</v>
      </c>
      <c r="FP364">
        <v>5.25</v>
      </c>
      <c r="FQ364">
        <v>5.2499999999999997E-4</v>
      </c>
      <c r="FR364" t="s">
        <v>227</v>
      </c>
      <c r="FS364">
        <v>91</v>
      </c>
      <c r="FT364">
        <v>9.1000000000000004E-3</v>
      </c>
      <c r="FU364" t="s">
        <v>227</v>
      </c>
      <c r="FV364" s="2">
        <v>1</v>
      </c>
      <c r="FW364" s="2">
        <v>1E-4</v>
      </c>
      <c r="FX364" t="s">
        <v>227</v>
      </c>
      <c r="FY364">
        <v>0.46</v>
      </c>
      <c r="FZ364">
        <v>4.6E-5</v>
      </c>
      <c r="GA364" t="s">
        <v>227</v>
      </c>
      <c r="GB364" s="2">
        <v>0.1</v>
      </c>
      <c r="GC364" s="2">
        <v>1.0000000000000001E-5</v>
      </c>
      <c r="GD364" t="s">
        <v>271</v>
      </c>
      <c r="GE364">
        <v>7.48</v>
      </c>
      <c r="GF364">
        <v>7.4799999999999997E-4</v>
      </c>
      <c r="GG364" t="s">
        <v>227</v>
      </c>
      <c r="GH364">
        <v>1490</v>
      </c>
      <c r="GI364">
        <v>0.14899999999999999</v>
      </c>
      <c r="GJ364" t="s">
        <v>227</v>
      </c>
      <c r="GK364">
        <v>1.96</v>
      </c>
      <c r="GL364">
        <v>1.9599999999999999E-4</v>
      </c>
      <c r="GM364" t="s">
        <v>227</v>
      </c>
      <c r="GQ364">
        <v>2.83</v>
      </c>
      <c r="GR364">
        <v>2.8299999999999999E-4</v>
      </c>
      <c r="GS364" t="s">
        <v>227</v>
      </c>
      <c r="GT364">
        <v>36.299999999999997</v>
      </c>
      <c r="GU364">
        <v>3.63E-3</v>
      </c>
      <c r="GV364" t="s">
        <v>228</v>
      </c>
      <c r="GW364">
        <v>2.35</v>
      </c>
      <c r="GX364">
        <v>2.3499999999999999E-4</v>
      </c>
      <c r="GY364" t="s">
        <v>227</v>
      </c>
      <c r="GZ364">
        <v>11.1</v>
      </c>
      <c r="HA364">
        <v>1.1100000000000001E-3</v>
      </c>
      <c r="HB364" t="s">
        <v>227</v>
      </c>
      <c r="HC364">
        <v>0.99</v>
      </c>
      <c r="HD364">
        <v>9.8999999999999994E-5</v>
      </c>
      <c r="HE364" t="s">
        <v>227</v>
      </c>
      <c r="HF364">
        <v>52200</v>
      </c>
      <c r="HG364">
        <v>5.22</v>
      </c>
      <c r="HH364" t="s">
        <v>227</v>
      </c>
      <c r="HI364">
        <v>168</v>
      </c>
      <c r="HJ364">
        <v>1.6799999999999999E-2</v>
      </c>
      <c r="HK364" t="s">
        <v>227</v>
      </c>
    </row>
    <row r="365" spans="1:219" x14ac:dyDescent="0.25">
      <c r="A365" t="s">
        <v>716</v>
      </c>
      <c r="B365" t="s">
        <v>546</v>
      </c>
      <c r="C365" t="s">
        <v>221</v>
      </c>
      <c r="D365" t="s">
        <v>416</v>
      </c>
      <c r="E365" t="s">
        <v>250</v>
      </c>
      <c r="F365" t="s">
        <v>260</v>
      </c>
      <c r="G365" t="s">
        <v>235</v>
      </c>
      <c r="H365" t="s">
        <v>226</v>
      </c>
      <c r="I365" t="str">
        <f>HYPERLINK("https://www.oreas.com/crm/OREAS-622/")</f>
        <v>https://www.oreas.com/crm/OREAS-622/</v>
      </c>
      <c r="J365">
        <v>101</v>
      </c>
      <c r="K365">
        <v>1.01E-2</v>
      </c>
      <c r="L365" t="s">
        <v>271</v>
      </c>
      <c r="M365">
        <v>57700</v>
      </c>
      <c r="N365">
        <v>5.77</v>
      </c>
      <c r="O365" t="s">
        <v>227</v>
      </c>
      <c r="P365">
        <v>109</v>
      </c>
      <c r="Q365">
        <v>1.09E-2</v>
      </c>
      <c r="R365" t="s">
        <v>227</v>
      </c>
      <c r="S365">
        <v>1.85</v>
      </c>
      <c r="T365">
        <v>1.85E-4</v>
      </c>
      <c r="U365" t="s">
        <v>243</v>
      </c>
      <c r="V365" s="2">
        <v>10</v>
      </c>
      <c r="W365" s="2">
        <v>1E-3</v>
      </c>
      <c r="X365" t="s">
        <v>271</v>
      </c>
      <c r="Y365">
        <v>2311</v>
      </c>
      <c r="Z365">
        <v>0.2311</v>
      </c>
      <c r="AA365" t="s">
        <v>228</v>
      </c>
      <c r="AB365">
        <v>1.05</v>
      </c>
      <c r="AC365">
        <v>1.05E-4</v>
      </c>
      <c r="AD365" t="s">
        <v>227</v>
      </c>
      <c r="AE365">
        <v>5.05</v>
      </c>
      <c r="AF365">
        <v>5.0500000000000002E-4</v>
      </c>
      <c r="AG365" t="s">
        <v>227</v>
      </c>
      <c r="AH365">
        <v>21400</v>
      </c>
      <c r="AI365">
        <v>2.14</v>
      </c>
      <c r="AJ365" t="s">
        <v>227</v>
      </c>
      <c r="AK365">
        <v>460</v>
      </c>
      <c r="AL365">
        <v>4.5999999999999999E-2</v>
      </c>
      <c r="AM365" t="s">
        <v>227</v>
      </c>
      <c r="AN365">
        <v>30.1</v>
      </c>
      <c r="AO365">
        <v>3.0100000000000001E-3</v>
      </c>
      <c r="AP365" t="s">
        <v>227</v>
      </c>
      <c r="AT365">
        <v>36</v>
      </c>
      <c r="AU365">
        <v>3.5999999999999999E-3</v>
      </c>
      <c r="AV365" t="s">
        <v>227</v>
      </c>
      <c r="AW365">
        <v>33.9</v>
      </c>
      <c r="AX365">
        <v>3.3899999999999998E-3</v>
      </c>
      <c r="AY365" t="s">
        <v>227</v>
      </c>
      <c r="AZ365">
        <v>1.72</v>
      </c>
      <c r="BA365">
        <v>1.7200000000000001E-4</v>
      </c>
      <c r="BB365" t="s">
        <v>227</v>
      </c>
      <c r="BC365">
        <v>4860</v>
      </c>
      <c r="BD365">
        <v>0.48599999999999999</v>
      </c>
      <c r="BE365" t="s">
        <v>227</v>
      </c>
      <c r="BO365">
        <v>43100</v>
      </c>
      <c r="BP365">
        <v>4.3099999999999996</v>
      </c>
      <c r="BQ365" t="s">
        <v>227</v>
      </c>
      <c r="BR365">
        <v>24.5</v>
      </c>
      <c r="BS365">
        <v>2.4499999999999999E-3</v>
      </c>
      <c r="BT365" t="s">
        <v>227</v>
      </c>
      <c r="CA365">
        <v>3.25</v>
      </c>
      <c r="CB365">
        <v>3.2499999999999999E-4</v>
      </c>
      <c r="CC365" t="s">
        <v>227</v>
      </c>
      <c r="CD365">
        <v>5.37</v>
      </c>
      <c r="CE365">
        <v>5.3700000000000004E-4</v>
      </c>
      <c r="CF365" t="s">
        <v>271</v>
      </c>
      <c r="CJ365">
        <v>4.63</v>
      </c>
      <c r="CK365">
        <v>4.6299999999999998E-4</v>
      </c>
      <c r="CL365" t="s">
        <v>227</v>
      </c>
      <c r="CP365">
        <v>17200</v>
      </c>
      <c r="CQ365">
        <v>1.72</v>
      </c>
      <c r="CR365" t="s">
        <v>227</v>
      </c>
      <c r="CS365">
        <v>14.1</v>
      </c>
      <c r="CT365">
        <v>1.41E-3</v>
      </c>
      <c r="CU365" t="s">
        <v>227</v>
      </c>
      <c r="CV365">
        <v>8.67</v>
      </c>
      <c r="CW365">
        <v>8.6700000000000004E-4</v>
      </c>
      <c r="CX365" t="s">
        <v>227</v>
      </c>
      <c r="CY365">
        <v>0.18</v>
      </c>
      <c r="CZ365">
        <v>1.8E-5</v>
      </c>
      <c r="DA365" t="s">
        <v>227</v>
      </c>
      <c r="DB365">
        <v>5620</v>
      </c>
      <c r="DC365">
        <v>0.56200000000000006</v>
      </c>
      <c r="DD365" t="s">
        <v>227</v>
      </c>
      <c r="DE365">
        <v>600</v>
      </c>
      <c r="DF365">
        <v>0.06</v>
      </c>
      <c r="DG365" t="s">
        <v>227</v>
      </c>
      <c r="DH365">
        <v>17.399999999999999</v>
      </c>
      <c r="DI365">
        <v>1.74E-3</v>
      </c>
      <c r="DJ365" t="s">
        <v>227</v>
      </c>
      <c r="DK365">
        <v>7290</v>
      </c>
      <c r="DL365">
        <v>0.72899999999999998</v>
      </c>
      <c r="DM365" t="s">
        <v>227</v>
      </c>
      <c r="DN365">
        <v>4.62</v>
      </c>
      <c r="DO365">
        <v>4.6200000000000001E-4</v>
      </c>
      <c r="DP365" t="s">
        <v>227</v>
      </c>
      <c r="DQ365">
        <v>15.7</v>
      </c>
      <c r="DR365">
        <v>1.57E-3</v>
      </c>
      <c r="DS365" t="s">
        <v>228</v>
      </c>
      <c r="DT365" s="2">
        <v>40</v>
      </c>
      <c r="DU365" s="2">
        <v>4.0000000000000001E-3</v>
      </c>
      <c r="DV365" t="s">
        <v>228</v>
      </c>
      <c r="DW365">
        <v>330</v>
      </c>
      <c r="DX365">
        <v>3.3000000000000002E-2</v>
      </c>
      <c r="DY365" t="s">
        <v>227</v>
      </c>
      <c r="DZ365">
        <v>22100</v>
      </c>
      <c r="EA365">
        <v>2.21</v>
      </c>
      <c r="EB365" t="s">
        <v>227</v>
      </c>
      <c r="EF365">
        <v>4.29</v>
      </c>
      <c r="EG365">
        <v>4.2900000000000002E-4</v>
      </c>
      <c r="EH365" t="s">
        <v>228</v>
      </c>
      <c r="EL365">
        <v>58</v>
      </c>
      <c r="EM365">
        <v>5.7999999999999996E-3</v>
      </c>
      <c r="EN365" t="s">
        <v>228</v>
      </c>
      <c r="EX365">
        <v>77100</v>
      </c>
      <c r="EY365">
        <v>7.71</v>
      </c>
      <c r="EZ365" t="s">
        <v>227</v>
      </c>
      <c r="FA365">
        <v>195</v>
      </c>
      <c r="FB365">
        <v>1.95E-2</v>
      </c>
      <c r="FC365" t="s">
        <v>227</v>
      </c>
      <c r="FD365">
        <v>6.82</v>
      </c>
      <c r="FE365">
        <v>6.8199999999999999E-4</v>
      </c>
      <c r="FF365" t="s">
        <v>227</v>
      </c>
      <c r="FG365">
        <v>7.81</v>
      </c>
      <c r="FH365">
        <v>7.8100000000000001E-4</v>
      </c>
      <c r="FI365" t="s">
        <v>227</v>
      </c>
      <c r="FJ365">
        <v>250900</v>
      </c>
      <c r="FK365">
        <v>25.09</v>
      </c>
      <c r="FL365" t="s">
        <v>228</v>
      </c>
      <c r="FP365">
        <v>7.01</v>
      </c>
      <c r="FQ365">
        <v>7.0100000000000002E-4</v>
      </c>
      <c r="FR365" t="s">
        <v>227</v>
      </c>
      <c r="FS365">
        <v>52</v>
      </c>
      <c r="FT365">
        <v>5.1999999999999998E-3</v>
      </c>
      <c r="FU365" t="s">
        <v>227</v>
      </c>
      <c r="FV365">
        <v>0.42</v>
      </c>
      <c r="FW365">
        <v>4.1999999999999998E-5</v>
      </c>
      <c r="FX365" t="s">
        <v>227</v>
      </c>
      <c r="FY365">
        <v>0.32</v>
      </c>
      <c r="FZ365">
        <v>3.1999999999999999E-5</v>
      </c>
      <c r="GA365" t="s">
        <v>227</v>
      </c>
      <c r="GE365">
        <v>4.71</v>
      </c>
      <c r="GF365">
        <v>4.7100000000000001E-4</v>
      </c>
      <c r="GG365" t="s">
        <v>227</v>
      </c>
      <c r="GH365">
        <v>1470</v>
      </c>
      <c r="GI365">
        <v>0.14699999999999999</v>
      </c>
      <c r="GJ365" t="s">
        <v>227</v>
      </c>
      <c r="GK365">
        <v>3.65</v>
      </c>
      <c r="GL365">
        <v>3.6499999999999998E-4</v>
      </c>
      <c r="GM365" t="s">
        <v>227</v>
      </c>
      <c r="GQ365">
        <v>1.57</v>
      </c>
      <c r="GR365">
        <v>1.5699999999999999E-4</v>
      </c>
      <c r="GS365" t="s">
        <v>227</v>
      </c>
      <c r="GT365">
        <v>45.4</v>
      </c>
      <c r="GU365">
        <v>4.5399999999999998E-3</v>
      </c>
      <c r="GV365" t="s">
        <v>228</v>
      </c>
      <c r="GW365">
        <v>2.48</v>
      </c>
      <c r="GX365">
        <v>2.4800000000000001E-4</v>
      </c>
      <c r="GY365" t="s">
        <v>227</v>
      </c>
      <c r="GZ365">
        <v>9.76</v>
      </c>
      <c r="HA365">
        <v>9.7599999999999998E-4</v>
      </c>
      <c r="HB365" t="s">
        <v>227</v>
      </c>
      <c r="HC365">
        <v>1.1100000000000001</v>
      </c>
      <c r="HD365">
        <v>1.11E-4</v>
      </c>
      <c r="HE365" t="s">
        <v>227</v>
      </c>
      <c r="HF365">
        <v>102400</v>
      </c>
      <c r="HG365">
        <v>10.24</v>
      </c>
      <c r="HH365" t="s">
        <v>227</v>
      </c>
      <c r="HI365">
        <v>124</v>
      </c>
      <c r="HJ365">
        <v>1.24E-2</v>
      </c>
      <c r="HK365" t="s">
        <v>227</v>
      </c>
    </row>
    <row r="366" spans="1:219" x14ac:dyDescent="0.25">
      <c r="A366" t="s">
        <v>717</v>
      </c>
      <c r="B366" t="s">
        <v>714</v>
      </c>
      <c r="C366" t="s">
        <v>221</v>
      </c>
      <c r="D366" t="s">
        <v>416</v>
      </c>
      <c r="E366" t="s">
        <v>250</v>
      </c>
      <c r="F366" t="s">
        <v>260</v>
      </c>
      <c r="G366" t="s">
        <v>235</v>
      </c>
      <c r="H366" t="s">
        <v>226</v>
      </c>
      <c r="I366" t="str">
        <f>HYPERLINK("https://www.oreas.com/crm/OREAS-623/")</f>
        <v>https://www.oreas.com/crm/OREAS-623/</v>
      </c>
      <c r="J366">
        <v>20.399999999999999</v>
      </c>
      <c r="K366">
        <v>2.0400000000000001E-3</v>
      </c>
      <c r="L366" t="s">
        <v>271</v>
      </c>
      <c r="M366">
        <v>50400</v>
      </c>
      <c r="N366">
        <v>5.04</v>
      </c>
      <c r="O366" t="s">
        <v>227</v>
      </c>
      <c r="P366">
        <v>77</v>
      </c>
      <c r="Q366">
        <v>7.7000000000000002E-3</v>
      </c>
      <c r="R366" t="s">
        <v>227</v>
      </c>
      <c r="S366">
        <v>0.82699999999999996</v>
      </c>
      <c r="T366">
        <v>8.2700000000000004E-5</v>
      </c>
      <c r="U366" t="s">
        <v>243</v>
      </c>
      <c r="V366" s="2">
        <v>10</v>
      </c>
      <c r="W366" s="2">
        <v>1E-3</v>
      </c>
      <c r="X366" t="s">
        <v>271</v>
      </c>
      <c r="Y366">
        <v>1395</v>
      </c>
      <c r="Z366">
        <v>0.13950000000000001</v>
      </c>
      <c r="AA366" t="s">
        <v>228</v>
      </c>
      <c r="AB366">
        <v>1.39</v>
      </c>
      <c r="AC366">
        <v>1.3899999999999999E-4</v>
      </c>
      <c r="AD366" t="s">
        <v>227</v>
      </c>
      <c r="AE366">
        <v>17.7</v>
      </c>
      <c r="AF366">
        <v>1.7700000000000001E-3</v>
      </c>
      <c r="AG366" t="s">
        <v>227</v>
      </c>
      <c r="AH366">
        <v>13800</v>
      </c>
      <c r="AI366">
        <v>1.38</v>
      </c>
      <c r="AJ366" t="s">
        <v>227</v>
      </c>
      <c r="AK366">
        <v>54</v>
      </c>
      <c r="AL366">
        <v>5.4000000000000003E-3</v>
      </c>
      <c r="AM366" t="s">
        <v>227</v>
      </c>
      <c r="AN366">
        <v>45.6</v>
      </c>
      <c r="AO366">
        <v>4.5599999999999998E-3</v>
      </c>
      <c r="AP366" t="s">
        <v>227</v>
      </c>
      <c r="AT366">
        <v>222</v>
      </c>
      <c r="AU366">
        <v>2.2200000000000001E-2</v>
      </c>
      <c r="AV366" t="s">
        <v>227</v>
      </c>
      <c r="AW366">
        <v>24.8</v>
      </c>
      <c r="AX366">
        <v>2.48E-3</v>
      </c>
      <c r="AY366" t="s">
        <v>227</v>
      </c>
      <c r="AZ366">
        <v>2.85</v>
      </c>
      <c r="BA366">
        <v>2.8499999999999999E-4</v>
      </c>
      <c r="BB366" t="s">
        <v>227</v>
      </c>
      <c r="BC366">
        <v>17300</v>
      </c>
      <c r="BD366">
        <v>1.73</v>
      </c>
      <c r="BE366" t="s">
        <v>227</v>
      </c>
      <c r="BO366">
        <v>134200</v>
      </c>
      <c r="BP366">
        <v>13.42</v>
      </c>
      <c r="BQ366" t="s">
        <v>227</v>
      </c>
      <c r="BR366">
        <v>21.7</v>
      </c>
      <c r="BS366">
        <v>2.1700000000000001E-3</v>
      </c>
      <c r="BT366" t="s">
        <v>227</v>
      </c>
      <c r="CA366">
        <v>3.97</v>
      </c>
      <c r="CB366">
        <v>3.97E-4</v>
      </c>
      <c r="CC366" t="s">
        <v>227</v>
      </c>
      <c r="CD366">
        <v>0.83</v>
      </c>
      <c r="CE366">
        <v>8.2999999999999998E-5</v>
      </c>
      <c r="CF366" t="s">
        <v>271</v>
      </c>
      <c r="CJ366">
        <v>2.1</v>
      </c>
      <c r="CK366">
        <v>2.1000000000000001E-4</v>
      </c>
      <c r="CL366" t="s">
        <v>227</v>
      </c>
      <c r="CP366">
        <v>14500</v>
      </c>
      <c r="CQ366">
        <v>1.45</v>
      </c>
      <c r="CR366" t="s">
        <v>227</v>
      </c>
      <c r="CS366">
        <v>21.6</v>
      </c>
      <c r="CT366">
        <v>2.16E-3</v>
      </c>
      <c r="CU366" t="s">
        <v>227</v>
      </c>
      <c r="CV366">
        <v>15.7</v>
      </c>
      <c r="CW366">
        <v>1.57E-3</v>
      </c>
      <c r="CX366" t="s">
        <v>227</v>
      </c>
      <c r="CY366">
        <v>0.24</v>
      </c>
      <c r="CZ366">
        <v>2.4000000000000001E-5</v>
      </c>
      <c r="DA366" t="s">
        <v>227</v>
      </c>
      <c r="DB366">
        <v>12000</v>
      </c>
      <c r="DC366">
        <v>1.2</v>
      </c>
      <c r="DD366" t="s">
        <v>227</v>
      </c>
      <c r="DE366">
        <v>600</v>
      </c>
      <c r="DF366">
        <v>0.06</v>
      </c>
      <c r="DG366" t="s">
        <v>227</v>
      </c>
      <c r="DH366">
        <v>9.5500000000000007</v>
      </c>
      <c r="DI366">
        <v>9.5500000000000001E-4</v>
      </c>
      <c r="DJ366" t="s">
        <v>227</v>
      </c>
      <c r="DK366">
        <v>11200</v>
      </c>
      <c r="DL366">
        <v>1.1200000000000001</v>
      </c>
      <c r="DM366" t="s">
        <v>227</v>
      </c>
      <c r="DN366">
        <v>8.58</v>
      </c>
      <c r="DO366">
        <v>8.5800000000000004E-4</v>
      </c>
      <c r="DP366" t="s">
        <v>227</v>
      </c>
      <c r="DQ366">
        <v>24.9</v>
      </c>
      <c r="DR366">
        <v>2.49E-3</v>
      </c>
      <c r="DS366" t="s">
        <v>228</v>
      </c>
      <c r="DT366" s="2">
        <v>50</v>
      </c>
      <c r="DU366" s="2">
        <v>5.0000000000000001E-3</v>
      </c>
      <c r="DV366" t="s">
        <v>228</v>
      </c>
      <c r="DW366">
        <v>430</v>
      </c>
      <c r="DX366">
        <v>4.2999999999999997E-2</v>
      </c>
      <c r="DY366" t="s">
        <v>227</v>
      </c>
      <c r="DZ366">
        <v>2500</v>
      </c>
      <c r="EA366">
        <v>0.25</v>
      </c>
      <c r="EB366" t="s">
        <v>227</v>
      </c>
      <c r="EF366">
        <v>6.53</v>
      </c>
      <c r="EG366">
        <v>6.5300000000000004E-4</v>
      </c>
      <c r="EH366" t="s">
        <v>228</v>
      </c>
      <c r="EL366">
        <v>67</v>
      </c>
      <c r="EM366">
        <v>6.7000000000000002E-3</v>
      </c>
      <c r="EN366" t="s">
        <v>228</v>
      </c>
      <c r="EX366">
        <v>90600</v>
      </c>
      <c r="EY366">
        <v>9.06</v>
      </c>
      <c r="EZ366" t="s">
        <v>227</v>
      </c>
      <c r="FA366">
        <v>27.6</v>
      </c>
      <c r="FB366">
        <v>2.7599999999999999E-3</v>
      </c>
      <c r="FC366" t="s">
        <v>227</v>
      </c>
      <c r="FD366">
        <v>8.32</v>
      </c>
      <c r="FE366">
        <v>8.3199999999999995E-4</v>
      </c>
      <c r="FF366" t="s">
        <v>227</v>
      </c>
      <c r="FG366">
        <v>18.7</v>
      </c>
      <c r="FH366">
        <v>1.8699999999999999E-3</v>
      </c>
      <c r="FI366" t="s">
        <v>227</v>
      </c>
      <c r="FJ366">
        <v>244500</v>
      </c>
      <c r="FK366">
        <v>24.45</v>
      </c>
      <c r="FL366" t="s">
        <v>228</v>
      </c>
      <c r="FP366">
        <v>5.94</v>
      </c>
      <c r="FQ366">
        <v>5.9400000000000002E-4</v>
      </c>
      <c r="FR366" t="s">
        <v>227</v>
      </c>
      <c r="FS366">
        <v>80</v>
      </c>
      <c r="FT366">
        <v>8.0000000000000002E-3</v>
      </c>
      <c r="FU366" t="s">
        <v>227</v>
      </c>
      <c r="FV366" s="2">
        <v>1</v>
      </c>
      <c r="FW366" s="2">
        <v>1E-4</v>
      </c>
      <c r="FX366" t="s">
        <v>227</v>
      </c>
      <c r="FY366">
        <v>0.53</v>
      </c>
      <c r="FZ366">
        <v>5.3000000000000001E-5</v>
      </c>
      <c r="GA366" t="s">
        <v>227</v>
      </c>
      <c r="GB366">
        <v>0.56999999999999995</v>
      </c>
      <c r="GC366">
        <v>5.7000000000000003E-5</v>
      </c>
      <c r="GD366" t="s">
        <v>271</v>
      </c>
      <c r="GE366">
        <v>6.4</v>
      </c>
      <c r="GF366">
        <v>6.4000000000000005E-4</v>
      </c>
      <c r="GG366" t="s">
        <v>227</v>
      </c>
      <c r="GH366">
        <v>1390</v>
      </c>
      <c r="GI366">
        <v>0.13900000000000001</v>
      </c>
      <c r="GJ366" t="s">
        <v>227</v>
      </c>
      <c r="GK366">
        <v>0.74</v>
      </c>
      <c r="GL366">
        <v>7.3999999999999996E-5</v>
      </c>
      <c r="GM366" t="s">
        <v>227</v>
      </c>
      <c r="GQ366">
        <v>2.63</v>
      </c>
      <c r="GR366">
        <v>2.63E-4</v>
      </c>
      <c r="GS366" t="s">
        <v>227</v>
      </c>
      <c r="GT366">
        <v>15.8</v>
      </c>
      <c r="GU366">
        <v>1.58E-3</v>
      </c>
      <c r="GV366" t="s">
        <v>271</v>
      </c>
      <c r="GW366">
        <v>4.28</v>
      </c>
      <c r="GX366">
        <v>4.28E-4</v>
      </c>
      <c r="GY366" t="s">
        <v>227</v>
      </c>
      <c r="GZ366">
        <v>13.3</v>
      </c>
      <c r="HA366">
        <v>1.33E-3</v>
      </c>
      <c r="HB366" t="s">
        <v>227</v>
      </c>
      <c r="HC366">
        <v>1.47</v>
      </c>
      <c r="HD366">
        <v>1.47E-4</v>
      </c>
      <c r="HE366" t="s">
        <v>227</v>
      </c>
      <c r="HF366">
        <v>10300</v>
      </c>
      <c r="HG366">
        <v>1.03</v>
      </c>
      <c r="HH366" t="s">
        <v>227</v>
      </c>
      <c r="HI366">
        <v>150</v>
      </c>
      <c r="HJ366">
        <v>1.4999999999999999E-2</v>
      </c>
      <c r="HK366" t="s">
        <v>227</v>
      </c>
    </row>
    <row r="367" spans="1:219" x14ac:dyDescent="0.25">
      <c r="A367" t="s">
        <v>718</v>
      </c>
      <c r="B367" t="s">
        <v>546</v>
      </c>
      <c r="C367" t="s">
        <v>221</v>
      </c>
      <c r="D367" t="s">
        <v>416</v>
      </c>
      <c r="E367" t="s">
        <v>250</v>
      </c>
      <c r="F367" t="s">
        <v>260</v>
      </c>
      <c r="G367" t="s">
        <v>235</v>
      </c>
      <c r="H367" t="s">
        <v>226</v>
      </c>
      <c r="I367" t="str">
        <f>HYPERLINK("https://www.oreas.com/crm/OREAS-624/")</f>
        <v>https://www.oreas.com/crm/OREAS-624/</v>
      </c>
      <c r="J367">
        <v>45</v>
      </c>
      <c r="K367">
        <v>4.4999999999999997E-3</v>
      </c>
      <c r="L367" t="s">
        <v>271</v>
      </c>
      <c r="M367">
        <v>42000</v>
      </c>
      <c r="N367">
        <v>4.2</v>
      </c>
      <c r="O367" t="s">
        <v>227</v>
      </c>
      <c r="P367">
        <v>109</v>
      </c>
      <c r="Q367">
        <v>1.09E-2</v>
      </c>
      <c r="R367" t="s">
        <v>227</v>
      </c>
      <c r="S367">
        <v>1.1599999999999999</v>
      </c>
      <c r="T367">
        <v>1.16E-4</v>
      </c>
      <c r="U367" t="s">
        <v>243</v>
      </c>
      <c r="V367" s="2">
        <v>10</v>
      </c>
      <c r="W367" s="2">
        <v>1E-3</v>
      </c>
      <c r="X367" t="s">
        <v>271</v>
      </c>
      <c r="Y367">
        <v>1070</v>
      </c>
      <c r="Z367">
        <v>0.107</v>
      </c>
      <c r="AA367" t="s">
        <v>228</v>
      </c>
      <c r="AB367">
        <v>0.76</v>
      </c>
      <c r="AC367">
        <v>7.6000000000000004E-5</v>
      </c>
      <c r="AD367" t="s">
        <v>227</v>
      </c>
      <c r="AE367">
        <v>22.3</v>
      </c>
      <c r="AF367">
        <v>2.2300000000000002E-3</v>
      </c>
      <c r="AG367" t="s">
        <v>227</v>
      </c>
      <c r="AH367">
        <v>14900</v>
      </c>
      <c r="AI367">
        <v>1.49</v>
      </c>
      <c r="AJ367" t="s">
        <v>227</v>
      </c>
      <c r="AK367">
        <v>132</v>
      </c>
      <c r="AL367">
        <v>1.32E-2</v>
      </c>
      <c r="AM367" t="s">
        <v>227</v>
      </c>
      <c r="AN367">
        <v>29</v>
      </c>
      <c r="AO367">
        <v>2.8999999999999998E-3</v>
      </c>
      <c r="AP367" t="s">
        <v>227</v>
      </c>
      <c r="AT367">
        <v>269</v>
      </c>
      <c r="AU367">
        <v>2.69E-2</v>
      </c>
      <c r="AV367" t="s">
        <v>227</v>
      </c>
      <c r="AW367">
        <v>29</v>
      </c>
      <c r="AX367">
        <v>2.8999999999999998E-3</v>
      </c>
      <c r="AY367" t="s">
        <v>227</v>
      </c>
      <c r="AZ367">
        <v>1.2</v>
      </c>
      <c r="BA367">
        <v>1.2E-4</v>
      </c>
      <c r="BB367" t="s">
        <v>227</v>
      </c>
      <c r="BC367">
        <v>31000</v>
      </c>
      <c r="BD367">
        <v>3.1</v>
      </c>
      <c r="BE367" t="s">
        <v>227</v>
      </c>
      <c r="BO367">
        <v>162100</v>
      </c>
      <c r="BP367">
        <v>16.21</v>
      </c>
      <c r="BQ367" t="s">
        <v>227</v>
      </c>
      <c r="BR367">
        <v>21</v>
      </c>
      <c r="BS367">
        <v>2.0999999999999999E-3</v>
      </c>
      <c r="BT367" t="s">
        <v>227</v>
      </c>
      <c r="CA367">
        <v>2.85</v>
      </c>
      <c r="CB367">
        <v>2.8499999999999999E-4</v>
      </c>
      <c r="CC367" t="s">
        <v>227</v>
      </c>
      <c r="CD367">
        <v>1.89</v>
      </c>
      <c r="CE367">
        <v>1.8900000000000001E-4</v>
      </c>
      <c r="CF367" t="s">
        <v>271</v>
      </c>
      <c r="CJ367">
        <v>4.05</v>
      </c>
      <c r="CK367">
        <v>4.0499999999999998E-4</v>
      </c>
      <c r="CL367" t="s">
        <v>227</v>
      </c>
      <c r="CP367">
        <v>9260</v>
      </c>
      <c r="CQ367">
        <v>0.92600000000000005</v>
      </c>
      <c r="CR367" t="s">
        <v>227</v>
      </c>
      <c r="CS367">
        <v>13.5</v>
      </c>
      <c r="CT367">
        <v>1.3500000000000001E-3</v>
      </c>
      <c r="CU367" t="s">
        <v>227</v>
      </c>
      <c r="CV367">
        <v>10.3</v>
      </c>
      <c r="CW367">
        <v>1.0300000000000001E-3</v>
      </c>
      <c r="CX367" t="s">
        <v>227</v>
      </c>
      <c r="CY367">
        <v>0.27</v>
      </c>
      <c r="CZ367">
        <v>2.6999999999999999E-5</v>
      </c>
      <c r="DA367" t="s">
        <v>227</v>
      </c>
      <c r="DB367">
        <v>12600</v>
      </c>
      <c r="DC367">
        <v>1.26</v>
      </c>
      <c r="DD367" t="s">
        <v>227</v>
      </c>
      <c r="DE367">
        <v>660</v>
      </c>
      <c r="DF367">
        <v>6.6000000000000003E-2</v>
      </c>
      <c r="DG367" t="s">
        <v>227</v>
      </c>
      <c r="DH367">
        <v>16.3</v>
      </c>
      <c r="DI367">
        <v>1.6299999999999999E-3</v>
      </c>
      <c r="DJ367" t="s">
        <v>227</v>
      </c>
      <c r="DK367">
        <v>4750</v>
      </c>
      <c r="DL367">
        <v>0.47499999999999998</v>
      </c>
      <c r="DM367" t="s">
        <v>227</v>
      </c>
      <c r="DN367">
        <v>4.34</v>
      </c>
      <c r="DO367">
        <v>4.3399999999999998E-4</v>
      </c>
      <c r="DP367" t="s">
        <v>227</v>
      </c>
      <c r="DQ367">
        <v>16.8</v>
      </c>
      <c r="DR367">
        <v>1.6800000000000001E-3</v>
      </c>
      <c r="DS367" t="s">
        <v>228</v>
      </c>
      <c r="DT367" s="2">
        <v>20</v>
      </c>
      <c r="DU367" s="2">
        <v>2E-3</v>
      </c>
      <c r="DV367" t="s">
        <v>228</v>
      </c>
      <c r="DW367">
        <v>550</v>
      </c>
      <c r="DX367">
        <v>5.5E-2</v>
      </c>
      <c r="DY367" t="s">
        <v>227</v>
      </c>
      <c r="DZ367">
        <v>6240</v>
      </c>
      <c r="EA367">
        <v>0.624</v>
      </c>
      <c r="EB367" t="s">
        <v>227</v>
      </c>
      <c r="EF367">
        <v>4.2699999999999996</v>
      </c>
      <c r="EG367">
        <v>4.2700000000000002E-4</v>
      </c>
      <c r="EH367" t="s">
        <v>228</v>
      </c>
      <c r="EL367">
        <v>33</v>
      </c>
      <c r="EM367">
        <v>3.3E-3</v>
      </c>
      <c r="EN367" t="s">
        <v>228</v>
      </c>
      <c r="EX367">
        <v>130900</v>
      </c>
      <c r="EY367">
        <v>13.09</v>
      </c>
      <c r="EZ367" t="s">
        <v>227</v>
      </c>
      <c r="FA367">
        <v>67</v>
      </c>
      <c r="FB367">
        <v>6.7000000000000002E-3</v>
      </c>
      <c r="FC367" t="s">
        <v>227</v>
      </c>
      <c r="FD367">
        <v>8.48</v>
      </c>
      <c r="FE367">
        <v>8.4800000000000001E-4</v>
      </c>
      <c r="FF367" t="s">
        <v>227</v>
      </c>
      <c r="FG367">
        <v>30.1</v>
      </c>
      <c r="FH367">
        <v>3.0100000000000001E-3</v>
      </c>
      <c r="FI367" t="s">
        <v>227</v>
      </c>
      <c r="FJ367">
        <v>204700</v>
      </c>
      <c r="FK367">
        <v>20.47</v>
      </c>
      <c r="FL367" t="s">
        <v>228</v>
      </c>
      <c r="FP367">
        <v>7.95</v>
      </c>
      <c r="FQ367">
        <v>7.9500000000000003E-4</v>
      </c>
      <c r="FR367" t="s">
        <v>227</v>
      </c>
      <c r="FS367">
        <v>37.700000000000003</v>
      </c>
      <c r="FT367">
        <v>3.7699999999999999E-3</v>
      </c>
      <c r="FU367" t="s">
        <v>227</v>
      </c>
      <c r="FV367" s="2">
        <v>0.5</v>
      </c>
      <c r="FW367" s="2">
        <v>5.0000000000000002E-5</v>
      </c>
      <c r="FX367" t="s">
        <v>227</v>
      </c>
      <c r="FY367">
        <v>0.39</v>
      </c>
      <c r="FZ367">
        <v>3.8999999999999999E-5</v>
      </c>
      <c r="GA367" t="s">
        <v>227</v>
      </c>
      <c r="GB367">
        <v>0.76</v>
      </c>
      <c r="GC367">
        <v>7.6000000000000004E-5</v>
      </c>
      <c r="GD367" t="s">
        <v>271</v>
      </c>
      <c r="GE367">
        <v>3.61</v>
      </c>
      <c r="GF367">
        <v>3.6099999999999999E-4</v>
      </c>
      <c r="GG367" t="s">
        <v>227</v>
      </c>
      <c r="GH367">
        <v>1180</v>
      </c>
      <c r="GI367">
        <v>0.11799999999999999</v>
      </c>
      <c r="GJ367" t="s">
        <v>227</v>
      </c>
      <c r="GK367">
        <v>1.01</v>
      </c>
      <c r="GL367">
        <v>1.01E-4</v>
      </c>
      <c r="GM367" t="s">
        <v>227</v>
      </c>
      <c r="GQ367">
        <v>1.31</v>
      </c>
      <c r="GR367">
        <v>1.3100000000000001E-4</v>
      </c>
      <c r="GS367" t="s">
        <v>227</v>
      </c>
      <c r="GT367">
        <v>43.3</v>
      </c>
      <c r="GU367">
        <v>4.3299999999999996E-3</v>
      </c>
      <c r="GV367" t="s">
        <v>228</v>
      </c>
      <c r="GW367">
        <v>4.37</v>
      </c>
      <c r="GX367">
        <v>4.37E-4</v>
      </c>
      <c r="GY367" t="s">
        <v>227</v>
      </c>
      <c r="GZ367">
        <v>11.6</v>
      </c>
      <c r="HA367">
        <v>1.16E-3</v>
      </c>
      <c r="HB367" t="s">
        <v>227</v>
      </c>
      <c r="HC367">
        <v>1.59</v>
      </c>
      <c r="HD367">
        <v>1.5899999999999999E-4</v>
      </c>
      <c r="HE367" t="s">
        <v>227</v>
      </c>
      <c r="HF367">
        <v>24000</v>
      </c>
      <c r="HG367">
        <v>2.4</v>
      </c>
      <c r="HH367" t="s">
        <v>227</v>
      </c>
      <c r="HI367">
        <v>107</v>
      </c>
      <c r="HJ367">
        <v>1.0699999999999999E-2</v>
      </c>
      <c r="HK367" t="s">
        <v>227</v>
      </c>
    </row>
    <row r="368" spans="1:219" x14ac:dyDescent="0.25">
      <c r="A368" t="s">
        <v>719</v>
      </c>
      <c r="B368" t="s">
        <v>695</v>
      </c>
      <c r="C368" t="s">
        <v>221</v>
      </c>
      <c r="D368" t="s">
        <v>696</v>
      </c>
      <c r="E368" t="s">
        <v>697</v>
      </c>
      <c r="F368" t="s">
        <v>224</v>
      </c>
      <c r="G368" t="s">
        <v>235</v>
      </c>
      <c r="H368" t="s">
        <v>226</v>
      </c>
      <c r="I368" t="str">
        <f>HYPERLINK("https://www.oreas.com/crm/OREAS-62c/")</f>
        <v>https://www.oreas.com/crm/OREAS-62c/</v>
      </c>
      <c r="J368">
        <v>8.76</v>
      </c>
      <c r="K368">
        <v>8.7600000000000004E-4</v>
      </c>
      <c r="L368" t="s">
        <v>271</v>
      </c>
      <c r="S368">
        <v>8.7899999999999991</v>
      </c>
      <c r="T368">
        <v>8.7900000000000001E-4</v>
      </c>
      <c r="U368" t="s">
        <v>243</v>
      </c>
    </row>
    <row r="369" spans="1:219" x14ac:dyDescent="0.25">
      <c r="A369" t="s">
        <v>720</v>
      </c>
      <c r="B369" t="s">
        <v>695</v>
      </c>
      <c r="C369" t="s">
        <v>221</v>
      </c>
      <c r="D369" t="s">
        <v>696</v>
      </c>
      <c r="E369" t="s">
        <v>697</v>
      </c>
      <c r="F369" t="s">
        <v>224</v>
      </c>
      <c r="G369" t="s">
        <v>235</v>
      </c>
      <c r="H369" t="s">
        <v>226</v>
      </c>
      <c r="I369" t="str">
        <f>HYPERLINK("https://www.oreas.com/crm/OREAS-62d/")</f>
        <v>https://www.oreas.com/crm/OREAS-62d/</v>
      </c>
      <c r="J369">
        <v>8.3699999999999992</v>
      </c>
      <c r="K369">
        <v>8.3699999999999996E-4</v>
      </c>
      <c r="L369" t="s">
        <v>271</v>
      </c>
      <c r="S369">
        <v>10.36</v>
      </c>
      <c r="T369">
        <v>1.036E-3</v>
      </c>
      <c r="U369" t="s">
        <v>243</v>
      </c>
    </row>
    <row r="370" spans="1:219" x14ac:dyDescent="0.25">
      <c r="A370" t="s">
        <v>721</v>
      </c>
      <c r="B370" t="s">
        <v>699</v>
      </c>
      <c r="C370" t="s">
        <v>221</v>
      </c>
      <c r="D370" t="s">
        <v>696</v>
      </c>
      <c r="E370" t="s">
        <v>697</v>
      </c>
      <c r="F370" t="s">
        <v>224</v>
      </c>
      <c r="G370" t="s">
        <v>235</v>
      </c>
      <c r="H370" t="s">
        <v>226</v>
      </c>
      <c r="I370" t="str">
        <f>HYPERLINK("https://www.oreas.com/crm/OREAS-62e/")</f>
        <v>https://www.oreas.com/crm/OREAS-62e/</v>
      </c>
      <c r="J370">
        <v>9.86</v>
      </c>
      <c r="K370">
        <v>9.859999999999999E-4</v>
      </c>
      <c r="L370" t="s">
        <v>271</v>
      </c>
      <c r="S370">
        <v>9.1300000000000008</v>
      </c>
      <c r="T370">
        <v>9.1299999999999997E-4</v>
      </c>
      <c r="U370" t="s">
        <v>243</v>
      </c>
      <c r="EX370">
        <v>4290</v>
      </c>
      <c r="EY370">
        <v>0.42899999999999999</v>
      </c>
      <c r="EZ370" t="s">
        <v>227</v>
      </c>
    </row>
    <row r="371" spans="1:219" x14ac:dyDescent="0.25">
      <c r="A371" t="s">
        <v>722</v>
      </c>
      <c r="B371" t="s">
        <v>699</v>
      </c>
      <c r="C371" t="s">
        <v>221</v>
      </c>
      <c r="D371" t="s">
        <v>696</v>
      </c>
      <c r="E371" t="s">
        <v>697</v>
      </c>
      <c r="F371" t="s">
        <v>260</v>
      </c>
      <c r="G371" t="s">
        <v>235</v>
      </c>
      <c r="H371" t="s">
        <v>226</v>
      </c>
      <c r="I371" t="str">
        <f>HYPERLINK("https://www.oreas.com/crm/OREAS-62f/")</f>
        <v>https://www.oreas.com/crm/OREAS-62f/</v>
      </c>
      <c r="J371">
        <v>5.42</v>
      </c>
      <c r="K371">
        <v>5.4199999999999995E-4</v>
      </c>
      <c r="L371" t="s">
        <v>271</v>
      </c>
      <c r="M371">
        <v>57100</v>
      </c>
      <c r="N371">
        <v>5.71</v>
      </c>
      <c r="O371" t="s">
        <v>227</v>
      </c>
      <c r="P371">
        <v>7.82</v>
      </c>
      <c r="Q371">
        <v>7.8200000000000003E-4</v>
      </c>
      <c r="R371" t="s">
        <v>227</v>
      </c>
      <c r="S371">
        <v>9.7100000000000009</v>
      </c>
      <c r="T371">
        <v>9.7099999999999997E-4</v>
      </c>
      <c r="U371" t="s">
        <v>243</v>
      </c>
      <c r="V371">
        <v>19.600000000000001</v>
      </c>
      <c r="W371">
        <v>1.9599999999999999E-3</v>
      </c>
      <c r="X371" t="s">
        <v>271</v>
      </c>
      <c r="Y371">
        <v>222</v>
      </c>
      <c r="Z371">
        <v>2.2200000000000001E-2</v>
      </c>
      <c r="AA371" t="s">
        <v>227</v>
      </c>
      <c r="AB371">
        <v>0.74</v>
      </c>
      <c r="AC371">
        <v>7.3999999999999996E-5</v>
      </c>
      <c r="AD371" t="s">
        <v>227</v>
      </c>
      <c r="AE371">
        <v>7.0000000000000007E-2</v>
      </c>
      <c r="AF371">
        <v>6.9999999999999999E-6</v>
      </c>
      <c r="AG371" t="s">
        <v>227</v>
      </c>
      <c r="AH371">
        <v>79800</v>
      </c>
      <c r="AI371">
        <v>7.98</v>
      </c>
      <c r="AJ371" t="s">
        <v>227</v>
      </c>
      <c r="AK371">
        <v>0.12</v>
      </c>
      <c r="AL371">
        <v>1.2E-5</v>
      </c>
      <c r="AM371" t="s">
        <v>227</v>
      </c>
      <c r="AN371">
        <v>22</v>
      </c>
      <c r="AO371">
        <v>2.2000000000000001E-3</v>
      </c>
      <c r="AP371" t="s">
        <v>227</v>
      </c>
      <c r="AT371">
        <v>10.5</v>
      </c>
      <c r="AU371">
        <v>1.0499999999999999E-3</v>
      </c>
      <c r="AV371" t="s">
        <v>227</v>
      </c>
      <c r="AW371">
        <v>26.7</v>
      </c>
      <c r="AX371">
        <v>2.6700000000000001E-3</v>
      </c>
      <c r="AY371" t="s">
        <v>227</v>
      </c>
      <c r="AZ371">
        <v>2.27</v>
      </c>
      <c r="BA371">
        <v>2.2699999999999999E-4</v>
      </c>
      <c r="BB371" t="s">
        <v>227</v>
      </c>
      <c r="BC371">
        <v>37.299999999999997</v>
      </c>
      <c r="BD371">
        <v>3.7299999999999998E-3</v>
      </c>
      <c r="BE371" t="s">
        <v>227</v>
      </c>
      <c r="BF371">
        <v>2.14</v>
      </c>
      <c r="BG371">
        <v>2.14E-4</v>
      </c>
      <c r="BH371" t="s">
        <v>227</v>
      </c>
      <c r="BI371">
        <v>1.25</v>
      </c>
      <c r="BJ371">
        <v>1.25E-4</v>
      </c>
      <c r="BK371" t="s">
        <v>227</v>
      </c>
      <c r="BL371">
        <v>0.71</v>
      </c>
      <c r="BM371">
        <v>7.1000000000000005E-5</v>
      </c>
      <c r="BN371" t="s">
        <v>227</v>
      </c>
      <c r="BO371">
        <v>27200</v>
      </c>
      <c r="BP371">
        <v>2.72</v>
      </c>
      <c r="BQ371" t="s">
        <v>227</v>
      </c>
      <c r="BR371">
        <v>11.6</v>
      </c>
      <c r="BS371">
        <v>1.16E-3</v>
      </c>
      <c r="BT371" t="s">
        <v>227</v>
      </c>
      <c r="BU371">
        <v>2.44</v>
      </c>
      <c r="BV371">
        <v>2.4399999999999999E-4</v>
      </c>
      <c r="BW371" t="s">
        <v>227</v>
      </c>
      <c r="CA371">
        <v>1.93</v>
      </c>
      <c r="CB371">
        <v>1.93E-4</v>
      </c>
      <c r="CC371" t="s">
        <v>227</v>
      </c>
      <c r="CD371">
        <v>8.5000000000000006E-2</v>
      </c>
      <c r="CE371">
        <v>8.4999999999999999E-6</v>
      </c>
      <c r="CF371" t="s">
        <v>271</v>
      </c>
      <c r="CG371">
        <v>0.44</v>
      </c>
      <c r="CH371">
        <v>4.3999999999999999E-5</v>
      </c>
      <c r="CI371" t="s">
        <v>227</v>
      </c>
      <c r="CJ371">
        <v>2.9000000000000001E-2</v>
      </c>
      <c r="CK371">
        <v>2.9000000000000002E-6</v>
      </c>
      <c r="CL371" t="s">
        <v>227</v>
      </c>
      <c r="CP371">
        <v>9990</v>
      </c>
      <c r="CQ371">
        <v>0.999</v>
      </c>
      <c r="CR371" t="s">
        <v>227</v>
      </c>
      <c r="CS371">
        <v>10</v>
      </c>
      <c r="CT371">
        <v>1E-3</v>
      </c>
      <c r="CU371" t="s">
        <v>227</v>
      </c>
      <c r="CV371">
        <v>30.4</v>
      </c>
      <c r="CW371">
        <v>3.0400000000000002E-3</v>
      </c>
      <c r="CX371" t="s">
        <v>227</v>
      </c>
      <c r="CY371">
        <v>0.17</v>
      </c>
      <c r="CZ371">
        <v>1.7E-5</v>
      </c>
      <c r="DA371" t="s">
        <v>227</v>
      </c>
      <c r="DB371">
        <v>11000</v>
      </c>
      <c r="DC371">
        <v>1.1000000000000001</v>
      </c>
      <c r="DD371" t="s">
        <v>227</v>
      </c>
      <c r="DE371">
        <v>640</v>
      </c>
      <c r="DF371">
        <v>6.4000000000000001E-2</v>
      </c>
      <c r="DG371" t="s">
        <v>227</v>
      </c>
      <c r="DH371">
        <v>1.88</v>
      </c>
      <c r="DI371">
        <v>1.8799999999999999E-4</v>
      </c>
      <c r="DJ371" t="s">
        <v>227</v>
      </c>
      <c r="DK371">
        <v>16100</v>
      </c>
      <c r="DL371">
        <v>1.61</v>
      </c>
      <c r="DM371" t="s">
        <v>227</v>
      </c>
      <c r="DN371">
        <v>2.2999999999999998</v>
      </c>
      <c r="DO371">
        <v>2.3000000000000001E-4</v>
      </c>
      <c r="DP371" t="s">
        <v>227</v>
      </c>
      <c r="DQ371">
        <v>12.1</v>
      </c>
      <c r="DR371">
        <v>1.2099999999999999E-3</v>
      </c>
      <c r="DS371" t="s">
        <v>227</v>
      </c>
      <c r="DT371">
        <v>15.6</v>
      </c>
      <c r="DU371">
        <v>1.56E-3</v>
      </c>
      <c r="DV371" t="s">
        <v>271</v>
      </c>
      <c r="DW371">
        <v>650</v>
      </c>
      <c r="DX371">
        <v>6.5000000000000002E-2</v>
      </c>
      <c r="DY371" t="s">
        <v>227</v>
      </c>
      <c r="DZ371">
        <v>7.16</v>
      </c>
      <c r="EA371">
        <v>7.1599999999999995E-4</v>
      </c>
      <c r="EB371" t="s">
        <v>227</v>
      </c>
      <c r="EF371">
        <v>2.82</v>
      </c>
      <c r="EG371">
        <v>2.8200000000000002E-4</v>
      </c>
      <c r="EH371" t="s">
        <v>227</v>
      </c>
      <c r="EL371">
        <v>5.58</v>
      </c>
      <c r="EM371">
        <v>5.5800000000000001E-4</v>
      </c>
      <c r="EN371" t="s">
        <v>271</v>
      </c>
      <c r="EX371">
        <v>2010</v>
      </c>
      <c r="EY371">
        <v>0.20100000000000001</v>
      </c>
      <c r="EZ371" t="s">
        <v>227</v>
      </c>
      <c r="FA371">
        <v>1.27</v>
      </c>
      <c r="FB371">
        <v>1.27E-4</v>
      </c>
      <c r="FC371" t="s">
        <v>227</v>
      </c>
      <c r="FD371">
        <v>10.8</v>
      </c>
      <c r="FE371">
        <v>1.08E-3</v>
      </c>
      <c r="FF371" t="s">
        <v>227</v>
      </c>
      <c r="FM371">
        <v>2.08</v>
      </c>
      <c r="FN371">
        <v>2.0799999999999999E-4</v>
      </c>
      <c r="FO371" t="s">
        <v>271</v>
      </c>
      <c r="FP371">
        <v>0.74</v>
      </c>
      <c r="FQ371">
        <v>7.3999999999999996E-5</v>
      </c>
      <c r="FR371" t="s">
        <v>227</v>
      </c>
      <c r="FS371">
        <v>412</v>
      </c>
      <c r="FT371">
        <v>4.1200000000000001E-2</v>
      </c>
      <c r="FU371" t="s">
        <v>227</v>
      </c>
      <c r="FY371">
        <v>0.37</v>
      </c>
      <c r="FZ371">
        <v>3.6999999999999998E-5</v>
      </c>
      <c r="GA371" t="s">
        <v>227</v>
      </c>
      <c r="GB371">
        <v>1.17</v>
      </c>
      <c r="GC371">
        <v>1.17E-4</v>
      </c>
      <c r="GD371" t="s">
        <v>271</v>
      </c>
      <c r="GE371">
        <v>1.35</v>
      </c>
      <c r="GF371">
        <v>1.35E-4</v>
      </c>
      <c r="GG371" t="s">
        <v>227</v>
      </c>
      <c r="GH371">
        <v>2630</v>
      </c>
      <c r="GI371">
        <v>0.26300000000000001</v>
      </c>
      <c r="GJ371" t="s">
        <v>227</v>
      </c>
      <c r="GK371">
        <v>0.33</v>
      </c>
      <c r="GL371">
        <v>3.3000000000000003E-5</v>
      </c>
      <c r="GM371" t="s">
        <v>227</v>
      </c>
      <c r="GN371">
        <v>0.16</v>
      </c>
      <c r="GO371">
        <v>1.5999999999999999E-5</v>
      </c>
      <c r="GP371" t="s">
        <v>227</v>
      </c>
      <c r="GQ371">
        <v>0.34</v>
      </c>
      <c r="GR371">
        <v>3.4E-5</v>
      </c>
      <c r="GS371" t="s">
        <v>227</v>
      </c>
      <c r="GT371">
        <v>68</v>
      </c>
      <c r="GU371">
        <v>6.7999999999999996E-3</v>
      </c>
      <c r="GV371" t="s">
        <v>271</v>
      </c>
      <c r="GW371">
        <v>1.51</v>
      </c>
      <c r="GX371">
        <v>1.5100000000000001E-4</v>
      </c>
      <c r="GY371" t="s">
        <v>227</v>
      </c>
      <c r="GZ371">
        <v>10.7</v>
      </c>
      <c r="HA371">
        <v>1.07E-3</v>
      </c>
      <c r="HB371" t="s">
        <v>227</v>
      </c>
      <c r="HC371">
        <v>1.1200000000000001</v>
      </c>
      <c r="HD371">
        <v>1.12E-4</v>
      </c>
      <c r="HE371" t="s">
        <v>227</v>
      </c>
      <c r="HF371">
        <v>50</v>
      </c>
      <c r="HG371">
        <v>5.0000000000000001E-3</v>
      </c>
      <c r="HH371" t="s">
        <v>227</v>
      </c>
      <c r="HI371">
        <v>75</v>
      </c>
      <c r="HJ371">
        <v>7.4999999999999997E-3</v>
      </c>
      <c r="HK371" t="s">
        <v>227</v>
      </c>
    </row>
    <row r="372" spans="1:219" x14ac:dyDescent="0.25">
      <c r="A372" t="s">
        <v>723</v>
      </c>
      <c r="B372" t="s">
        <v>699</v>
      </c>
      <c r="C372" t="s">
        <v>221</v>
      </c>
      <c r="D372" t="s">
        <v>696</v>
      </c>
      <c r="E372" t="s">
        <v>697</v>
      </c>
      <c r="F372" t="s">
        <v>260</v>
      </c>
      <c r="G372" t="s">
        <v>225</v>
      </c>
      <c r="H372" t="s">
        <v>226</v>
      </c>
      <c r="I372" t="str">
        <f>HYPERLINK("https://www.oreas.com/crm/OREAS-62h/")</f>
        <v>https://www.oreas.com/crm/OREAS-62h/</v>
      </c>
      <c r="J372">
        <v>7.7</v>
      </c>
      <c r="K372">
        <v>7.6999999999999996E-4</v>
      </c>
      <c r="L372" t="s">
        <v>271</v>
      </c>
      <c r="M372">
        <v>69700</v>
      </c>
      <c r="N372">
        <v>6.97</v>
      </c>
      <c r="O372" t="s">
        <v>227</v>
      </c>
      <c r="P372">
        <v>109</v>
      </c>
      <c r="Q372">
        <v>1.09E-2</v>
      </c>
      <c r="R372" t="s">
        <v>227</v>
      </c>
      <c r="S372">
        <v>10.54</v>
      </c>
      <c r="T372">
        <v>1.054E-3</v>
      </c>
      <c r="U372" t="s">
        <v>243</v>
      </c>
      <c r="V372">
        <v>11.3</v>
      </c>
      <c r="W372">
        <v>1.1299999999999999E-3</v>
      </c>
      <c r="X372" t="s">
        <v>271</v>
      </c>
      <c r="Y372">
        <v>393</v>
      </c>
      <c r="Z372">
        <v>3.9300000000000002E-2</v>
      </c>
      <c r="AA372" t="s">
        <v>227</v>
      </c>
      <c r="AB372">
        <v>0.95</v>
      </c>
      <c r="AC372">
        <v>9.5000000000000005E-5</v>
      </c>
      <c r="AD372" t="s">
        <v>227</v>
      </c>
      <c r="AE372">
        <v>0.13</v>
      </c>
      <c r="AF372">
        <v>1.2999999999999999E-5</v>
      </c>
      <c r="AG372" t="s">
        <v>227</v>
      </c>
      <c r="AH372">
        <v>38400</v>
      </c>
      <c r="AI372">
        <v>3.84</v>
      </c>
      <c r="AJ372" t="s">
        <v>227</v>
      </c>
      <c r="AK372">
        <v>0.45</v>
      </c>
      <c r="AL372">
        <v>4.5000000000000003E-5</v>
      </c>
      <c r="AM372" t="s">
        <v>227</v>
      </c>
      <c r="AN372">
        <v>30.6</v>
      </c>
      <c r="AO372">
        <v>3.0599999999999998E-3</v>
      </c>
      <c r="AP372" t="s">
        <v>227</v>
      </c>
      <c r="AT372">
        <v>14.7</v>
      </c>
      <c r="AU372">
        <v>1.47E-3</v>
      </c>
      <c r="AV372" t="s">
        <v>227</v>
      </c>
      <c r="AW372">
        <v>31.8</v>
      </c>
      <c r="AX372">
        <v>3.1800000000000001E-3</v>
      </c>
      <c r="AY372" t="s">
        <v>227</v>
      </c>
      <c r="AZ372">
        <v>3.88</v>
      </c>
      <c r="BA372">
        <v>3.88E-4</v>
      </c>
      <c r="BB372" t="s">
        <v>227</v>
      </c>
      <c r="BC372">
        <v>144</v>
      </c>
      <c r="BD372">
        <v>1.44E-2</v>
      </c>
      <c r="BE372" t="s">
        <v>227</v>
      </c>
      <c r="BF372">
        <v>2.4900000000000002</v>
      </c>
      <c r="BG372">
        <v>2.4899999999999998E-4</v>
      </c>
      <c r="BH372" t="s">
        <v>227</v>
      </c>
      <c r="BI372">
        <v>1.47</v>
      </c>
      <c r="BJ372">
        <v>1.47E-4</v>
      </c>
      <c r="BK372" t="s">
        <v>227</v>
      </c>
      <c r="BL372">
        <v>0.87</v>
      </c>
      <c r="BM372">
        <v>8.7000000000000001E-5</v>
      </c>
      <c r="BN372" t="s">
        <v>227</v>
      </c>
      <c r="BO372">
        <v>39400</v>
      </c>
      <c r="BP372">
        <v>3.94</v>
      </c>
      <c r="BQ372" t="s">
        <v>227</v>
      </c>
      <c r="BR372">
        <v>14.9</v>
      </c>
      <c r="BS372">
        <v>1.49E-3</v>
      </c>
      <c r="BT372" t="s">
        <v>227</v>
      </c>
      <c r="BU372">
        <v>2.93</v>
      </c>
      <c r="BV372">
        <v>2.9300000000000002E-4</v>
      </c>
      <c r="BW372" t="s">
        <v>227</v>
      </c>
      <c r="BX372">
        <v>0.09</v>
      </c>
      <c r="BY372">
        <v>9.0000000000000002E-6</v>
      </c>
      <c r="BZ372" t="s">
        <v>271</v>
      </c>
      <c r="CA372">
        <v>2.58</v>
      </c>
      <c r="CB372">
        <v>2.5799999999999998E-4</v>
      </c>
      <c r="CC372" t="s">
        <v>227</v>
      </c>
      <c r="CD372">
        <v>7.5999999999999998E-2</v>
      </c>
      <c r="CE372">
        <v>7.6000000000000001E-6</v>
      </c>
      <c r="CF372" t="s">
        <v>271</v>
      </c>
      <c r="CG372">
        <v>0.52</v>
      </c>
      <c r="CH372">
        <v>5.1999999999999997E-5</v>
      </c>
      <c r="CI372" t="s">
        <v>227</v>
      </c>
      <c r="CJ372">
        <v>4.9000000000000002E-2</v>
      </c>
      <c r="CK372">
        <v>4.8999999999999997E-6</v>
      </c>
      <c r="CL372" t="s">
        <v>227</v>
      </c>
      <c r="CP372">
        <v>18000</v>
      </c>
      <c r="CQ372">
        <v>1.8</v>
      </c>
      <c r="CR372" t="s">
        <v>227</v>
      </c>
      <c r="CS372">
        <v>14.1</v>
      </c>
      <c r="CT372">
        <v>1.41E-3</v>
      </c>
      <c r="CU372" t="s">
        <v>227</v>
      </c>
      <c r="CV372">
        <v>34.9</v>
      </c>
      <c r="CW372">
        <v>3.49E-3</v>
      </c>
      <c r="CX372" t="s">
        <v>227</v>
      </c>
      <c r="CY372">
        <v>0.22</v>
      </c>
      <c r="CZ372">
        <v>2.1999999999999999E-5</v>
      </c>
      <c r="DA372" t="s">
        <v>227</v>
      </c>
      <c r="DB372">
        <v>14800</v>
      </c>
      <c r="DC372">
        <v>1.48</v>
      </c>
      <c r="DD372" t="s">
        <v>227</v>
      </c>
      <c r="DE372">
        <v>890</v>
      </c>
      <c r="DF372">
        <v>8.8999999999999996E-2</v>
      </c>
      <c r="DG372" t="s">
        <v>227</v>
      </c>
      <c r="DH372">
        <v>2.98</v>
      </c>
      <c r="DI372">
        <v>2.9799999999999998E-4</v>
      </c>
      <c r="DJ372" t="s">
        <v>227</v>
      </c>
      <c r="DK372">
        <v>18600</v>
      </c>
      <c r="DL372">
        <v>1.86</v>
      </c>
      <c r="DM372" t="s">
        <v>227</v>
      </c>
      <c r="DN372">
        <v>3.24</v>
      </c>
      <c r="DO372">
        <v>3.2400000000000001E-4</v>
      </c>
      <c r="DP372" t="s">
        <v>227</v>
      </c>
      <c r="DQ372">
        <v>15.4</v>
      </c>
      <c r="DR372">
        <v>1.5399999999999999E-3</v>
      </c>
      <c r="DS372" t="s">
        <v>227</v>
      </c>
      <c r="DT372">
        <v>16.2</v>
      </c>
      <c r="DU372">
        <v>1.6199999999999999E-3</v>
      </c>
      <c r="DV372" t="s">
        <v>271</v>
      </c>
      <c r="DW372">
        <v>880</v>
      </c>
      <c r="DX372">
        <v>8.7999999999999995E-2</v>
      </c>
      <c r="DY372" t="s">
        <v>227</v>
      </c>
      <c r="DZ372">
        <v>52</v>
      </c>
      <c r="EA372">
        <v>5.1999999999999998E-3</v>
      </c>
      <c r="EB372" t="s">
        <v>227</v>
      </c>
      <c r="EF372">
        <v>3.72</v>
      </c>
      <c r="EG372">
        <v>3.7199999999999999E-4</v>
      </c>
      <c r="EH372" t="s">
        <v>227</v>
      </c>
      <c r="EL372">
        <v>9</v>
      </c>
      <c r="EM372">
        <v>8.9999999999999998E-4</v>
      </c>
      <c r="EN372" t="s">
        <v>271</v>
      </c>
      <c r="EO372" s="2">
        <v>2E-3</v>
      </c>
      <c r="EP372" s="2">
        <v>1.9999999999999999E-7</v>
      </c>
      <c r="EQ372" t="s">
        <v>227</v>
      </c>
      <c r="EX372">
        <v>5890</v>
      </c>
      <c r="EY372">
        <v>0.58899999999999997</v>
      </c>
      <c r="EZ372" t="s">
        <v>227</v>
      </c>
      <c r="FA372">
        <v>10.6</v>
      </c>
      <c r="FB372">
        <v>1.06E-3</v>
      </c>
      <c r="FC372" t="s">
        <v>227</v>
      </c>
      <c r="FD372">
        <v>15.3</v>
      </c>
      <c r="FE372">
        <v>1.5299999999999999E-3</v>
      </c>
      <c r="FF372" t="s">
        <v>227</v>
      </c>
      <c r="FG372">
        <v>0.51</v>
      </c>
      <c r="FH372">
        <v>5.1E-5</v>
      </c>
      <c r="FI372" t="s">
        <v>271</v>
      </c>
      <c r="FM372">
        <v>2.88</v>
      </c>
      <c r="FN372">
        <v>2.8800000000000001E-4</v>
      </c>
      <c r="FO372" t="s">
        <v>271</v>
      </c>
      <c r="FP372">
        <v>0.98</v>
      </c>
      <c r="FQ372">
        <v>9.7999999999999997E-5</v>
      </c>
      <c r="FR372" t="s">
        <v>227</v>
      </c>
      <c r="FS372">
        <v>421</v>
      </c>
      <c r="FT372">
        <v>4.2099999999999999E-2</v>
      </c>
      <c r="FU372" t="s">
        <v>227</v>
      </c>
      <c r="FV372">
        <v>0.21</v>
      </c>
      <c r="FW372">
        <v>2.0999999999999999E-5</v>
      </c>
      <c r="FX372" t="s">
        <v>227</v>
      </c>
      <c r="FY372">
        <v>0.43</v>
      </c>
      <c r="FZ372">
        <v>4.3000000000000002E-5</v>
      </c>
      <c r="GA372" t="s">
        <v>227</v>
      </c>
      <c r="GB372">
        <v>1.06</v>
      </c>
      <c r="GC372">
        <v>1.06E-4</v>
      </c>
      <c r="GD372" t="s">
        <v>271</v>
      </c>
      <c r="GE372">
        <v>3</v>
      </c>
      <c r="GF372">
        <v>2.9999999999999997E-4</v>
      </c>
      <c r="GG372" t="s">
        <v>227</v>
      </c>
      <c r="GH372">
        <v>3690</v>
      </c>
      <c r="GI372">
        <v>0.36899999999999999</v>
      </c>
      <c r="GJ372" t="s">
        <v>227</v>
      </c>
      <c r="GK372">
        <v>0.54</v>
      </c>
      <c r="GL372">
        <v>5.3999999999999998E-5</v>
      </c>
      <c r="GM372" t="s">
        <v>227</v>
      </c>
      <c r="GN372">
        <v>0.21</v>
      </c>
      <c r="GO372">
        <v>2.0999999999999999E-5</v>
      </c>
      <c r="GP372" t="s">
        <v>227</v>
      </c>
      <c r="GQ372">
        <v>0.79</v>
      </c>
      <c r="GR372">
        <v>7.8999999999999996E-5</v>
      </c>
      <c r="GS372" t="s">
        <v>227</v>
      </c>
      <c r="GT372">
        <v>91</v>
      </c>
      <c r="GU372">
        <v>9.1000000000000004E-3</v>
      </c>
      <c r="GV372" t="s">
        <v>271</v>
      </c>
      <c r="GW372">
        <v>3.14</v>
      </c>
      <c r="GX372">
        <v>3.1399999999999999E-4</v>
      </c>
      <c r="GY372" t="s">
        <v>227</v>
      </c>
      <c r="GZ372">
        <v>13.8</v>
      </c>
      <c r="HA372">
        <v>1.3799999999999999E-3</v>
      </c>
      <c r="HB372" t="s">
        <v>227</v>
      </c>
      <c r="HC372">
        <v>1.44</v>
      </c>
      <c r="HD372">
        <v>1.44E-4</v>
      </c>
      <c r="HE372" t="s">
        <v>227</v>
      </c>
      <c r="HF372">
        <v>168</v>
      </c>
      <c r="HG372">
        <v>1.6799999999999999E-2</v>
      </c>
      <c r="HH372" t="s">
        <v>227</v>
      </c>
      <c r="HI372">
        <v>98</v>
      </c>
      <c r="HJ372">
        <v>9.7999999999999997E-3</v>
      </c>
      <c r="HK372" t="s">
        <v>227</v>
      </c>
    </row>
    <row r="373" spans="1:219" x14ac:dyDescent="0.25">
      <c r="A373" t="s">
        <v>724</v>
      </c>
      <c r="B373" t="s">
        <v>725</v>
      </c>
      <c r="C373" t="s">
        <v>221</v>
      </c>
      <c r="D373" t="s">
        <v>704</v>
      </c>
      <c r="E373" t="s">
        <v>697</v>
      </c>
      <c r="F373" t="s">
        <v>224</v>
      </c>
      <c r="G373" t="s">
        <v>235</v>
      </c>
      <c r="H373" t="s">
        <v>226</v>
      </c>
      <c r="I373" t="str">
        <f>HYPERLINK("https://www.oreas.com/crm/OREAS-62Pa/")</f>
        <v>https://www.oreas.com/crm/OREAS-62Pa/</v>
      </c>
      <c r="J373">
        <v>18.399999999999999</v>
      </c>
      <c r="K373">
        <v>1.8400000000000001E-3</v>
      </c>
      <c r="L373" t="s">
        <v>271</v>
      </c>
      <c r="S373">
        <v>9.64</v>
      </c>
      <c r="T373">
        <v>9.6400000000000001E-4</v>
      </c>
      <c r="U373" t="s">
        <v>243</v>
      </c>
    </row>
    <row r="374" spans="1:219" x14ac:dyDescent="0.25">
      <c r="A374" t="s">
        <v>726</v>
      </c>
      <c r="B374" t="s">
        <v>725</v>
      </c>
      <c r="C374" t="s">
        <v>221</v>
      </c>
      <c r="D374" t="s">
        <v>704</v>
      </c>
      <c r="E374" t="s">
        <v>697</v>
      </c>
      <c r="F374" t="s">
        <v>224</v>
      </c>
      <c r="G374" t="s">
        <v>235</v>
      </c>
      <c r="H374" t="s">
        <v>226</v>
      </c>
      <c r="I374" t="str">
        <f>HYPERLINK("https://www.oreas.com/crm/OREAS-62Pb/")</f>
        <v>https://www.oreas.com/crm/OREAS-62Pb/</v>
      </c>
      <c r="J374">
        <v>21.5</v>
      </c>
      <c r="K374">
        <v>2.15E-3</v>
      </c>
      <c r="L374" t="s">
        <v>271</v>
      </c>
      <c r="S374">
        <v>11.33</v>
      </c>
      <c r="T374">
        <v>1.1329999999999999E-3</v>
      </c>
      <c r="U374" t="s">
        <v>243</v>
      </c>
    </row>
    <row r="375" spans="1:219" x14ac:dyDescent="0.25">
      <c r="A375" t="s">
        <v>727</v>
      </c>
      <c r="B375" t="s">
        <v>728</v>
      </c>
      <c r="C375" t="s">
        <v>221</v>
      </c>
      <c r="D375" t="s">
        <v>729</v>
      </c>
      <c r="E375" t="s">
        <v>250</v>
      </c>
      <c r="F375" t="s">
        <v>260</v>
      </c>
      <c r="G375" t="s">
        <v>235</v>
      </c>
      <c r="H375" t="s">
        <v>226</v>
      </c>
      <c r="I375" t="str">
        <f>HYPERLINK("https://www.oreas.com/crm/OREAS-630/")</f>
        <v>https://www.oreas.com/crm/OREAS-630/</v>
      </c>
      <c r="J375">
        <v>10.4</v>
      </c>
      <c r="K375">
        <v>1.0399999999999999E-3</v>
      </c>
      <c r="L375" t="s">
        <v>271</v>
      </c>
      <c r="M375">
        <v>71900</v>
      </c>
      <c r="N375">
        <v>7.19</v>
      </c>
      <c r="O375" t="s">
        <v>227</v>
      </c>
      <c r="P375">
        <v>667</v>
      </c>
      <c r="Q375">
        <v>6.6699999999999995E-2</v>
      </c>
      <c r="R375" t="s">
        <v>227</v>
      </c>
      <c r="S375">
        <v>0.25900000000000001</v>
      </c>
      <c r="T375">
        <v>2.5899999999999999E-5</v>
      </c>
      <c r="U375" t="s">
        <v>243</v>
      </c>
      <c r="AB375">
        <v>1.59</v>
      </c>
      <c r="AC375">
        <v>1.5899999999999999E-4</v>
      </c>
      <c r="AD375" t="s">
        <v>227</v>
      </c>
      <c r="AE375">
        <v>7.6</v>
      </c>
      <c r="AF375">
        <v>7.6000000000000004E-4</v>
      </c>
      <c r="AG375" t="s">
        <v>227</v>
      </c>
      <c r="AH375">
        <v>15800</v>
      </c>
      <c r="AI375">
        <v>1.58</v>
      </c>
      <c r="AJ375" t="s">
        <v>227</v>
      </c>
      <c r="AK375">
        <v>13.2</v>
      </c>
      <c r="AL375">
        <v>1.32E-3</v>
      </c>
      <c r="AM375" t="s">
        <v>227</v>
      </c>
      <c r="AN375">
        <v>44.9</v>
      </c>
      <c r="AO375">
        <v>4.4900000000000001E-3</v>
      </c>
      <c r="AP375" t="s">
        <v>271</v>
      </c>
      <c r="AW375">
        <v>17.2</v>
      </c>
      <c r="AX375">
        <v>1.72E-3</v>
      </c>
      <c r="AY375" t="s">
        <v>227</v>
      </c>
      <c r="AZ375">
        <v>5.8</v>
      </c>
      <c r="BA375">
        <v>5.8E-4</v>
      </c>
      <c r="BB375" t="s">
        <v>227</v>
      </c>
      <c r="BC375">
        <v>384</v>
      </c>
      <c r="BD375">
        <v>3.8399999999999997E-2</v>
      </c>
      <c r="BE375" t="s">
        <v>227</v>
      </c>
      <c r="BO375">
        <v>86400</v>
      </c>
      <c r="BP375">
        <v>8.64</v>
      </c>
      <c r="BQ375" t="s">
        <v>227</v>
      </c>
      <c r="BR375">
        <v>20.9</v>
      </c>
      <c r="BS375">
        <v>2.0899999999999998E-3</v>
      </c>
      <c r="BT375" t="s">
        <v>227</v>
      </c>
      <c r="CA375">
        <v>4.95</v>
      </c>
      <c r="CB375">
        <v>4.95E-4</v>
      </c>
      <c r="CC375" t="s">
        <v>227</v>
      </c>
      <c r="CJ375">
        <v>0.4</v>
      </c>
      <c r="CK375">
        <v>4.0000000000000003E-5</v>
      </c>
      <c r="CL375" t="s">
        <v>227</v>
      </c>
      <c r="CP375">
        <v>31200</v>
      </c>
      <c r="CQ375">
        <v>3.12</v>
      </c>
      <c r="CR375" t="s">
        <v>227</v>
      </c>
      <c r="CS375">
        <v>22.1</v>
      </c>
      <c r="CT375">
        <v>2.2100000000000002E-3</v>
      </c>
      <c r="CU375" t="s">
        <v>227</v>
      </c>
      <c r="CV375">
        <v>23.6</v>
      </c>
      <c r="CW375">
        <v>2.3600000000000001E-3</v>
      </c>
      <c r="CX375" t="s">
        <v>227</v>
      </c>
      <c r="DB375">
        <v>11200</v>
      </c>
      <c r="DC375">
        <v>1.1200000000000001</v>
      </c>
      <c r="DD375" t="s">
        <v>227</v>
      </c>
      <c r="DE375">
        <v>22400</v>
      </c>
      <c r="DF375">
        <v>2.2400000000000002</v>
      </c>
      <c r="DG375" t="s">
        <v>227</v>
      </c>
      <c r="DH375">
        <v>11.1</v>
      </c>
      <c r="DI375">
        <v>1.1100000000000001E-3</v>
      </c>
      <c r="DJ375" t="s">
        <v>227</v>
      </c>
      <c r="DK375">
        <v>5570</v>
      </c>
      <c r="DL375">
        <v>0.55700000000000005</v>
      </c>
      <c r="DM375" t="s">
        <v>227</v>
      </c>
      <c r="DN375">
        <v>9.0500000000000007</v>
      </c>
      <c r="DO375">
        <v>9.0499999999999999E-4</v>
      </c>
      <c r="DP375" t="s">
        <v>227</v>
      </c>
      <c r="DT375">
        <v>11</v>
      </c>
      <c r="DU375">
        <v>1.1000000000000001E-3</v>
      </c>
      <c r="DV375" t="s">
        <v>271</v>
      </c>
      <c r="DW375">
        <v>460</v>
      </c>
      <c r="DX375">
        <v>4.5999999999999999E-2</v>
      </c>
      <c r="DY375" t="s">
        <v>227</v>
      </c>
      <c r="DZ375">
        <v>2720</v>
      </c>
      <c r="EA375">
        <v>0.27200000000000002</v>
      </c>
      <c r="EB375" t="s">
        <v>227</v>
      </c>
      <c r="EL375">
        <v>29</v>
      </c>
      <c r="EM375">
        <v>2.8999999999999998E-3</v>
      </c>
      <c r="EN375" t="s">
        <v>271</v>
      </c>
      <c r="EX375">
        <v>77300</v>
      </c>
      <c r="EY375">
        <v>7.73</v>
      </c>
      <c r="EZ375" t="s">
        <v>227</v>
      </c>
      <c r="FA375">
        <v>43.9</v>
      </c>
      <c r="FB375">
        <v>4.3899999999999998E-3</v>
      </c>
      <c r="FC375" t="s">
        <v>227</v>
      </c>
      <c r="FD375">
        <v>10.1</v>
      </c>
      <c r="FE375">
        <v>1.01E-3</v>
      </c>
      <c r="FF375" t="s">
        <v>227</v>
      </c>
      <c r="FJ375">
        <v>218200</v>
      </c>
      <c r="FK375">
        <v>21.82</v>
      </c>
      <c r="FL375" t="s">
        <v>251</v>
      </c>
      <c r="FP375">
        <v>3.32</v>
      </c>
      <c r="FQ375">
        <v>3.3199999999999999E-4</v>
      </c>
      <c r="FR375" t="s">
        <v>227</v>
      </c>
      <c r="FS375">
        <v>151</v>
      </c>
      <c r="FT375">
        <v>1.5100000000000001E-2</v>
      </c>
      <c r="FU375" t="s">
        <v>227</v>
      </c>
      <c r="FV375">
        <v>0.65</v>
      </c>
      <c r="FW375">
        <v>6.4999999999999994E-5</v>
      </c>
      <c r="FX375" t="s">
        <v>227</v>
      </c>
      <c r="GE375">
        <v>12.6</v>
      </c>
      <c r="GF375">
        <v>1.2600000000000001E-3</v>
      </c>
      <c r="GG375" t="s">
        <v>227</v>
      </c>
      <c r="GH375">
        <v>2360</v>
      </c>
      <c r="GI375">
        <v>0.23599999999999999</v>
      </c>
      <c r="GJ375" t="s">
        <v>227</v>
      </c>
      <c r="GK375">
        <v>48.9</v>
      </c>
      <c r="GL375">
        <v>4.8900000000000002E-3</v>
      </c>
      <c r="GM375" t="s">
        <v>227</v>
      </c>
      <c r="GQ375">
        <v>7.26</v>
      </c>
      <c r="GR375">
        <v>7.2599999999999997E-4</v>
      </c>
      <c r="GS375" t="s">
        <v>227</v>
      </c>
      <c r="GW375">
        <v>19.899999999999999</v>
      </c>
      <c r="GX375">
        <v>1.99E-3</v>
      </c>
      <c r="GY375" t="s">
        <v>227</v>
      </c>
      <c r="GZ375">
        <v>20.6</v>
      </c>
      <c r="HA375">
        <v>2.0600000000000002E-3</v>
      </c>
      <c r="HB375" t="s">
        <v>227</v>
      </c>
      <c r="HF375">
        <v>5400</v>
      </c>
      <c r="HG375">
        <v>0.54</v>
      </c>
      <c r="HH375" t="s">
        <v>227</v>
      </c>
      <c r="HI375">
        <v>169</v>
      </c>
      <c r="HJ375">
        <v>1.6899999999999998E-2</v>
      </c>
      <c r="HK375" t="s">
        <v>227</v>
      </c>
    </row>
    <row r="376" spans="1:219" x14ac:dyDescent="0.25">
      <c r="A376" t="s">
        <v>730</v>
      </c>
      <c r="B376" t="s">
        <v>728</v>
      </c>
      <c r="C376" t="s">
        <v>221</v>
      </c>
      <c r="D376" t="s">
        <v>729</v>
      </c>
      <c r="E376" t="s">
        <v>250</v>
      </c>
      <c r="F376" t="s">
        <v>260</v>
      </c>
      <c r="G376" t="s">
        <v>225</v>
      </c>
      <c r="H376" t="s">
        <v>226</v>
      </c>
      <c r="I376" t="str">
        <f>HYPERLINK("https://www.oreas.com/crm/OREAS-630b/")</f>
        <v>https://www.oreas.com/crm/OREAS-630b/</v>
      </c>
      <c r="J376">
        <v>19.100000000000001</v>
      </c>
      <c r="K376">
        <v>1.91E-3</v>
      </c>
      <c r="L376" t="s">
        <v>271</v>
      </c>
      <c r="M376">
        <v>50800</v>
      </c>
      <c r="N376">
        <v>5.08</v>
      </c>
      <c r="O376" t="s">
        <v>227</v>
      </c>
      <c r="P376">
        <v>413</v>
      </c>
      <c r="Q376">
        <v>4.1300000000000003E-2</v>
      </c>
      <c r="R376" t="s">
        <v>227</v>
      </c>
      <c r="S376">
        <v>0.35799999999999998</v>
      </c>
      <c r="T376">
        <v>3.5800000000000003E-5</v>
      </c>
      <c r="U376" t="s">
        <v>243</v>
      </c>
      <c r="V376" s="2">
        <v>10</v>
      </c>
      <c r="W376" s="2">
        <v>1E-3</v>
      </c>
      <c r="X376" t="s">
        <v>271</v>
      </c>
      <c r="Y376">
        <v>67800.808999999994</v>
      </c>
      <c r="Z376">
        <v>6.7800808999999997</v>
      </c>
      <c r="AA376" t="s">
        <v>568</v>
      </c>
      <c r="AB376">
        <v>1.28</v>
      </c>
      <c r="AC376">
        <v>1.2799999999999999E-4</v>
      </c>
      <c r="AD376" t="s">
        <v>227</v>
      </c>
      <c r="AE376">
        <v>4.1399999999999997</v>
      </c>
      <c r="AF376">
        <v>4.1399999999999998E-4</v>
      </c>
      <c r="AG376" t="s">
        <v>227</v>
      </c>
      <c r="AH376">
        <v>15600</v>
      </c>
      <c r="AI376">
        <v>1.56</v>
      </c>
      <c r="AJ376" t="s">
        <v>227</v>
      </c>
      <c r="AK376">
        <v>27</v>
      </c>
      <c r="AL376">
        <v>2.7000000000000001E-3</v>
      </c>
      <c r="AM376" t="s">
        <v>227</v>
      </c>
      <c r="AN376">
        <v>48.5</v>
      </c>
      <c r="AO376">
        <v>4.8500000000000001E-3</v>
      </c>
      <c r="AP376" t="s">
        <v>227</v>
      </c>
      <c r="AT376">
        <v>7.42</v>
      </c>
      <c r="AU376">
        <v>7.4200000000000004E-4</v>
      </c>
      <c r="AV376" t="s">
        <v>227</v>
      </c>
      <c r="AW376">
        <v>11.5</v>
      </c>
      <c r="AX376">
        <v>1.15E-3</v>
      </c>
      <c r="AY376" t="s">
        <v>227</v>
      </c>
      <c r="AZ376">
        <v>5.03</v>
      </c>
      <c r="BA376">
        <v>5.0299999999999997E-4</v>
      </c>
      <c r="BB376" t="s">
        <v>227</v>
      </c>
      <c r="BC376">
        <v>521</v>
      </c>
      <c r="BD376">
        <v>5.21E-2</v>
      </c>
      <c r="BE376" t="s">
        <v>227</v>
      </c>
      <c r="BF376">
        <v>3.92</v>
      </c>
      <c r="BG376">
        <v>3.9199999999999999E-4</v>
      </c>
      <c r="BH376" t="s">
        <v>227</v>
      </c>
      <c r="BI376">
        <v>2.2200000000000002</v>
      </c>
      <c r="BJ376">
        <v>2.22E-4</v>
      </c>
      <c r="BK376" t="s">
        <v>227</v>
      </c>
      <c r="BL376">
        <v>2.31</v>
      </c>
      <c r="BM376">
        <v>2.31E-4</v>
      </c>
      <c r="BN376" t="s">
        <v>227</v>
      </c>
      <c r="BO376">
        <v>61200</v>
      </c>
      <c r="BP376">
        <v>6.12</v>
      </c>
      <c r="BQ376" t="s">
        <v>227</v>
      </c>
      <c r="BR376">
        <v>15.9</v>
      </c>
      <c r="BS376">
        <v>1.5900000000000001E-3</v>
      </c>
      <c r="BT376" t="s">
        <v>227</v>
      </c>
      <c r="BU376">
        <v>5.36</v>
      </c>
      <c r="BV376">
        <v>5.3600000000000002E-4</v>
      </c>
      <c r="BW376" t="s">
        <v>227</v>
      </c>
      <c r="CA376">
        <v>3.2</v>
      </c>
      <c r="CB376">
        <v>3.2000000000000003E-4</v>
      </c>
      <c r="CC376" t="s">
        <v>227</v>
      </c>
      <c r="CD376">
        <v>1.21</v>
      </c>
      <c r="CE376">
        <v>1.21E-4</v>
      </c>
      <c r="CF376" t="s">
        <v>271</v>
      </c>
      <c r="CG376">
        <v>0.76</v>
      </c>
      <c r="CH376">
        <v>7.6000000000000004E-5</v>
      </c>
      <c r="CI376" t="s">
        <v>227</v>
      </c>
      <c r="CJ376">
        <v>0.35</v>
      </c>
      <c r="CK376">
        <v>3.4999999999999997E-5</v>
      </c>
      <c r="CL376" t="s">
        <v>227</v>
      </c>
      <c r="CP376">
        <v>17900</v>
      </c>
      <c r="CQ376">
        <v>1.79</v>
      </c>
      <c r="CR376" t="s">
        <v>227</v>
      </c>
      <c r="CS376">
        <v>17.100000000000001</v>
      </c>
      <c r="CT376">
        <v>1.7099999999999999E-3</v>
      </c>
      <c r="CU376" t="s">
        <v>227</v>
      </c>
      <c r="CV376">
        <v>20.2</v>
      </c>
      <c r="CW376">
        <v>2.0200000000000001E-3</v>
      </c>
      <c r="CX376" t="s">
        <v>227</v>
      </c>
      <c r="CY376">
        <v>0.32</v>
      </c>
      <c r="CZ376">
        <v>3.1999999999999999E-5</v>
      </c>
      <c r="DA376" t="s">
        <v>227</v>
      </c>
      <c r="DB376">
        <v>8370</v>
      </c>
      <c r="DC376">
        <v>0.83699999999999997</v>
      </c>
      <c r="DD376" t="s">
        <v>227</v>
      </c>
      <c r="DE376">
        <v>33900</v>
      </c>
      <c r="DF376">
        <v>3.39</v>
      </c>
      <c r="DG376" t="s">
        <v>227</v>
      </c>
      <c r="DH376">
        <v>12.7</v>
      </c>
      <c r="DI376">
        <v>1.2700000000000001E-3</v>
      </c>
      <c r="DJ376" t="s">
        <v>227</v>
      </c>
      <c r="DK376">
        <v>7210</v>
      </c>
      <c r="DL376">
        <v>0.72099999999999997</v>
      </c>
      <c r="DM376" t="s">
        <v>227</v>
      </c>
      <c r="DN376">
        <v>8.1</v>
      </c>
      <c r="DO376">
        <v>8.0999999999999996E-4</v>
      </c>
      <c r="DP376" t="s">
        <v>227</v>
      </c>
      <c r="DQ376">
        <v>30.1</v>
      </c>
      <c r="DR376">
        <v>3.0100000000000001E-3</v>
      </c>
      <c r="DS376" t="s">
        <v>227</v>
      </c>
      <c r="DT376">
        <v>46.9</v>
      </c>
      <c r="DU376">
        <v>4.6899999999999997E-3</v>
      </c>
      <c r="DV376" t="s">
        <v>228</v>
      </c>
      <c r="DW376">
        <v>450</v>
      </c>
      <c r="DX376">
        <v>4.4999999999999998E-2</v>
      </c>
      <c r="DY376" t="s">
        <v>227</v>
      </c>
      <c r="DZ376">
        <v>4110</v>
      </c>
      <c r="EA376">
        <v>0.41099999999999998</v>
      </c>
      <c r="EB376" t="s">
        <v>227</v>
      </c>
      <c r="EF376">
        <v>7.27</v>
      </c>
      <c r="EG376">
        <v>7.27E-4</v>
      </c>
      <c r="EH376" t="s">
        <v>227</v>
      </c>
      <c r="EL376">
        <v>106</v>
      </c>
      <c r="EM376">
        <v>1.06E-2</v>
      </c>
      <c r="EN376" t="s">
        <v>228</v>
      </c>
      <c r="EO376" s="2">
        <v>2E-3</v>
      </c>
      <c r="EP376" s="2">
        <v>1.9999999999999999E-7</v>
      </c>
      <c r="EQ376" t="s">
        <v>227</v>
      </c>
      <c r="EX376">
        <v>51700</v>
      </c>
      <c r="EY376">
        <v>5.17</v>
      </c>
      <c r="EZ376" t="s">
        <v>227</v>
      </c>
      <c r="FA376">
        <v>47.9</v>
      </c>
      <c r="FB376">
        <v>4.79E-3</v>
      </c>
      <c r="FC376" t="s">
        <v>227</v>
      </c>
      <c r="FD376">
        <v>6.29</v>
      </c>
      <c r="FE376">
        <v>6.29E-4</v>
      </c>
      <c r="FF376" t="s">
        <v>227</v>
      </c>
      <c r="FJ376">
        <v>216515.85500000001</v>
      </c>
      <c r="FK376">
        <v>21.651585499999999</v>
      </c>
      <c r="FL376" t="s">
        <v>568</v>
      </c>
      <c r="FP376">
        <v>2.2200000000000002</v>
      </c>
      <c r="FQ376">
        <v>2.22E-4</v>
      </c>
      <c r="FR376" t="s">
        <v>227</v>
      </c>
      <c r="FS376">
        <v>385</v>
      </c>
      <c r="FT376">
        <v>3.85E-2</v>
      </c>
      <c r="FU376" t="s">
        <v>227</v>
      </c>
      <c r="FV376">
        <v>0.57999999999999996</v>
      </c>
      <c r="FW376">
        <v>5.8E-5</v>
      </c>
      <c r="FX376" t="s">
        <v>227</v>
      </c>
      <c r="FY376">
        <v>0.71</v>
      </c>
      <c r="FZ376">
        <v>7.1000000000000005E-5</v>
      </c>
      <c r="GA376" t="s">
        <v>227</v>
      </c>
      <c r="GE376">
        <v>7.49</v>
      </c>
      <c r="GF376">
        <v>7.4899999999999999E-4</v>
      </c>
      <c r="GG376" t="s">
        <v>227</v>
      </c>
      <c r="GH376">
        <v>2000</v>
      </c>
      <c r="GI376">
        <v>0.2</v>
      </c>
      <c r="GJ376" t="s">
        <v>227</v>
      </c>
      <c r="GK376">
        <v>25.1</v>
      </c>
      <c r="GL376">
        <v>2.5100000000000001E-3</v>
      </c>
      <c r="GM376" t="s">
        <v>227</v>
      </c>
      <c r="GN376">
        <v>0.32</v>
      </c>
      <c r="GO376">
        <v>3.1999999999999999E-5</v>
      </c>
      <c r="GP376" t="s">
        <v>227</v>
      </c>
      <c r="GQ376">
        <v>5.87</v>
      </c>
      <c r="GR376">
        <v>5.8699999999999996E-4</v>
      </c>
      <c r="GS376" t="s">
        <v>227</v>
      </c>
      <c r="GT376" s="2">
        <v>50</v>
      </c>
      <c r="GU376" s="2">
        <v>5.0000000000000001E-3</v>
      </c>
      <c r="GV376" t="s">
        <v>228</v>
      </c>
      <c r="GW376">
        <v>19.7</v>
      </c>
      <c r="GX376">
        <v>1.97E-3</v>
      </c>
      <c r="GY376" t="s">
        <v>227</v>
      </c>
      <c r="GZ376">
        <v>18.399999999999999</v>
      </c>
      <c r="HA376">
        <v>1.8400000000000001E-3</v>
      </c>
      <c r="HB376" t="s">
        <v>227</v>
      </c>
      <c r="HC376">
        <v>2.13</v>
      </c>
      <c r="HD376">
        <v>2.13E-4</v>
      </c>
      <c r="HE376" t="s">
        <v>227</v>
      </c>
      <c r="HF376">
        <v>11100</v>
      </c>
      <c r="HG376">
        <v>1.1100000000000001</v>
      </c>
      <c r="HH376" t="s">
        <v>227</v>
      </c>
      <c r="HI376">
        <v>113</v>
      </c>
      <c r="HJ376">
        <v>1.1299999999999999E-2</v>
      </c>
      <c r="HK376" t="s">
        <v>227</v>
      </c>
    </row>
    <row r="377" spans="1:219" x14ac:dyDescent="0.25">
      <c r="A377" t="s">
        <v>731</v>
      </c>
      <c r="B377" t="s">
        <v>699</v>
      </c>
      <c r="C377" t="s">
        <v>221</v>
      </c>
      <c r="D377" t="s">
        <v>241</v>
      </c>
      <c r="E377" t="s">
        <v>672</v>
      </c>
      <c r="F377" t="s">
        <v>224</v>
      </c>
      <c r="G377" t="s">
        <v>235</v>
      </c>
      <c r="H377" t="s">
        <v>226</v>
      </c>
      <c r="I377" t="str">
        <f>HYPERLINK("https://www.oreas.com/crm/OREAS-65a/")</f>
        <v>https://www.oreas.com/crm/OREAS-65a/</v>
      </c>
      <c r="J377">
        <v>7.8</v>
      </c>
      <c r="K377">
        <v>7.7999999999999999E-4</v>
      </c>
      <c r="L377" t="s">
        <v>227</v>
      </c>
      <c r="S377">
        <v>0.52</v>
      </c>
      <c r="T377">
        <v>5.1999999999999997E-5</v>
      </c>
      <c r="U377" t="s">
        <v>243</v>
      </c>
      <c r="BC377">
        <v>93</v>
      </c>
      <c r="BD377">
        <v>9.2999999999999992E-3</v>
      </c>
      <c r="BE377" t="s">
        <v>227</v>
      </c>
    </row>
    <row r="378" spans="1:219" x14ac:dyDescent="0.25">
      <c r="A378" t="s">
        <v>732</v>
      </c>
      <c r="B378" t="s">
        <v>699</v>
      </c>
      <c r="C378" t="s">
        <v>221</v>
      </c>
      <c r="D378" t="s">
        <v>241</v>
      </c>
      <c r="E378" t="s">
        <v>672</v>
      </c>
      <c r="F378" t="s">
        <v>224</v>
      </c>
      <c r="G378" t="s">
        <v>235</v>
      </c>
      <c r="H378" t="s">
        <v>226</v>
      </c>
      <c r="I378" t="str">
        <f>HYPERLINK("https://www.oreas.com/crm/OREAS-66a/")</f>
        <v>https://www.oreas.com/crm/OREAS-66a/</v>
      </c>
      <c r="J378">
        <v>18.899999999999999</v>
      </c>
      <c r="K378">
        <v>1.89E-3</v>
      </c>
      <c r="L378" t="s">
        <v>227</v>
      </c>
      <c r="S378">
        <v>1.24</v>
      </c>
      <c r="T378">
        <v>1.2400000000000001E-4</v>
      </c>
      <c r="U378" t="s">
        <v>243</v>
      </c>
      <c r="BC378">
        <v>121</v>
      </c>
      <c r="BD378">
        <v>1.21E-2</v>
      </c>
      <c r="BE378" t="s">
        <v>227</v>
      </c>
    </row>
    <row r="379" spans="1:219" x14ac:dyDescent="0.25">
      <c r="A379" t="s">
        <v>733</v>
      </c>
      <c r="B379" t="s">
        <v>699</v>
      </c>
      <c r="C379" t="s">
        <v>221</v>
      </c>
      <c r="D379" t="s">
        <v>241</v>
      </c>
      <c r="E379" t="s">
        <v>672</v>
      </c>
      <c r="F379" t="s">
        <v>224</v>
      </c>
      <c r="G379" t="s">
        <v>235</v>
      </c>
      <c r="H379" t="s">
        <v>226</v>
      </c>
      <c r="I379" t="str">
        <f>HYPERLINK("https://www.oreas.com/crm/OREAS-67a/")</f>
        <v>https://www.oreas.com/crm/OREAS-67a/</v>
      </c>
      <c r="J379">
        <v>33.6</v>
      </c>
      <c r="K379">
        <v>3.3600000000000001E-3</v>
      </c>
      <c r="L379" t="s">
        <v>227</v>
      </c>
      <c r="S379">
        <v>2.2400000000000002</v>
      </c>
      <c r="T379">
        <v>2.24E-4</v>
      </c>
      <c r="U379" t="s">
        <v>243</v>
      </c>
      <c r="BC379">
        <v>325</v>
      </c>
      <c r="BD379">
        <v>3.2500000000000001E-2</v>
      </c>
      <c r="BE379" t="s">
        <v>227</v>
      </c>
    </row>
    <row r="380" spans="1:219" x14ac:dyDescent="0.25">
      <c r="A380" t="s">
        <v>734</v>
      </c>
      <c r="B380" t="s">
        <v>735</v>
      </c>
      <c r="C380" t="s">
        <v>221</v>
      </c>
      <c r="D380" t="s">
        <v>289</v>
      </c>
      <c r="E380" t="s">
        <v>588</v>
      </c>
      <c r="F380" t="s">
        <v>260</v>
      </c>
      <c r="G380" t="s">
        <v>225</v>
      </c>
      <c r="H380" t="s">
        <v>226</v>
      </c>
      <c r="I380" t="str">
        <f>HYPERLINK("https://www.oreas.com/crm/OREAS-680/")</f>
        <v>https://www.oreas.com/crm/OREAS-680/</v>
      </c>
      <c r="J380">
        <v>10.5</v>
      </c>
      <c r="K380">
        <v>1.0499999999999999E-3</v>
      </c>
      <c r="L380" t="s">
        <v>251</v>
      </c>
      <c r="M380">
        <v>71300</v>
      </c>
      <c r="N380">
        <v>7.13</v>
      </c>
      <c r="O380" t="s">
        <v>227</v>
      </c>
      <c r="P380">
        <v>110</v>
      </c>
      <c r="Q380">
        <v>1.0999999999999999E-2</v>
      </c>
      <c r="R380" t="s">
        <v>227</v>
      </c>
      <c r="S380">
        <v>0.16</v>
      </c>
      <c r="T380">
        <v>1.5999999999999999E-5</v>
      </c>
      <c r="U380" t="s">
        <v>243</v>
      </c>
      <c r="Y380">
        <v>649</v>
      </c>
      <c r="Z380">
        <v>6.4899999999999999E-2</v>
      </c>
      <c r="AA380" t="s">
        <v>251</v>
      </c>
      <c r="AB380">
        <v>1.29</v>
      </c>
      <c r="AC380">
        <v>1.2899999999999999E-4</v>
      </c>
      <c r="AD380" t="s">
        <v>227</v>
      </c>
      <c r="AE380">
        <v>1.64</v>
      </c>
      <c r="AF380">
        <v>1.64E-4</v>
      </c>
      <c r="AG380" t="s">
        <v>227</v>
      </c>
      <c r="AH380">
        <v>55800</v>
      </c>
      <c r="AI380">
        <v>5.58</v>
      </c>
      <c r="AJ380" t="s">
        <v>227</v>
      </c>
      <c r="AK380">
        <v>8.15</v>
      </c>
      <c r="AL380">
        <v>8.1499999999999997E-4</v>
      </c>
      <c r="AM380" t="s">
        <v>227</v>
      </c>
      <c r="AN380">
        <v>39.200000000000003</v>
      </c>
      <c r="AO380">
        <v>3.9199999999999999E-3</v>
      </c>
      <c r="AP380" t="s">
        <v>227</v>
      </c>
      <c r="AT380">
        <v>317</v>
      </c>
      <c r="AU380">
        <v>3.1699999999999999E-2</v>
      </c>
      <c r="AV380" t="s">
        <v>227</v>
      </c>
      <c r="AW380">
        <v>1458</v>
      </c>
      <c r="AX380">
        <v>0.14580000000000001</v>
      </c>
      <c r="AY380" t="s">
        <v>227</v>
      </c>
      <c r="AZ380">
        <v>3.87</v>
      </c>
      <c r="BA380">
        <v>3.8699999999999997E-4</v>
      </c>
      <c r="BB380" t="s">
        <v>227</v>
      </c>
      <c r="BC380">
        <v>8970</v>
      </c>
      <c r="BD380">
        <v>0.89700000000000002</v>
      </c>
      <c r="BE380" t="s">
        <v>227</v>
      </c>
      <c r="BF380">
        <v>3.05</v>
      </c>
      <c r="BG380">
        <v>3.0499999999999999E-4</v>
      </c>
      <c r="BH380" t="s">
        <v>227</v>
      </c>
      <c r="BI380">
        <v>1.75</v>
      </c>
      <c r="BJ380">
        <v>1.75E-4</v>
      </c>
      <c r="BK380" t="s">
        <v>227</v>
      </c>
      <c r="BL380">
        <v>1.27</v>
      </c>
      <c r="BM380">
        <v>1.27E-4</v>
      </c>
      <c r="BN380" t="s">
        <v>227</v>
      </c>
      <c r="BO380">
        <v>116800</v>
      </c>
      <c r="BP380">
        <v>11.68</v>
      </c>
      <c r="BQ380" t="s">
        <v>227</v>
      </c>
      <c r="BR380">
        <v>16</v>
      </c>
      <c r="BS380">
        <v>1.6000000000000001E-3</v>
      </c>
      <c r="BT380" t="s">
        <v>227</v>
      </c>
      <c r="BU380">
        <v>3.8</v>
      </c>
      <c r="BV380">
        <v>3.8000000000000002E-4</v>
      </c>
      <c r="BW380" t="s">
        <v>227</v>
      </c>
      <c r="CA380">
        <v>1.64</v>
      </c>
      <c r="CB380">
        <v>1.64E-4</v>
      </c>
      <c r="CC380" t="s">
        <v>227</v>
      </c>
      <c r="CG380">
        <v>0.62</v>
      </c>
      <c r="CH380">
        <v>6.2000000000000003E-5</v>
      </c>
      <c r="CI380" t="s">
        <v>227</v>
      </c>
      <c r="CJ380">
        <v>0.13</v>
      </c>
      <c r="CK380">
        <v>1.2999999999999999E-5</v>
      </c>
      <c r="CL380" t="s">
        <v>227</v>
      </c>
      <c r="CM380">
        <v>3.2000000000000001E-2</v>
      </c>
      <c r="CN380">
        <v>3.1999999999999999E-6</v>
      </c>
      <c r="CO380" t="s">
        <v>291</v>
      </c>
      <c r="CP380">
        <v>12400</v>
      </c>
      <c r="CQ380">
        <v>1.24</v>
      </c>
      <c r="CR380" t="s">
        <v>227</v>
      </c>
      <c r="CS380">
        <v>18.100000000000001</v>
      </c>
      <c r="CT380">
        <v>1.81E-3</v>
      </c>
      <c r="CU380" t="s">
        <v>227</v>
      </c>
      <c r="CV380">
        <v>12.9</v>
      </c>
      <c r="CW380">
        <v>1.2899999999999999E-3</v>
      </c>
      <c r="CX380" t="s">
        <v>227</v>
      </c>
      <c r="CY380">
        <v>0.24</v>
      </c>
      <c r="CZ380">
        <v>2.4000000000000001E-5</v>
      </c>
      <c r="DA380" t="s">
        <v>227</v>
      </c>
      <c r="DB380">
        <v>35800</v>
      </c>
      <c r="DC380">
        <v>3.58</v>
      </c>
      <c r="DD380" t="s">
        <v>227</v>
      </c>
      <c r="DE380">
        <v>1220</v>
      </c>
      <c r="DF380">
        <v>0.122</v>
      </c>
      <c r="DG380" t="s">
        <v>227</v>
      </c>
      <c r="DH380">
        <v>1.94</v>
      </c>
      <c r="DI380">
        <v>1.94E-4</v>
      </c>
      <c r="DJ380" t="s">
        <v>227</v>
      </c>
      <c r="DK380">
        <v>14500</v>
      </c>
      <c r="DL380">
        <v>1.45</v>
      </c>
      <c r="DM380" t="s">
        <v>227</v>
      </c>
      <c r="DN380">
        <v>5.82</v>
      </c>
      <c r="DO380">
        <v>5.8200000000000005E-4</v>
      </c>
      <c r="DP380" t="s">
        <v>227</v>
      </c>
      <c r="DQ380">
        <v>20.2</v>
      </c>
      <c r="DR380">
        <v>2.0200000000000001E-3</v>
      </c>
      <c r="DS380" t="s">
        <v>227</v>
      </c>
      <c r="DT380">
        <v>21500</v>
      </c>
      <c r="DU380">
        <v>2.15</v>
      </c>
      <c r="DV380" t="s">
        <v>251</v>
      </c>
      <c r="DW380">
        <v>1260</v>
      </c>
      <c r="DX380">
        <v>0.126</v>
      </c>
      <c r="DY380" t="s">
        <v>227</v>
      </c>
      <c r="DZ380">
        <v>2505</v>
      </c>
      <c r="EA380">
        <v>0.2505</v>
      </c>
      <c r="EB380" t="s">
        <v>227</v>
      </c>
      <c r="EC380">
        <v>0.218</v>
      </c>
      <c r="ED380">
        <v>2.1800000000000001E-5</v>
      </c>
      <c r="EE380" t="s">
        <v>243</v>
      </c>
      <c r="EF380">
        <v>4.9800000000000004</v>
      </c>
      <c r="EG380">
        <v>4.9799999999999996E-4</v>
      </c>
      <c r="EH380" t="s">
        <v>227</v>
      </c>
      <c r="EI380">
        <v>0.40500000000000003</v>
      </c>
      <c r="EJ380">
        <v>4.0500000000000002E-5</v>
      </c>
      <c r="EK380" t="s">
        <v>243</v>
      </c>
      <c r="EL380">
        <v>76</v>
      </c>
      <c r="EM380">
        <v>7.6E-3</v>
      </c>
      <c r="EN380" t="s">
        <v>251</v>
      </c>
      <c r="ER380">
        <v>0.04</v>
      </c>
      <c r="ES380">
        <v>3.9999999999999998E-6</v>
      </c>
      <c r="ET380" t="s">
        <v>291</v>
      </c>
      <c r="EU380">
        <v>8.5000000000000006E-2</v>
      </c>
      <c r="EV380">
        <v>8.4999999999999999E-6</v>
      </c>
      <c r="EW380" t="s">
        <v>291</v>
      </c>
      <c r="EX380">
        <v>49800</v>
      </c>
      <c r="EY380">
        <v>4.9800000000000004</v>
      </c>
      <c r="EZ380" t="s">
        <v>227</v>
      </c>
      <c r="FA380">
        <v>19.899999999999999</v>
      </c>
      <c r="FB380">
        <v>1.99E-3</v>
      </c>
      <c r="FC380" t="s">
        <v>227</v>
      </c>
      <c r="FD380">
        <v>21.9</v>
      </c>
      <c r="FE380">
        <v>2.1900000000000001E-3</v>
      </c>
      <c r="FF380" t="s">
        <v>227</v>
      </c>
      <c r="FG380">
        <v>4.74</v>
      </c>
      <c r="FH380">
        <v>4.7399999999999997E-4</v>
      </c>
      <c r="FI380" t="s">
        <v>227</v>
      </c>
      <c r="FJ380">
        <v>206200</v>
      </c>
      <c r="FK380">
        <v>20.62</v>
      </c>
      <c r="FL380" t="s">
        <v>251</v>
      </c>
      <c r="FM380">
        <v>4.26</v>
      </c>
      <c r="FN380">
        <v>4.26E-4</v>
      </c>
      <c r="FO380" t="s">
        <v>251</v>
      </c>
      <c r="FP380">
        <v>2.2200000000000002</v>
      </c>
      <c r="FQ380">
        <v>2.22E-4</v>
      </c>
      <c r="FR380" t="s">
        <v>227</v>
      </c>
      <c r="FS380">
        <v>429</v>
      </c>
      <c r="FT380">
        <v>4.2900000000000001E-2</v>
      </c>
      <c r="FU380" t="s">
        <v>227</v>
      </c>
      <c r="FV380">
        <v>0.41</v>
      </c>
      <c r="FW380">
        <v>4.1E-5</v>
      </c>
      <c r="FX380" t="s">
        <v>227</v>
      </c>
      <c r="FY380">
        <v>0.53</v>
      </c>
      <c r="FZ380">
        <v>5.3000000000000001E-5</v>
      </c>
      <c r="GA380" t="s">
        <v>227</v>
      </c>
      <c r="GE380">
        <v>6.56</v>
      </c>
      <c r="GF380">
        <v>6.5600000000000001E-4</v>
      </c>
      <c r="GG380" t="s">
        <v>227</v>
      </c>
      <c r="GH380">
        <v>5130</v>
      </c>
      <c r="GI380">
        <v>0.51300000000000001</v>
      </c>
      <c r="GJ380" t="s">
        <v>227</v>
      </c>
      <c r="GK380">
        <v>0.48</v>
      </c>
      <c r="GL380">
        <v>4.8000000000000001E-5</v>
      </c>
      <c r="GM380" t="s">
        <v>227</v>
      </c>
      <c r="GN380">
        <v>0.25</v>
      </c>
      <c r="GO380">
        <v>2.5000000000000001E-5</v>
      </c>
      <c r="GP380" t="s">
        <v>227</v>
      </c>
      <c r="GQ380">
        <v>1.53</v>
      </c>
      <c r="GR380">
        <v>1.5300000000000001E-4</v>
      </c>
      <c r="GS380" t="s">
        <v>227</v>
      </c>
      <c r="GT380">
        <v>224</v>
      </c>
      <c r="GU380">
        <v>2.24E-2</v>
      </c>
      <c r="GV380" t="s">
        <v>251</v>
      </c>
      <c r="GW380">
        <v>1.67</v>
      </c>
      <c r="GX380">
        <v>1.6699999999999999E-4</v>
      </c>
      <c r="GY380" t="s">
        <v>227</v>
      </c>
      <c r="GZ380">
        <v>15.3</v>
      </c>
      <c r="HA380">
        <v>1.5299999999999999E-3</v>
      </c>
      <c r="HB380" t="s">
        <v>227</v>
      </c>
      <c r="HC380">
        <v>1.57</v>
      </c>
      <c r="HD380">
        <v>1.5699999999999999E-4</v>
      </c>
      <c r="HE380" t="s">
        <v>227</v>
      </c>
      <c r="HF380">
        <v>2308</v>
      </c>
      <c r="HG380">
        <v>0.23080000000000001</v>
      </c>
      <c r="HH380" t="s">
        <v>227</v>
      </c>
      <c r="HI380">
        <v>54</v>
      </c>
      <c r="HJ380">
        <v>5.4000000000000003E-3</v>
      </c>
      <c r="HK380" t="s">
        <v>227</v>
      </c>
    </row>
    <row r="381" spans="1:219" x14ac:dyDescent="0.25">
      <c r="A381" t="s">
        <v>736</v>
      </c>
      <c r="B381" t="s">
        <v>737</v>
      </c>
      <c r="C381" t="s">
        <v>221</v>
      </c>
      <c r="D381" t="s">
        <v>289</v>
      </c>
      <c r="E381" t="s">
        <v>738</v>
      </c>
      <c r="F381" t="s">
        <v>260</v>
      </c>
      <c r="G381" t="s">
        <v>225</v>
      </c>
      <c r="H381" t="s">
        <v>226</v>
      </c>
      <c r="I381" t="str">
        <f>HYPERLINK("https://www.oreas.com/crm/OREAS-681/")</f>
        <v>https://www.oreas.com/crm/OREAS-681/</v>
      </c>
      <c r="J381">
        <v>0.11799999999999999</v>
      </c>
      <c r="K381">
        <v>1.1800000000000001E-5</v>
      </c>
      <c r="L381" t="s">
        <v>227</v>
      </c>
      <c r="M381">
        <v>79100</v>
      </c>
      <c r="N381">
        <v>7.91</v>
      </c>
      <c r="O381" t="s">
        <v>227</v>
      </c>
      <c r="S381">
        <v>5.0999999999999997E-2</v>
      </c>
      <c r="T381">
        <v>5.1000000000000003E-6</v>
      </c>
      <c r="U381" t="s">
        <v>243</v>
      </c>
      <c r="Y381">
        <v>442</v>
      </c>
      <c r="Z381">
        <v>4.4200000000000003E-2</v>
      </c>
      <c r="AA381" t="s">
        <v>227</v>
      </c>
      <c r="AB381">
        <v>1.41</v>
      </c>
      <c r="AC381">
        <v>1.4100000000000001E-4</v>
      </c>
      <c r="AD381" t="s">
        <v>227</v>
      </c>
      <c r="AE381">
        <v>9.8000000000000004E-2</v>
      </c>
      <c r="AF381">
        <v>9.7999999999999993E-6</v>
      </c>
      <c r="AG381" t="s">
        <v>227</v>
      </c>
      <c r="AH381">
        <v>59800</v>
      </c>
      <c r="AI381">
        <v>5.98</v>
      </c>
      <c r="AJ381" t="s">
        <v>227</v>
      </c>
      <c r="AN381">
        <v>40.6</v>
      </c>
      <c r="AO381">
        <v>4.0600000000000002E-3</v>
      </c>
      <c r="AP381" t="s">
        <v>227</v>
      </c>
      <c r="AT381">
        <v>51</v>
      </c>
      <c r="AU381">
        <v>5.1000000000000004E-3</v>
      </c>
      <c r="AV381" t="s">
        <v>227</v>
      </c>
      <c r="AW381">
        <v>1642</v>
      </c>
      <c r="AX381">
        <v>0.16420000000000001</v>
      </c>
      <c r="AY381" t="s">
        <v>227</v>
      </c>
      <c r="AZ381">
        <v>4.0199999999999996</v>
      </c>
      <c r="BA381">
        <v>4.0200000000000001E-4</v>
      </c>
      <c r="BB381" t="s">
        <v>227</v>
      </c>
      <c r="BC381">
        <v>264</v>
      </c>
      <c r="BD381">
        <v>2.64E-2</v>
      </c>
      <c r="BE381" t="s">
        <v>227</v>
      </c>
      <c r="BF381">
        <v>3.4</v>
      </c>
      <c r="BG381">
        <v>3.4000000000000002E-4</v>
      </c>
      <c r="BH381" t="s">
        <v>227</v>
      </c>
      <c r="BI381">
        <v>1.97</v>
      </c>
      <c r="BJ381">
        <v>1.9699999999999999E-4</v>
      </c>
      <c r="BK381" t="s">
        <v>227</v>
      </c>
      <c r="BL381">
        <v>1.37</v>
      </c>
      <c r="BM381">
        <v>1.37E-4</v>
      </c>
      <c r="BN381" t="s">
        <v>227</v>
      </c>
      <c r="BO381">
        <v>74700</v>
      </c>
      <c r="BP381">
        <v>7.47</v>
      </c>
      <c r="BQ381" t="s">
        <v>227</v>
      </c>
      <c r="BR381">
        <v>17.600000000000001</v>
      </c>
      <c r="BS381">
        <v>1.7600000000000001E-3</v>
      </c>
      <c r="BT381" t="s">
        <v>227</v>
      </c>
      <c r="BU381">
        <v>4.0599999999999996</v>
      </c>
      <c r="BV381">
        <v>4.06E-4</v>
      </c>
      <c r="BW381" t="s">
        <v>227</v>
      </c>
      <c r="CA381">
        <v>1.7</v>
      </c>
      <c r="CB381">
        <v>1.7000000000000001E-4</v>
      </c>
      <c r="CC381" t="s">
        <v>227</v>
      </c>
      <c r="CG381">
        <v>0.69</v>
      </c>
      <c r="CH381">
        <v>6.8999999999999997E-5</v>
      </c>
      <c r="CI381" t="s">
        <v>227</v>
      </c>
      <c r="CJ381">
        <v>4.2000000000000003E-2</v>
      </c>
      <c r="CK381">
        <v>4.1999999999999996E-6</v>
      </c>
      <c r="CL381" t="s">
        <v>227</v>
      </c>
      <c r="CM381">
        <v>1.0999999999999999E-2</v>
      </c>
      <c r="CN381">
        <v>1.1000000000000001E-6</v>
      </c>
      <c r="CO381" t="s">
        <v>291</v>
      </c>
      <c r="CP381">
        <v>13500</v>
      </c>
      <c r="CQ381">
        <v>1.35</v>
      </c>
      <c r="CR381" t="s">
        <v>227</v>
      </c>
      <c r="CS381">
        <v>18.8</v>
      </c>
      <c r="CT381">
        <v>1.8799999999999999E-3</v>
      </c>
      <c r="CU381" t="s">
        <v>227</v>
      </c>
      <c r="CV381">
        <v>13</v>
      </c>
      <c r="CW381">
        <v>1.2999999999999999E-3</v>
      </c>
      <c r="CX381" t="s">
        <v>227</v>
      </c>
      <c r="CY381">
        <v>0.27</v>
      </c>
      <c r="CZ381">
        <v>2.6999999999999999E-5</v>
      </c>
      <c r="DA381" t="s">
        <v>227</v>
      </c>
      <c r="DB381">
        <v>51900</v>
      </c>
      <c r="DC381">
        <v>5.19</v>
      </c>
      <c r="DD381" t="s">
        <v>227</v>
      </c>
      <c r="DE381">
        <v>1310</v>
      </c>
      <c r="DF381">
        <v>0.13100000000000001</v>
      </c>
      <c r="DG381" t="s">
        <v>227</v>
      </c>
      <c r="DH381">
        <v>1.38</v>
      </c>
      <c r="DI381">
        <v>1.3799999999999999E-4</v>
      </c>
      <c r="DJ381" t="s">
        <v>227</v>
      </c>
      <c r="DK381">
        <v>16100</v>
      </c>
      <c r="DL381">
        <v>1.61</v>
      </c>
      <c r="DM381" t="s">
        <v>227</v>
      </c>
      <c r="DN381">
        <v>6.17</v>
      </c>
      <c r="DO381">
        <v>6.1700000000000004E-4</v>
      </c>
      <c r="DP381" t="s">
        <v>227</v>
      </c>
      <c r="DQ381">
        <v>21.9</v>
      </c>
      <c r="DR381">
        <v>2.1900000000000001E-3</v>
      </c>
      <c r="DS381" t="s">
        <v>227</v>
      </c>
      <c r="DT381">
        <v>518</v>
      </c>
      <c r="DU381">
        <v>5.1799999999999999E-2</v>
      </c>
      <c r="DV381" t="s">
        <v>251</v>
      </c>
      <c r="DW381">
        <v>1410</v>
      </c>
      <c r="DX381">
        <v>0.14099999999999999</v>
      </c>
      <c r="DY381" t="s">
        <v>227</v>
      </c>
      <c r="DZ381">
        <v>10.199999999999999</v>
      </c>
      <c r="EA381">
        <v>1.0200000000000001E-3</v>
      </c>
      <c r="EB381" t="s">
        <v>227</v>
      </c>
      <c r="EC381">
        <v>0.24299999999999999</v>
      </c>
      <c r="ED381">
        <v>2.4300000000000001E-5</v>
      </c>
      <c r="EE381" t="s">
        <v>243</v>
      </c>
      <c r="EF381">
        <v>5.32</v>
      </c>
      <c r="EG381">
        <v>5.3200000000000003E-4</v>
      </c>
      <c r="EH381" t="s">
        <v>227</v>
      </c>
      <c r="EI381">
        <v>0.52600000000000002</v>
      </c>
      <c r="EJ381">
        <v>5.2599999999999998E-5</v>
      </c>
      <c r="EK381" t="s">
        <v>243</v>
      </c>
      <c r="EL381">
        <v>82</v>
      </c>
      <c r="EM381">
        <v>8.2000000000000007E-3</v>
      </c>
      <c r="EN381" t="s">
        <v>251</v>
      </c>
      <c r="ER381">
        <v>3.2000000000000001E-2</v>
      </c>
      <c r="ES381">
        <v>3.1999999999999999E-6</v>
      </c>
      <c r="ET381" t="s">
        <v>291</v>
      </c>
      <c r="EU381">
        <v>6.3E-2</v>
      </c>
      <c r="EV381">
        <v>6.2999999999999998E-6</v>
      </c>
      <c r="EW381" t="s">
        <v>291</v>
      </c>
      <c r="EX381">
        <v>1090</v>
      </c>
      <c r="EY381">
        <v>0.109</v>
      </c>
      <c r="EZ381" t="s">
        <v>227</v>
      </c>
      <c r="FA381">
        <v>0.24</v>
      </c>
      <c r="FB381">
        <v>2.4000000000000001E-5</v>
      </c>
      <c r="FC381" t="s">
        <v>227</v>
      </c>
      <c r="FD381">
        <v>27.7</v>
      </c>
      <c r="FE381">
        <v>2.7699999999999999E-3</v>
      </c>
      <c r="FF381" t="s">
        <v>227</v>
      </c>
      <c r="FJ381">
        <v>241700</v>
      </c>
      <c r="FK381">
        <v>24.17</v>
      </c>
      <c r="FL381" t="s">
        <v>251</v>
      </c>
      <c r="FM381">
        <v>4.6399999999999997</v>
      </c>
      <c r="FN381">
        <v>4.64E-4</v>
      </c>
      <c r="FO381" t="s">
        <v>251</v>
      </c>
      <c r="FP381">
        <v>1.89</v>
      </c>
      <c r="FQ381">
        <v>1.8900000000000001E-4</v>
      </c>
      <c r="FR381" t="s">
        <v>227</v>
      </c>
      <c r="FS381">
        <v>478</v>
      </c>
      <c r="FT381">
        <v>4.7800000000000002E-2</v>
      </c>
      <c r="FU381" t="s">
        <v>227</v>
      </c>
      <c r="FV381">
        <v>0.42</v>
      </c>
      <c r="FW381">
        <v>4.1999999999999998E-5</v>
      </c>
      <c r="FX381" t="s">
        <v>227</v>
      </c>
      <c r="FY381">
        <v>0.57999999999999996</v>
      </c>
      <c r="FZ381">
        <v>5.8E-5</v>
      </c>
      <c r="GA381" t="s">
        <v>227</v>
      </c>
      <c r="GE381">
        <v>6.55</v>
      </c>
      <c r="GF381">
        <v>6.5499999999999998E-4</v>
      </c>
      <c r="GG381" t="s">
        <v>227</v>
      </c>
      <c r="GH381">
        <v>5880</v>
      </c>
      <c r="GI381">
        <v>0.58799999999999997</v>
      </c>
      <c r="GJ381" t="s">
        <v>227</v>
      </c>
      <c r="GN381">
        <v>0.28000000000000003</v>
      </c>
      <c r="GO381">
        <v>2.8E-5</v>
      </c>
      <c r="GP381" t="s">
        <v>227</v>
      </c>
      <c r="GQ381">
        <v>1.44</v>
      </c>
      <c r="GR381">
        <v>1.44E-4</v>
      </c>
      <c r="GS381" t="s">
        <v>227</v>
      </c>
      <c r="GT381">
        <v>257</v>
      </c>
      <c r="GU381">
        <v>2.5700000000000001E-2</v>
      </c>
      <c r="GV381" t="s">
        <v>251</v>
      </c>
      <c r="GW381">
        <v>1.0900000000000001</v>
      </c>
      <c r="GX381">
        <v>1.0900000000000001E-4</v>
      </c>
      <c r="GY381" t="s">
        <v>227</v>
      </c>
      <c r="GZ381">
        <v>17.5</v>
      </c>
      <c r="HA381">
        <v>1.75E-3</v>
      </c>
      <c r="HB381" t="s">
        <v>227</v>
      </c>
      <c r="HC381">
        <v>1.77</v>
      </c>
      <c r="HD381">
        <v>1.7699999999999999E-4</v>
      </c>
      <c r="HE381" t="s">
        <v>227</v>
      </c>
      <c r="HF381">
        <v>88</v>
      </c>
      <c r="HG381">
        <v>8.8000000000000005E-3</v>
      </c>
      <c r="HH381" t="s">
        <v>227</v>
      </c>
      <c r="HI381">
        <v>58</v>
      </c>
      <c r="HJ381">
        <v>5.7999999999999996E-3</v>
      </c>
      <c r="HK381" t="s">
        <v>227</v>
      </c>
    </row>
    <row r="382" spans="1:219" x14ac:dyDescent="0.25">
      <c r="A382" t="s">
        <v>739</v>
      </c>
      <c r="B382" t="s">
        <v>737</v>
      </c>
      <c r="C382" t="s">
        <v>221</v>
      </c>
      <c r="D382" t="s">
        <v>289</v>
      </c>
      <c r="E382" t="s">
        <v>738</v>
      </c>
      <c r="F382" t="s">
        <v>260</v>
      </c>
      <c r="G382" t="s">
        <v>225</v>
      </c>
      <c r="H382" t="s">
        <v>226</v>
      </c>
      <c r="I382" t="str">
        <f>HYPERLINK("https://www.oreas.com/crm/OREAS-682/")</f>
        <v>https://www.oreas.com/crm/OREAS-682/</v>
      </c>
      <c r="J382">
        <v>0.11700000000000001</v>
      </c>
      <c r="K382">
        <v>1.17E-5</v>
      </c>
      <c r="L382" t="s">
        <v>227</v>
      </c>
      <c r="M382">
        <v>88400</v>
      </c>
      <c r="N382">
        <v>8.84</v>
      </c>
      <c r="O382" t="s">
        <v>227</v>
      </c>
      <c r="S382">
        <v>7.4999999999999997E-2</v>
      </c>
      <c r="T382">
        <v>7.5000000000000002E-6</v>
      </c>
      <c r="U382" t="s">
        <v>243</v>
      </c>
      <c r="Y382">
        <v>389</v>
      </c>
      <c r="Z382">
        <v>3.8899999999999997E-2</v>
      </c>
      <c r="AA382" t="s">
        <v>227</v>
      </c>
      <c r="AB382">
        <v>1.24</v>
      </c>
      <c r="AC382">
        <v>1.2400000000000001E-4</v>
      </c>
      <c r="AD382" t="s">
        <v>227</v>
      </c>
      <c r="AE382">
        <v>9.9000000000000005E-2</v>
      </c>
      <c r="AF382">
        <v>9.9000000000000001E-6</v>
      </c>
      <c r="AG382" t="s">
        <v>227</v>
      </c>
      <c r="AH382">
        <v>64000</v>
      </c>
      <c r="AI382">
        <v>6.4</v>
      </c>
      <c r="AJ382" t="s">
        <v>227</v>
      </c>
      <c r="AN382">
        <v>35.9</v>
      </c>
      <c r="AO382">
        <v>3.5899999999999999E-3</v>
      </c>
      <c r="AP382" t="s">
        <v>227</v>
      </c>
      <c r="AT382">
        <v>50</v>
      </c>
      <c r="AU382">
        <v>5.0000000000000001E-3</v>
      </c>
      <c r="AV382" t="s">
        <v>227</v>
      </c>
      <c r="AW382">
        <v>2807</v>
      </c>
      <c r="AX382">
        <v>0.28070000000000001</v>
      </c>
      <c r="AY382" t="s">
        <v>227</v>
      </c>
      <c r="AZ382">
        <v>3.46</v>
      </c>
      <c r="BA382">
        <v>3.4600000000000001E-4</v>
      </c>
      <c r="BB382" t="s">
        <v>227</v>
      </c>
      <c r="BC382">
        <v>258</v>
      </c>
      <c r="BD382">
        <v>2.58E-2</v>
      </c>
      <c r="BE382" t="s">
        <v>227</v>
      </c>
      <c r="BF382">
        <v>2.95</v>
      </c>
      <c r="BG382">
        <v>2.9500000000000001E-4</v>
      </c>
      <c r="BH382" t="s">
        <v>227</v>
      </c>
      <c r="BI382">
        <v>1.67</v>
      </c>
      <c r="BJ382">
        <v>1.6699999999999999E-4</v>
      </c>
      <c r="BK382" t="s">
        <v>227</v>
      </c>
      <c r="BL382">
        <v>1.21</v>
      </c>
      <c r="BM382">
        <v>1.21E-4</v>
      </c>
      <c r="BN382" t="s">
        <v>227</v>
      </c>
      <c r="BO382">
        <v>67800</v>
      </c>
      <c r="BP382">
        <v>6.78</v>
      </c>
      <c r="BQ382" t="s">
        <v>227</v>
      </c>
      <c r="BR382">
        <v>17.899999999999999</v>
      </c>
      <c r="BS382">
        <v>1.7899999999999999E-3</v>
      </c>
      <c r="BT382" t="s">
        <v>227</v>
      </c>
      <c r="BU382">
        <v>3.51</v>
      </c>
      <c r="BV382">
        <v>3.5100000000000002E-4</v>
      </c>
      <c r="BW382" t="s">
        <v>227</v>
      </c>
      <c r="CA382">
        <v>1.55</v>
      </c>
      <c r="CB382">
        <v>1.55E-4</v>
      </c>
      <c r="CC382" t="s">
        <v>227</v>
      </c>
      <c r="CG382">
        <v>0.59</v>
      </c>
      <c r="CH382">
        <v>5.8999999999999998E-5</v>
      </c>
      <c r="CI382" t="s">
        <v>227</v>
      </c>
      <c r="CJ382">
        <v>3.7999999999999999E-2</v>
      </c>
      <c r="CK382">
        <v>3.8E-6</v>
      </c>
      <c r="CL382" t="s">
        <v>227</v>
      </c>
      <c r="CM382">
        <v>0.02</v>
      </c>
      <c r="CN382">
        <v>1.9999999999999999E-6</v>
      </c>
      <c r="CO382" t="s">
        <v>291</v>
      </c>
      <c r="CP382">
        <v>11800</v>
      </c>
      <c r="CQ382">
        <v>1.18</v>
      </c>
      <c r="CR382" t="s">
        <v>227</v>
      </c>
      <c r="CS382">
        <v>16.600000000000001</v>
      </c>
      <c r="CT382">
        <v>1.66E-3</v>
      </c>
      <c r="CU382" t="s">
        <v>227</v>
      </c>
      <c r="CV382">
        <v>11.5</v>
      </c>
      <c r="CW382">
        <v>1.15E-3</v>
      </c>
      <c r="CX382" t="s">
        <v>227</v>
      </c>
      <c r="CY382">
        <v>0.23</v>
      </c>
      <c r="CZ382">
        <v>2.3E-5</v>
      </c>
      <c r="DA382" t="s">
        <v>227</v>
      </c>
      <c r="DB382">
        <v>48600</v>
      </c>
      <c r="DC382">
        <v>4.8600000000000003</v>
      </c>
      <c r="DD382" t="s">
        <v>227</v>
      </c>
      <c r="DE382">
        <v>1160</v>
      </c>
      <c r="DF382">
        <v>0.11600000000000001</v>
      </c>
      <c r="DG382" t="s">
        <v>227</v>
      </c>
      <c r="DH382">
        <v>1.45</v>
      </c>
      <c r="DI382">
        <v>1.45E-4</v>
      </c>
      <c r="DJ382" t="s">
        <v>227</v>
      </c>
      <c r="DK382">
        <v>16000</v>
      </c>
      <c r="DL382">
        <v>1.6</v>
      </c>
      <c r="DM382" t="s">
        <v>227</v>
      </c>
      <c r="DN382">
        <v>5.43</v>
      </c>
      <c r="DO382">
        <v>5.4299999999999997E-4</v>
      </c>
      <c r="DP382" t="s">
        <v>227</v>
      </c>
      <c r="DQ382">
        <v>18.899999999999999</v>
      </c>
      <c r="DR382">
        <v>1.89E-3</v>
      </c>
      <c r="DS382" t="s">
        <v>227</v>
      </c>
      <c r="DT382">
        <v>572</v>
      </c>
      <c r="DU382">
        <v>5.7200000000000001E-2</v>
      </c>
      <c r="DV382" t="s">
        <v>251</v>
      </c>
      <c r="DW382">
        <v>1220</v>
      </c>
      <c r="DX382">
        <v>0.122</v>
      </c>
      <c r="DY382" t="s">
        <v>227</v>
      </c>
      <c r="DZ382">
        <v>9.19</v>
      </c>
      <c r="EA382">
        <v>9.19E-4</v>
      </c>
      <c r="EB382" t="s">
        <v>227</v>
      </c>
      <c r="EC382">
        <v>0.44400000000000001</v>
      </c>
      <c r="ED382">
        <v>4.4400000000000002E-5</v>
      </c>
      <c r="EE382" t="s">
        <v>243</v>
      </c>
      <c r="EF382">
        <v>4.63</v>
      </c>
      <c r="EG382">
        <v>4.6299999999999998E-4</v>
      </c>
      <c r="EH382" t="s">
        <v>227</v>
      </c>
      <c r="EI382">
        <v>0.86799999999999999</v>
      </c>
      <c r="EJ382">
        <v>8.6799999999999996E-5</v>
      </c>
      <c r="EK382" t="s">
        <v>243</v>
      </c>
      <c r="EL382">
        <v>72</v>
      </c>
      <c r="EM382">
        <v>7.1999999999999998E-3</v>
      </c>
      <c r="EN382" t="s">
        <v>251</v>
      </c>
      <c r="ER382">
        <v>0.06</v>
      </c>
      <c r="ES382">
        <v>6.0000000000000002E-6</v>
      </c>
      <c r="ET382" t="s">
        <v>291</v>
      </c>
      <c r="EU382">
        <v>0.112</v>
      </c>
      <c r="EV382">
        <v>1.1199999999999999E-5</v>
      </c>
      <c r="EW382" t="s">
        <v>291</v>
      </c>
      <c r="EX382">
        <v>1140</v>
      </c>
      <c r="EY382">
        <v>0.114</v>
      </c>
      <c r="EZ382" t="s">
        <v>227</v>
      </c>
      <c r="FA382">
        <v>0.2</v>
      </c>
      <c r="FB382">
        <v>2.0000000000000002E-5</v>
      </c>
      <c r="FC382" t="s">
        <v>227</v>
      </c>
      <c r="FD382">
        <v>23.7</v>
      </c>
      <c r="FE382">
        <v>2.3700000000000001E-3</v>
      </c>
      <c r="FF382" t="s">
        <v>227</v>
      </c>
      <c r="FJ382">
        <v>239600</v>
      </c>
      <c r="FK382">
        <v>23.96</v>
      </c>
      <c r="FL382" t="s">
        <v>251</v>
      </c>
      <c r="FM382">
        <v>4.03</v>
      </c>
      <c r="FN382">
        <v>4.0299999999999998E-4</v>
      </c>
      <c r="FO382" t="s">
        <v>251</v>
      </c>
      <c r="FP382">
        <v>1.63</v>
      </c>
      <c r="FQ382">
        <v>1.63E-4</v>
      </c>
      <c r="FR382" t="s">
        <v>227</v>
      </c>
      <c r="FS382">
        <v>469</v>
      </c>
      <c r="FT382">
        <v>4.6899999999999997E-2</v>
      </c>
      <c r="FU382" t="s">
        <v>227</v>
      </c>
      <c r="FV382">
        <v>0.38</v>
      </c>
      <c r="FW382">
        <v>3.8000000000000002E-5</v>
      </c>
      <c r="FX382" t="s">
        <v>227</v>
      </c>
      <c r="FY382">
        <v>0.52</v>
      </c>
      <c r="FZ382">
        <v>5.1999999999999997E-5</v>
      </c>
      <c r="GA382" t="s">
        <v>227</v>
      </c>
      <c r="GE382">
        <v>5.72</v>
      </c>
      <c r="GF382">
        <v>5.7200000000000003E-4</v>
      </c>
      <c r="GG382" t="s">
        <v>227</v>
      </c>
      <c r="GH382">
        <v>5030</v>
      </c>
      <c r="GI382">
        <v>0.503</v>
      </c>
      <c r="GJ382" t="s">
        <v>227</v>
      </c>
      <c r="GK382">
        <v>0.15</v>
      </c>
      <c r="GL382">
        <v>1.5E-5</v>
      </c>
      <c r="GM382" t="s">
        <v>227</v>
      </c>
      <c r="GN382">
        <v>0.24</v>
      </c>
      <c r="GO382">
        <v>2.4000000000000001E-5</v>
      </c>
      <c r="GP382" t="s">
        <v>227</v>
      </c>
      <c r="GQ382">
        <v>1.28</v>
      </c>
      <c r="GR382">
        <v>1.2799999999999999E-4</v>
      </c>
      <c r="GS382" t="s">
        <v>227</v>
      </c>
      <c r="GT382">
        <v>231</v>
      </c>
      <c r="GU382">
        <v>2.3099999999999999E-2</v>
      </c>
      <c r="GV382" t="s">
        <v>251</v>
      </c>
      <c r="GW382">
        <v>1.08</v>
      </c>
      <c r="GX382">
        <v>1.08E-4</v>
      </c>
      <c r="GY382" t="s">
        <v>227</v>
      </c>
      <c r="GZ382">
        <v>14.9</v>
      </c>
      <c r="HA382">
        <v>1.49E-3</v>
      </c>
      <c r="HB382" t="s">
        <v>227</v>
      </c>
      <c r="HC382">
        <v>1.52</v>
      </c>
      <c r="HD382">
        <v>1.5200000000000001E-4</v>
      </c>
      <c r="HE382" t="s">
        <v>227</v>
      </c>
      <c r="HF382">
        <v>84</v>
      </c>
      <c r="HG382">
        <v>8.3999999999999995E-3</v>
      </c>
      <c r="HH382" t="s">
        <v>227</v>
      </c>
      <c r="HI382">
        <v>52</v>
      </c>
      <c r="HJ382">
        <v>5.1999999999999998E-3</v>
      </c>
      <c r="HK382" t="s">
        <v>227</v>
      </c>
    </row>
    <row r="383" spans="1:219" x14ac:dyDescent="0.25">
      <c r="A383" t="s">
        <v>740</v>
      </c>
      <c r="B383" t="s">
        <v>737</v>
      </c>
      <c r="C383" t="s">
        <v>221</v>
      </c>
      <c r="D383" t="s">
        <v>741</v>
      </c>
      <c r="E383" t="s">
        <v>738</v>
      </c>
      <c r="F383" t="s">
        <v>260</v>
      </c>
      <c r="G383" t="s">
        <v>225</v>
      </c>
      <c r="H383" t="s">
        <v>226</v>
      </c>
      <c r="I383" t="str">
        <f>HYPERLINK("https://www.oreas.com/crm/OREAS-683/")</f>
        <v>https://www.oreas.com/crm/OREAS-683/</v>
      </c>
      <c r="J383">
        <v>0.17199999999999999</v>
      </c>
      <c r="K383">
        <v>1.7200000000000001E-5</v>
      </c>
      <c r="L383" t="s">
        <v>227</v>
      </c>
      <c r="M383">
        <v>71500</v>
      </c>
      <c r="N383">
        <v>7.15</v>
      </c>
      <c r="O383" t="s">
        <v>227</v>
      </c>
      <c r="S383">
        <v>0.20699999999999999</v>
      </c>
      <c r="T383">
        <v>2.0699999999999998E-5</v>
      </c>
      <c r="U383" t="s">
        <v>243</v>
      </c>
      <c r="Y383">
        <v>188</v>
      </c>
      <c r="Z383">
        <v>1.8800000000000001E-2</v>
      </c>
      <c r="AA383" t="s">
        <v>227</v>
      </c>
      <c r="AB383">
        <v>0.56000000000000005</v>
      </c>
      <c r="AC383">
        <v>5.5999999999999999E-5</v>
      </c>
      <c r="AD383" t="s">
        <v>227</v>
      </c>
      <c r="AE383">
        <v>0.16</v>
      </c>
      <c r="AF383">
        <v>1.5999999999999999E-5</v>
      </c>
      <c r="AG383" t="s">
        <v>227</v>
      </c>
      <c r="AH383">
        <v>52300</v>
      </c>
      <c r="AI383">
        <v>5.23</v>
      </c>
      <c r="AJ383" t="s">
        <v>227</v>
      </c>
      <c r="AK383">
        <v>7.1999999999999995E-2</v>
      </c>
      <c r="AL383">
        <v>7.1999999999999997E-6</v>
      </c>
      <c r="AM383" t="s">
        <v>227</v>
      </c>
      <c r="AN383">
        <v>17.100000000000001</v>
      </c>
      <c r="AO383">
        <v>1.7099999999999999E-3</v>
      </c>
      <c r="AP383" t="s">
        <v>227</v>
      </c>
      <c r="AT383">
        <v>85</v>
      </c>
      <c r="AU383">
        <v>8.5000000000000006E-3</v>
      </c>
      <c r="AV383" t="s">
        <v>227</v>
      </c>
      <c r="AW383">
        <v>7710</v>
      </c>
      <c r="AX383">
        <v>0.77100000000000002</v>
      </c>
      <c r="AY383" t="s">
        <v>227</v>
      </c>
      <c r="AZ383">
        <v>1.32</v>
      </c>
      <c r="BA383">
        <v>1.3200000000000001E-4</v>
      </c>
      <c r="BB383" t="s">
        <v>227</v>
      </c>
      <c r="BC383">
        <v>404</v>
      </c>
      <c r="BD383">
        <v>4.0399999999999998E-2</v>
      </c>
      <c r="BE383" t="s">
        <v>227</v>
      </c>
      <c r="BF383">
        <v>1.54</v>
      </c>
      <c r="BG383">
        <v>1.54E-4</v>
      </c>
      <c r="BH383" t="s">
        <v>227</v>
      </c>
      <c r="BI383">
        <v>0.93</v>
      </c>
      <c r="BJ383">
        <v>9.2999999999999997E-5</v>
      </c>
      <c r="BK383" t="s">
        <v>227</v>
      </c>
      <c r="BL383">
        <v>0.57999999999999996</v>
      </c>
      <c r="BM383">
        <v>5.8E-5</v>
      </c>
      <c r="BN383" t="s">
        <v>227</v>
      </c>
      <c r="BO383">
        <v>73200</v>
      </c>
      <c r="BP383">
        <v>7.32</v>
      </c>
      <c r="BQ383" t="s">
        <v>227</v>
      </c>
      <c r="BR383">
        <v>13.8</v>
      </c>
      <c r="BS383">
        <v>1.3799999999999999E-3</v>
      </c>
      <c r="BT383" t="s">
        <v>227</v>
      </c>
      <c r="BU383">
        <v>1.64</v>
      </c>
      <c r="BV383">
        <v>1.64E-4</v>
      </c>
      <c r="BW383" t="s">
        <v>227</v>
      </c>
      <c r="CA383">
        <v>0.75</v>
      </c>
      <c r="CB383">
        <v>7.4999999999999993E-5</v>
      </c>
      <c r="CC383" t="s">
        <v>227</v>
      </c>
      <c r="CG383">
        <v>0.32</v>
      </c>
      <c r="CH383">
        <v>3.1999999999999999E-5</v>
      </c>
      <c r="CI383" t="s">
        <v>227</v>
      </c>
      <c r="CJ383">
        <v>2.8000000000000001E-2</v>
      </c>
      <c r="CK383">
        <v>2.7999999999999999E-6</v>
      </c>
      <c r="CL383" t="s">
        <v>227</v>
      </c>
      <c r="CM383">
        <v>0.05</v>
      </c>
      <c r="CN383">
        <v>5.0000000000000004E-6</v>
      </c>
      <c r="CO383" t="s">
        <v>291</v>
      </c>
      <c r="CP383">
        <v>5070</v>
      </c>
      <c r="CQ383">
        <v>0.50700000000000001</v>
      </c>
      <c r="CR383" t="s">
        <v>227</v>
      </c>
      <c r="CS383">
        <v>8.17</v>
      </c>
      <c r="CT383">
        <v>8.1700000000000002E-4</v>
      </c>
      <c r="CU383" t="s">
        <v>227</v>
      </c>
      <c r="CV383">
        <v>6.51</v>
      </c>
      <c r="CW383">
        <v>6.5099999999999999E-4</v>
      </c>
      <c r="CX383" t="s">
        <v>227</v>
      </c>
      <c r="CY383">
        <v>0.13</v>
      </c>
      <c r="CZ383">
        <v>1.2999999999999999E-5</v>
      </c>
      <c r="DA383" t="s">
        <v>227</v>
      </c>
      <c r="DB383">
        <v>86300</v>
      </c>
      <c r="DC383">
        <v>8.6300000000000008</v>
      </c>
      <c r="DD383" t="s">
        <v>227</v>
      </c>
      <c r="DE383">
        <v>1200</v>
      </c>
      <c r="DF383">
        <v>0.12</v>
      </c>
      <c r="DG383" t="s">
        <v>227</v>
      </c>
      <c r="DH383">
        <v>1</v>
      </c>
      <c r="DI383">
        <v>1E-4</v>
      </c>
      <c r="DJ383" t="s">
        <v>227</v>
      </c>
      <c r="DK383">
        <v>10300</v>
      </c>
      <c r="DL383">
        <v>1.03</v>
      </c>
      <c r="DM383" t="s">
        <v>227</v>
      </c>
      <c r="DN383">
        <v>2.61</v>
      </c>
      <c r="DO383">
        <v>2.61E-4</v>
      </c>
      <c r="DP383" t="s">
        <v>227</v>
      </c>
      <c r="DQ383">
        <v>8.75</v>
      </c>
      <c r="DR383">
        <v>8.7500000000000002E-4</v>
      </c>
      <c r="DS383" t="s">
        <v>227</v>
      </c>
      <c r="DT383">
        <v>1215</v>
      </c>
      <c r="DU383">
        <v>0.1215</v>
      </c>
      <c r="DV383" t="s">
        <v>251</v>
      </c>
      <c r="DW383">
        <v>500</v>
      </c>
      <c r="DX383">
        <v>0.05</v>
      </c>
      <c r="DY383" t="s">
        <v>227</v>
      </c>
      <c r="DZ383">
        <v>10.199999999999999</v>
      </c>
      <c r="EA383">
        <v>1.0200000000000001E-3</v>
      </c>
      <c r="EB383" t="s">
        <v>227</v>
      </c>
      <c r="EC383">
        <v>0.85299999999999998</v>
      </c>
      <c r="ED383">
        <v>8.53E-5</v>
      </c>
      <c r="EE383" t="s">
        <v>243</v>
      </c>
      <c r="EF383">
        <v>2.17</v>
      </c>
      <c r="EG383">
        <v>2.1699999999999999E-4</v>
      </c>
      <c r="EH383" t="s">
        <v>227</v>
      </c>
      <c r="EI383">
        <v>1.76</v>
      </c>
      <c r="EJ383">
        <v>1.76E-4</v>
      </c>
      <c r="EK383" t="s">
        <v>243</v>
      </c>
      <c r="EL383">
        <v>27.9</v>
      </c>
      <c r="EM383">
        <v>2.7899999999999999E-3</v>
      </c>
      <c r="EN383" t="s">
        <v>251</v>
      </c>
      <c r="ER383">
        <v>0.14599999999999999</v>
      </c>
      <c r="ES383">
        <v>1.4600000000000001E-5</v>
      </c>
      <c r="ET383" t="s">
        <v>291</v>
      </c>
      <c r="EU383">
        <v>0.252</v>
      </c>
      <c r="EV383">
        <v>2.5199999999999999E-5</v>
      </c>
      <c r="EW383" t="s">
        <v>291</v>
      </c>
      <c r="EX383">
        <v>2050</v>
      </c>
      <c r="EY383">
        <v>0.20499999999999999</v>
      </c>
      <c r="EZ383" t="s">
        <v>227</v>
      </c>
      <c r="FD383">
        <v>19.7</v>
      </c>
      <c r="FE383">
        <v>1.97E-3</v>
      </c>
      <c r="FF383" t="s">
        <v>227</v>
      </c>
      <c r="FJ383">
        <v>228700</v>
      </c>
      <c r="FK383">
        <v>22.87</v>
      </c>
      <c r="FL383" t="s">
        <v>251</v>
      </c>
      <c r="FM383">
        <v>1.87</v>
      </c>
      <c r="FN383">
        <v>1.8699999999999999E-4</v>
      </c>
      <c r="FO383" t="s">
        <v>251</v>
      </c>
      <c r="FP383">
        <v>0.85</v>
      </c>
      <c r="FQ383">
        <v>8.5000000000000006E-5</v>
      </c>
      <c r="FR383" t="s">
        <v>227</v>
      </c>
      <c r="FS383">
        <v>276</v>
      </c>
      <c r="FT383">
        <v>2.76E-2</v>
      </c>
      <c r="FU383" t="s">
        <v>227</v>
      </c>
      <c r="FY383">
        <v>0.25</v>
      </c>
      <c r="FZ383">
        <v>2.5000000000000001E-5</v>
      </c>
      <c r="GA383" t="s">
        <v>227</v>
      </c>
      <c r="GE383">
        <v>2.42</v>
      </c>
      <c r="GF383">
        <v>2.42E-4</v>
      </c>
      <c r="GG383" t="s">
        <v>227</v>
      </c>
      <c r="GH383">
        <v>2630</v>
      </c>
      <c r="GI383">
        <v>0.26300000000000001</v>
      </c>
      <c r="GJ383" t="s">
        <v>227</v>
      </c>
      <c r="GN383">
        <v>0.13</v>
      </c>
      <c r="GO383">
        <v>1.2999999999999999E-5</v>
      </c>
      <c r="GP383" t="s">
        <v>227</v>
      </c>
      <c r="GQ383">
        <v>0.57999999999999996</v>
      </c>
      <c r="GR383">
        <v>5.8E-5</v>
      </c>
      <c r="GS383" t="s">
        <v>227</v>
      </c>
      <c r="GT383">
        <v>196</v>
      </c>
      <c r="GU383">
        <v>1.9599999999999999E-2</v>
      </c>
      <c r="GV383" t="s">
        <v>251</v>
      </c>
      <c r="GW383">
        <v>1.23</v>
      </c>
      <c r="GX383">
        <v>1.2300000000000001E-4</v>
      </c>
      <c r="GY383" t="s">
        <v>227</v>
      </c>
      <c r="GZ383">
        <v>8.02</v>
      </c>
      <c r="HA383">
        <v>8.0199999999999998E-4</v>
      </c>
      <c r="HB383" t="s">
        <v>227</v>
      </c>
      <c r="HC383">
        <v>0.88</v>
      </c>
      <c r="HD383">
        <v>8.7999999999999998E-5</v>
      </c>
      <c r="HE383" t="s">
        <v>227</v>
      </c>
      <c r="HF383">
        <v>92</v>
      </c>
      <c r="HG383">
        <v>9.1999999999999998E-3</v>
      </c>
      <c r="HH383" t="s">
        <v>227</v>
      </c>
      <c r="HI383">
        <v>26.3</v>
      </c>
      <c r="HJ383">
        <v>2.63E-3</v>
      </c>
      <c r="HK383" t="s">
        <v>227</v>
      </c>
    </row>
    <row r="384" spans="1:219" x14ac:dyDescent="0.25">
      <c r="A384" t="s">
        <v>742</v>
      </c>
      <c r="B384" t="s">
        <v>737</v>
      </c>
      <c r="C384" t="s">
        <v>221</v>
      </c>
      <c r="D384" t="s">
        <v>741</v>
      </c>
      <c r="E384" t="s">
        <v>738</v>
      </c>
      <c r="F384" t="s">
        <v>260</v>
      </c>
      <c r="G384" t="s">
        <v>235</v>
      </c>
      <c r="H384" t="s">
        <v>226</v>
      </c>
      <c r="I384" t="str">
        <f>HYPERLINK("https://www.oreas.com/crm/OREAS-684/")</f>
        <v>https://www.oreas.com/crm/OREAS-684/</v>
      </c>
      <c r="J384">
        <v>0.35199999999999998</v>
      </c>
      <c r="K384">
        <v>3.5200000000000002E-5</v>
      </c>
      <c r="L384" t="s">
        <v>227</v>
      </c>
      <c r="M384">
        <v>59600</v>
      </c>
      <c r="N384">
        <v>5.96</v>
      </c>
      <c r="O384" t="s">
        <v>227</v>
      </c>
      <c r="S384">
        <v>0.248</v>
      </c>
      <c r="T384">
        <v>2.48E-5</v>
      </c>
      <c r="U384" t="s">
        <v>243</v>
      </c>
      <c r="Y384">
        <v>71</v>
      </c>
      <c r="Z384">
        <v>7.1000000000000004E-3</v>
      </c>
      <c r="AA384" t="s">
        <v>227</v>
      </c>
      <c r="AE384">
        <v>0.36</v>
      </c>
      <c r="AF384">
        <v>3.6000000000000001E-5</v>
      </c>
      <c r="AG384" t="s">
        <v>227</v>
      </c>
      <c r="AH384">
        <v>44400</v>
      </c>
      <c r="AI384">
        <v>4.4400000000000004</v>
      </c>
      <c r="AJ384" t="s">
        <v>227</v>
      </c>
      <c r="AK384">
        <v>0.12</v>
      </c>
      <c r="AL384">
        <v>1.2E-5</v>
      </c>
      <c r="AM384" t="s">
        <v>227</v>
      </c>
      <c r="AN384">
        <v>6.62</v>
      </c>
      <c r="AO384">
        <v>6.6200000000000005E-4</v>
      </c>
      <c r="AP384" t="s">
        <v>227</v>
      </c>
      <c r="AT384">
        <v>112</v>
      </c>
      <c r="AU384">
        <v>1.12E-2</v>
      </c>
      <c r="AV384" t="s">
        <v>227</v>
      </c>
      <c r="AW384">
        <v>10400</v>
      </c>
      <c r="AX384">
        <v>1.04</v>
      </c>
      <c r="AY384" t="s">
        <v>227</v>
      </c>
      <c r="AZ384">
        <v>0.26</v>
      </c>
      <c r="BA384">
        <v>2.5999999999999998E-5</v>
      </c>
      <c r="BB384" t="s">
        <v>227</v>
      </c>
      <c r="BC384">
        <v>978</v>
      </c>
      <c r="BD384">
        <v>9.7799999999999998E-2</v>
      </c>
      <c r="BE384" t="s">
        <v>227</v>
      </c>
      <c r="BF384">
        <v>0.78</v>
      </c>
      <c r="BG384">
        <v>7.7999999999999999E-5</v>
      </c>
      <c r="BH384" t="s">
        <v>227</v>
      </c>
      <c r="BI384">
        <v>0.55000000000000004</v>
      </c>
      <c r="BJ384">
        <v>5.5000000000000002E-5</v>
      </c>
      <c r="BK384" t="s">
        <v>227</v>
      </c>
      <c r="BL384">
        <v>0.24</v>
      </c>
      <c r="BM384">
        <v>2.4000000000000001E-5</v>
      </c>
      <c r="BN384" t="s">
        <v>227</v>
      </c>
      <c r="BO384">
        <v>78700</v>
      </c>
      <c r="BP384">
        <v>7.87</v>
      </c>
      <c r="BQ384" t="s">
        <v>227</v>
      </c>
      <c r="BR384">
        <v>11.4</v>
      </c>
      <c r="BS384">
        <v>1.14E-3</v>
      </c>
      <c r="BT384" t="s">
        <v>227</v>
      </c>
      <c r="BU384">
        <v>0.7</v>
      </c>
      <c r="BV384">
        <v>6.9999999999999994E-5</v>
      </c>
      <c r="BW384" t="s">
        <v>227</v>
      </c>
      <c r="CA384">
        <v>0.37</v>
      </c>
      <c r="CB384">
        <v>3.6999999999999998E-5</v>
      </c>
      <c r="CC384" t="s">
        <v>227</v>
      </c>
      <c r="CG384">
        <v>0.18</v>
      </c>
      <c r="CH384">
        <v>1.8E-5</v>
      </c>
      <c r="CI384" t="s">
        <v>227</v>
      </c>
      <c r="CJ384">
        <v>0.03</v>
      </c>
      <c r="CK384">
        <v>3.0000000000000001E-6</v>
      </c>
      <c r="CL384" t="s">
        <v>227</v>
      </c>
      <c r="CM384">
        <v>0.1</v>
      </c>
      <c r="CN384">
        <v>1.0000000000000001E-5</v>
      </c>
      <c r="CO384" t="s">
        <v>291</v>
      </c>
      <c r="CP384">
        <v>1520</v>
      </c>
      <c r="CQ384">
        <v>0.152</v>
      </c>
      <c r="CR384" t="s">
        <v>227</v>
      </c>
      <c r="CS384">
        <v>3.33</v>
      </c>
      <c r="CT384">
        <v>3.3300000000000002E-4</v>
      </c>
      <c r="CU384" t="s">
        <v>227</v>
      </c>
      <c r="CV384">
        <v>3.95</v>
      </c>
      <c r="CW384">
        <v>3.9500000000000001E-4</v>
      </c>
      <c r="CX384" t="s">
        <v>227</v>
      </c>
      <c r="CY384">
        <v>8.6999999999999994E-2</v>
      </c>
      <c r="CZ384">
        <v>8.6999999999999997E-6</v>
      </c>
      <c r="DA384" t="s">
        <v>227</v>
      </c>
      <c r="DB384">
        <v>107800</v>
      </c>
      <c r="DC384">
        <v>10.78</v>
      </c>
      <c r="DD384" t="s">
        <v>227</v>
      </c>
      <c r="DE384">
        <v>1270</v>
      </c>
      <c r="DF384">
        <v>0.127</v>
      </c>
      <c r="DG384" t="s">
        <v>227</v>
      </c>
      <c r="DH384">
        <v>1.19</v>
      </c>
      <c r="DI384">
        <v>1.1900000000000001E-4</v>
      </c>
      <c r="DJ384" t="s">
        <v>227</v>
      </c>
      <c r="DK384">
        <v>6750</v>
      </c>
      <c r="DL384">
        <v>0.67500000000000004</v>
      </c>
      <c r="DM384" t="s">
        <v>227</v>
      </c>
      <c r="DN384">
        <v>1.19</v>
      </c>
      <c r="DO384">
        <v>1.1900000000000001E-4</v>
      </c>
      <c r="DP384" t="s">
        <v>227</v>
      </c>
      <c r="DQ384">
        <v>3.14</v>
      </c>
      <c r="DR384">
        <v>3.1399999999999999E-4</v>
      </c>
      <c r="DS384" t="s">
        <v>227</v>
      </c>
      <c r="DT384">
        <v>2230</v>
      </c>
      <c r="DU384">
        <v>0.223</v>
      </c>
      <c r="DV384" t="s">
        <v>251</v>
      </c>
      <c r="DW384">
        <v>120</v>
      </c>
      <c r="DX384">
        <v>1.2E-2</v>
      </c>
      <c r="DY384" t="s">
        <v>227</v>
      </c>
      <c r="DZ384">
        <v>11.1</v>
      </c>
      <c r="EA384">
        <v>1.1100000000000001E-3</v>
      </c>
      <c r="EB384" t="s">
        <v>227</v>
      </c>
      <c r="EC384">
        <v>1.72</v>
      </c>
      <c r="ED384">
        <v>1.7200000000000001E-4</v>
      </c>
      <c r="EE384" t="s">
        <v>243</v>
      </c>
      <c r="EF384">
        <v>0.81</v>
      </c>
      <c r="EG384">
        <v>8.1000000000000004E-5</v>
      </c>
      <c r="EH384" t="s">
        <v>227</v>
      </c>
      <c r="EI384">
        <v>3.87</v>
      </c>
      <c r="EJ384">
        <v>3.8699999999999997E-4</v>
      </c>
      <c r="EK384" t="s">
        <v>243</v>
      </c>
      <c r="EL384">
        <v>5.97</v>
      </c>
      <c r="EM384">
        <v>5.9699999999999998E-4</v>
      </c>
      <c r="EN384" t="s">
        <v>251</v>
      </c>
      <c r="ER384">
        <v>0.28000000000000003</v>
      </c>
      <c r="ES384">
        <v>2.8E-5</v>
      </c>
      <c r="ET384" t="s">
        <v>291</v>
      </c>
      <c r="EU384">
        <v>0.55000000000000004</v>
      </c>
      <c r="EV384">
        <v>5.5000000000000002E-5</v>
      </c>
      <c r="EW384" t="s">
        <v>291</v>
      </c>
      <c r="EX384">
        <v>4590</v>
      </c>
      <c r="EY384">
        <v>0.45900000000000002</v>
      </c>
      <c r="EZ384" t="s">
        <v>227</v>
      </c>
      <c r="FD384">
        <v>19.100000000000001</v>
      </c>
      <c r="FE384">
        <v>1.91E-3</v>
      </c>
      <c r="FF384" t="s">
        <v>227</v>
      </c>
      <c r="FJ384">
        <v>224200</v>
      </c>
      <c r="FK384">
        <v>22.42</v>
      </c>
      <c r="FL384" t="s">
        <v>251</v>
      </c>
      <c r="FP384">
        <v>0.66</v>
      </c>
      <c r="FQ384">
        <v>6.6000000000000005E-5</v>
      </c>
      <c r="FR384" t="s">
        <v>227</v>
      </c>
      <c r="FS384">
        <v>161</v>
      </c>
      <c r="FT384">
        <v>1.61E-2</v>
      </c>
      <c r="FU384" t="s">
        <v>227</v>
      </c>
      <c r="FY384">
        <v>0.12</v>
      </c>
      <c r="FZ384">
        <v>1.2E-5</v>
      </c>
      <c r="GA384" t="s">
        <v>227</v>
      </c>
      <c r="GE384">
        <v>0.77</v>
      </c>
      <c r="GF384">
        <v>7.7000000000000001E-5</v>
      </c>
      <c r="GG384" t="s">
        <v>227</v>
      </c>
      <c r="GH384">
        <v>1380</v>
      </c>
      <c r="GI384">
        <v>0.13800000000000001</v>
      </c>
      <c r="GJ384" t="s">
        <v>227</v>
      </c>
      <c r="GK384">
        <v>6.5000000000000002E-2</v>
      </c>
      <c r="GL384">
        <v>6.4999999999999996E-6</v>
      </c>
      <c r="GM384" t="s">
        <v>227</v>
      </c>
      <c r="GN384">
        <v>8.1000000000000003E-2</v>
      </c>
      <c r="GO384">
        <v>8.1000000000000004E-6</v>
      </c>
      <c r="GP384" t="s">
        <v>227</v>
      </c>
      <c r="GQ384">
        <v>0.22</v>
      </c>
      <c r="GR384">
        <v>2.1999999999999999E-5</v>
      </c>
      <c r="GS384" t="s">
        <v>227</v>
      </c>
      <c r="GT384">
        <v>180</v>
      </c>
      <c r="GU384">
        <v>1.7999999999999999E-2</v>
      </c>
      <c r="GV384" t="s">
        <v>251</v>
      </c>
      <c r="GW384">
        <v>0.56000000000000005</v>
      </c>
      <c r="GX384">
        <v>5.5999999999999999E-5</v>
      </c>
      <c r="GY384" t="s">
        <v>227</v>
      </c>
      <c r="GZ384">
        <v>4.3899999999999997</v>
      </c>
      <c r="HA384">
        <v>4.3899999999999999E-4</v>
      </c>
      <c r="HB384" t="s">
        <v>227</v>
      </c>
      <c r="HC384">
        <v>0.56000000000000005</v>
      </c>
      <c r="HD384">
        <v>5.5999999999999999E-5</v>
      </c>
      <c r="HE384" t="s">
        <v>227</v>
      </c>
      <c r="HF384">
        <v>99</v>
      </c>
      <c r="HG384">
        <v>9.9000000000000008E-3</v>
      </c>
      <c r="HH384" t="s">
        <v>227</v>
      </c>
      <c r="HI384">
        <v>12.4</v>
      </c>
      <c r="HJ384">
        <v>1.24E-3</v>
      </c>
      <c r="HK384" t="s">
        <v>227</v>
      </c>
    </row>
    <row r="385" spans="1:219" x14ac:dyDescent="0.25">
      <c r="A385" t="s">
        <v>743</v>
      </c>
      <c r="B385" t="s">
        <v>699</v>
      </c>
      <c r="C385" t="s">
        <v>221</v>
      </c>
      <c r="D385" t="s">
        <v>241</v>
      </c>
      <c r="E385" t="s">
        <v>672</v>
      </c>
      <c r="F385" t="s">
        <v>224</v>
      </c>
      <c r="G385" t="s">
        <v>235</v>
      </c>
      <c r="H385" t="s">
        <v>226</v>
      </c>
      <c r="I385" t="str">
        <f>HYPERLINK("https://www.oreas.com/crm/OREAS-68a/")</f>
        <v>https://www.oreas.com/crm/OREAS-68a/</v>
      </c>
      <c r="J385">
        <v>42.9</v>
      </c>
      <c r="K385">
        <v>4.2900000000000004E-3</v>
      </c>
      <c r="L385" t="s">
        <v>227</v>
      </c>
      <c r="S385">
        <v>3.89</v>
      </c>
      <c r="T385">
        <v>3.8900000000000002E-4</v>
      </c>
      <c r="U385" t="s">
        <v>243</v>
      </c>
      <c r="BC385">
        <v>392</v>
      </c>
      <c r="BD385">
        <v>3.9199999999999999E-2</v>
      </c>
      <c r="BE385" t="s">
        <v>227</v>
      </c>
    </row>
    <row r="386" spans="1:219" x14ac:dyDescent="0.25">
      <c r="A386" t="s">
        <v>744</v>
      </c>
      <c r="B386" t="s">
        <v>745</v>
      </c>
      <c r="C386" t="s">
        <v>257</v>
      </c>
      <c r="D386" t="s">
        <v>536</v>
      </c>
      <c r="E386" t="s">
        <v>537</v>
      </c>
      <c r="F386" t="s">
        <v>224</v>
      </c>
      <c r="G386" t="s">
        <v>235</v>
      </c>
      <c r="H386" t="s">
        <v>226</v>
      </c>
      <c r="I386" t="str">
        <f>HYPERLINK("https://www.oreas.com/crm/OREAS-6Ca/")</f>
        <v>https://www.oreas.com/crm/OREAS-6Ca/</v>
      </c>
      <c r="S386">
        <v>1.48</v>
      </c>
      <c r="T386">
        <v>1.4799999999999999E-4</v>
      </c>
      <c r="U386" t="s">
        <v>243</v>
      </c>
    </row>
    <row r="387" spans="1:219" x14ac:dyDescent="0.25">
      <c r="A387" t="s">
        <v>746</v>
      </c>
      <c r="B387" t="s">
        <v>245</v>
      </c>
      <c r="C387" t="s">
        <v>257</v>
      </c>
      <c r="D387" t="s">
        <v>747</v>
      </c>
      <c r="E387" t="s">
        <v>537</v>
      </c>
      <c r="F387" t="s">
        <v>224</v>
      </c>
      <c r="G387" t="s">
        <v>235</v>
      </c>
      <c r="H387" t="s">
        <v>226</v>
      </c>
      <c r="I387" t="str">
        <f>HYPERLINK("https://www.oreas.com/crm/OREAS-6Pa/")</f>
        <v>https://www.oreas.com/crm/OREAS-6Pa/</v>
      </c>
      <c r="S387">
        <v>1.65</v>
      </c>
      <c r="T387">
        <v>1.65E-4</v>
      </c>
      <c r="U387" t="s">
        <v>243</v>
      </c>
    </row>
    <row r="388" spans="1:219" x14ac:dyDescent="0.25">
      <c r="A388" t="s">
        <v>748</v>
      </c>
      <c r="B388" t="s">
        <v>245</v>
      </c>
      <c r="C388" t="s">
        <v>257</v>
      </c>
      <c r="D388" t="s">
        <v>747</v>
      </c>
      <c r="E388" t="s">
        <v>537</v>
      </c>
      <c r="F388" t="s">
        <v>224</v>
      </c>
      <c r="G388" t="s">
        <v>235</v>
      </c>
      <c r="H388" t="s">
        <v>226</v>
      </c>
      <c r="I388" t="str">
        <f>HYPERLINK("https://www.oreas.com/crm/OREAS-6Pb/")</f>
        <v>https://www.oreas.com/crm/OREAS-6Pb/</v>
      </c>
      <c r="S388">
        <v>1.43</v>
      </c>
      <c r="T388">
        <v>1.4300000000000001E-4</v>
      </c>
      <c r="U388" t="s">
        <v>243</v>
      </c>
    </row>
    <row r="389" spans="1:219" x14ac:dyDescent="0.25">
      <c r="A389" t="s">
        <v>749</v>
      </c>
      <c r="B389" t="s">
        <v>245</v>
      </c>
      <c r="C389" t="s">
        <v>257</v>
      </c>
      <c r="D389" t="s">
        <v>536</v>
      </c>
      <c r="E389" t="s">
        <v>537</v>
      </c>
      <c r="F389" t="s">
        <v>224</v>
      </c>
      <c r="G389" t="s">
        <v>235</v>
      </c>
      <c r="H389" t="s">
        <v>226</v>
      </c>
      <c r="I389" t="str">
        <f>HYPERLINK("https://www.oreas.com/crm/OREAS-6Pc/")</f>
        <v>https://www.oreas.com/crm/OREAS-6Pc/</v>
      </c>
      <c r="S389">
        <v>1.52</v>
      </c>
      <c r="T389">
        <v>1.5200000000000001E-4</v>
      </c>
      <c r="U389" t="s">
        <v>243</v>
      </c>
    </row>
    <row r="390" spans="1:219" x14ac:dyDescent="0.25">
      <c r="A390" t="s">
        <v>750</v>
      </c>
      <c r="B390" t="s">
        <v>751</v>
      </c>
      <c r="C390" t="s">
        <v>221</v>
      </c>
      <c r="D390" t="s">
        <v>752</v>
      </c>
      <c r="E390" t="s">
        <v>297</v>
      </c>
      <c r="F390" t="s">
        <v>260</v>
      </c>
      <c r="G390" t="s">
        <v>225</v>
      </c>
      <c r="H390" t="s">
        <v>226</v>
      </c>
      <c r="I390" t="str">
        <f>HYPERLINK("https://www.oreas.com/crm/OREAS-700/")</f>
        <v>https://www.oreas.com/crm/OREAS-700/</v>
      </c>
      <c r="J390">
        <v>0.499</v>
      </c>
      <c r="K390">
        <v>4.99E-5</v>
      </c>
      <c r="L390" t="s">
        <v>271</v>
      </c>
      <c r="M390">
        <v>55700</v>
      </c>
      <c r="N390">
        <v>5.57</v>
      </c>
      <c r="O390" t="s">
        <v>227</v>
      </c>
      <c r="P390">
        <v>4.3499999999999996</v>
      </c>
      <c r="Q390">
        <v>4.35E-4</v>
      </c>
      <c r="R390" t="s">
        <v>227</v>
      </c>
      <c r="S390">
        <v>0.50600000000000001</v>
      </c>
      <c r="T390">
        <v>5.0599999999999997E-5</v>
      </c>
      <c r="U390" t="s">
        <v>243</v>
      </c>
      <c r="V390" s="2">
        <v>30</v>
      </c>
      <c r="W390" s="2">
        <v>3.0000000000000001E-3</v>
      </c>
      <c r="X390" t="s">
        <v>271</v>
      </c>
      <c r="Y390">
        <v>158</v>
      </c>
      <c r="Z390">
        <v>1.5800000000000002E-2</v>
      </c>
      <c r="AA390" t="s">
        <v>227</v>
      </c>
      <c r="AB390">
        <v>2.3199999999999998</v>
      </c>
      <c r="AC390">
        <v>2.32E-4</v>
      </c>
      <c r="AD390" t="s">
        <v>227</v>
      </c>
      <c r="AE390">
        <v>6.89</v>
      </c>
      <c r="AF390">
        <v>6.8900000000000005E-4</v>
      </c>
      <c r="AG390" t="s">
        <v>271</v>
      </c>
      <c r="AH390">
        <v>55500</v>
      </c>
      <c r="AI390">
        <v>5.55</v>
      </c>
      <c r="AJ390" t="s">
        <v>227</v>
      </c>
      <c r="AK390" s="2">
        <v>0.5</v>
      </c>
      <c r="AL390" s="2">
        <v>5.0000000000000002E-5</v>
      </c>
      <c r="AM390" t="s">
        <v>271</v>
      </c>
      <c r="AN390">
        <v>43.9</v>
      </c>
      <c r="AO390">
        <v>4.3899999999999998E-3</v>
      </c>
      <c r="AP390" t="s">
        <v>271</v>
      </c>
      <c r="AQ390">
        <v>158</v>
      </c>
      <c r="AR390">
        <v>1.5800000000000002E-2</v>
      </c>
      <c r="AS390" t="s">
        <v>261</v>
      </c>
      <c r="AT390">
        <v>16.8</v>
      </c>
      <c r="AU390">
        <v>1.6800000000000001E-3</v>
      </c>
      <c r="AV390" t="s">
        <v>227</v>
      </c>
      <c r="AW390">
        <v>47.2</v>
      </c>
      <c r="AX390">
        <v>4.7200000000000002E-3</v>
      </c>
      <c r="AY390" t="s">
        <v>227</v>
      </c>
      <c r="AZ390">
        <v>109</v>
      </c>
      <c r="BA390">
        <v>1.09E-2</v>
      </c>
      <c r="BB390" t="s">
        <v>227</v>
      </c>
      <c r="BC390">
        <v>2020</v>
      </c>
      <c r="BD390">
        <v>0.20200000000000001</v>
      </c>
      <c r="BE390" t="s">
        <v>227</v>
      </c>
      <c r="BO390">
        <v>155700</v>
      </c>
      <c r="BP390">
        <v>15.57</v>
      </c>
      <c r="BQ390" t="s">
        <v>227</v>
      </c>
      <c r="BR390">
        <v>129</v>
      </c>
      <c r="BS390">
        <v>1.29E-2</v>
      </c>
      <c r="BT390" t="s">
        <v>227</v>
      </c>
      <c r="CA390">
        <v>1.42</v>
      </c>
      <c r="CB390">
        <v>1.4200000000000001E-4</v>
      </c>
      <c r="CC390" t="s">
        <v>227</v>
      </c>
      <c r="CJ390">
        <v>2.1</v>
      </c>
      <c r="CK390">
        <v>2.1000000000000001E-4</v>
      </c>
      <c r="CL390" t="s">
        <v>227</v>
      </c>
      <c r="CP390">
        <v>15700</v>
      </c>
      <c r="CQ390">
        <v>1.57</v>
      </c>
      <c r="CR390" t="s">
        <v>227</v>
      </c>
      <c r="CS390">
        <v>32.5</v>
      </c>
      <c r="CT390">
        <v>3.2499999999999999E-3</v>
      </c>
      <c r="CU390" t="s">
        <v>227</v>
      </c>
      <c r="CV390">
        <v>223</v>
      </c>
      <c r="CW390">
        <v>2.23E-2</v>
      </c>
      <c r="CX390" t="s">
        <v>227</v>
      </c>
      <c r="CY390">
        <v>0.18</v>
      </c>
      <c r="CZ390">
        <v>1.8E-5</v>
      </c>
      <c r="DA390" t="s">
        <v>227</v>
      </c>
      <c r="DB390">
        <v>9950</v>
      </c>
      <c r="DC390">
        <v>0.995</v>
      </c>
      <c r="DD390" t="s">
        <v>227</v>
      </c>
      <c r="DE390">
        <v>3140</v>
      </c>
      <c r="DF390">
        <v>0.314</v>
      </c>
      <c r="DG390" t="s">
        <v>227</v>
      </c>
      <c r="DH390">
        <v>81</v>
      </c>
      <c r="DI390">
        <v>8.0999999999999996E-3</v>
      </c>
      <c r="DJ390" t="s">
        <v>227</v>
      </c>
      <c r="DK390">
        <v>12100</v>
      </c>
      <c r="DL390">
        <v>1.21</v>
      </c>
      <c r="DM390" t="s">
        <v>227</v>
      </c>
      <c r="DN390">
        <v>10.4</v>
      </c>
      <c r="DO390">
        <v>1.0399999999999999E-3</v>
      </c>
      <c r="DP390" t="s">
        <v>271</v>
      </c>
      <c r="DT390" s="2">
        <v>50</v>
      </c>
      <c r="DU390" s="2">
        <v>5.0000000000000001E-3</v>
      </c>
      <c r="DV390" t="s">
        <v>261</v>
      </c>
      <c r="DW390">
        <v>3470</v>
      </c>
      <c r="DX390">
        <v>0.34699999999999998</v>
      </c>
      <c r="DY390" t="s">
        <v>227</v>
      </c>
      <c r="DZ390">
        <v>6.83</v>
      </c>
      <c r="EA390">
        <v>6.8300000000000001E-4</v>
      </c>
      <c r="EB390" t="s">
        <v>227</v>
      </c>
      <c r="EX390">
        <v>2950</v>
      </c>
      <c r="EY390">
        <v>0.29499999999999998</v>
      </c>
      <c r="EZ390" t="s">
        <v>227</v>
      </c>
      <c r="FA390">
        <v>0.7</v>
      </c>
      <c r="FB390">
        <v>6.9999999999999994E-5</v>
      </c>
      <c r="FC390" t="s">
        <v>227</v>
      </c>
      <c r="FD390">
        <v>9.5500000000000007</v>
      </c>
      <c r="FE390">
        <v>9.5500000000000001E-4</v>
      </c>
      <c r="FF390" t="s">
        <v>227</v>
      </c>
      <c r="FG390">
        <v>2.0099999999999998</v>
      </c>
      <c r="FH390">
        <v>2.0100000000000001E-4</v>
      </c>
      <c r="FI390" t="s">
        <v>271</v>
      </c>
      <c r="FJ390">
        <v>221096.717</v>
      </c>
      <c r="FK390">
        <v>22.1096717</v>
      </c>
      <c r="FL390" t="s">
        <v>261</v>
      </c>
      <c r="FP390">
        <v>133</v>
      </c>
      <c r="FQ390">
        <v>1.3299999999999999E-2</v>
      </c>
      <c r="FR390" t="s">
        <v>227</v>
      </c>
      <c r="FS390">
        <v>124</v>
      </c>
      <c r="FT390">
        <v>1.24E-2</v>
      </c>
      <c r="FU390" t="s">
        <v>227</v>
      </c>
      <c r="GB390">
        <v>0.19</v>
      </c>
      <c r="GC390">
        <v>1.9000000000000001E-5</v>
      </c>
      <c r="GD390" t="s">
        <v>271</v>
      </c>
      <c r="GE390">
        <v>7.75</v>
      </c>
      <c r="GF390">
        <v>7.7499999999999997E-4</v>
      </c>
      <c r="GG390" t="s">
        <v>227</v>
      </c>
      <c r="GH390">
        <v>1790</v>
      </c>
      <c r="GI390">
        <v>0.17899999999999999</v>
      </c>
      <c r="GJ390" t="s">
        <v>227</v>
      </c>
      <c r="GK390">
        <v>2.54</v>
      </c>
      <c r="GL390">
        <v>2.5399999999999999E-4</v>
      </c>
      <c r="GM390" t="s">
        <v>227</v>
      </c>
      <c r="GQ390">
        <v>4.7300000000000004</v>
      </c>
      <c r="GR390">
        <v>4.73E-4</v>
      </c>
      <c r="GS390" t="s">
        <v>227</v>
      </c>
      <c r="GT390">
        <v>61.618000000000002</v>
      </c>
      <c r="GU390">
        <v>6.1618000000000003E-3</v>
      </c>
      <c r="GV390" t="s">
        <v>261</v>
      </c>
      <c r="GW390">
        <v>9890</v>
      </c>
      <c r="GX390">
        <v>0.98899999999999999</v>
      </c>
      <c r="GY390" t="s">
        <v>227</v>
      </c>
      <c r="GZ390">
        <v>13.5</v>
      </c>
      <c r="HA390">
        <v>1.3500000000000001E-3</v>
      </c>
      <c r="HB390" t="s">
        <v>227</v>
      </c>
      <c r="HC390">
        <v>1.26</v>
      </c>
      <c r="HD390">
        <v>1.26E-4</v>
      </c>
      <c r="HE390" t="s">
        <v>227</v>
      </c>
      <c r="HF390">
        <v>216</v>
      </c>
      <c r="HG390">
        <v>2.1600000000000001E-2</v>
      </c>
      <c r="HH390" t="s">
        <v>227</v>
      </c>
      <c r="HI390">
        <v>47.3</v>
      </c>
      <c r="HJ390">
        <v>4.7299999999999998E-3</v>
      </c>
      <c r="HK390" t="s">
        <v>227</v>
      </c>
    </row>
    <row r="391" spans="1:219" x14ac:dyDescent="0.25">
      <c r="A391" t="s">
        <v>753</v>
      </c>
      <c r="B391" t="s">
        <v>754</v>
      </c>
      <c r="C391" t="s">
        <v>221</v>
      </c>
      <c r="D391" t="s">
        <v>752</v>
      </c>
      <c r="E391" t="s">
        <v>297</v>
      </c>
      <c r="F391" t="s">
        <v>260</v>
      </c>
      <c r="G391" t="s">
        <v>235</v>
      </c>
      <c r="H391" t="s">
        <v>226</v>
      </c>
      <c r="I391" t="str">
        <f>HYPERLINK("https://www.oreas.com/crm/OREAS-701/")</f>
        <v>https://www.oreas.com/crm/OREAS-701/</v>
      </c>
      <c r="J391">
        <v>1.1100000000000001</v>
      </c>
      <c r="K391">
        <v>1.11E-4</v>
      </c>
      <c r="L391" t="s">
        <v>271</v>
      </c>
      <c r="M391">
        <v>63200</v>
      </c>
      <c r="N391">
        <v>6.32</v>
      </c>
      <c r="O391" t="s">
        <v>227</v>
      </c>
      <c r="P391">
        <v>5.58</v>
      </c>
      <c r="Q391">
        <v>5.5800000000000001E-4</v>
      </c>
      <c r="R391" t="s">
        <v>227</v>
      </c>
      <c r="S391">
        <v>1.1100000000000001</v>
      </c>
      <c r="T391">
        <v>1.11E-4</v>
      </c>
      <c r="U391" t="s">
        <v>243</v>
      </c>
      <c r="Y391">
        <v>79</v>
      </c>
      <c r="Z391">
        <v>7.9000000000000008E-3</v>
      </c>
      <c r="AA391" t="s">
        <v>227</v>
      </c>
      <c r="AB391">
        <v>0.74</v>
      </c>
      <c r="AC391">
        <v>7.3999999999999996E-5</v>
      </c>
      <c r="AD391" t="s">
        <v>227</v>
      </c>
      <c r="AE391">
        <v>6.67</v>
      </c>
      <c r="AF391">
        <v>6.6699999999999995E-4</v>
      </c>
      <c r="AG391" t="s">
        <v>227</v>
      </c>
      <c r="AH391">
        <v>36200</v>
      </c>
      <c r="AI391">
        <v>3.62</v>
      </c>
      <c r="AJ391" t="s">
        <v>227</v>
      </c>
      <c r="AK391" s="2">
        <v>0.5</v>
      </c>
      <c r="AL391" s="2">
        <v>5.0000000000000002E-5</v>
      </c>
      <c r="AM391" t="s">
        <v>227</v>
      </c>
      <c r="AN391">
        <v>18.399999999999999</v>
      </c>
      <c r="AO391">
        <v>1.8400000000000001E-3</v>
      </c>
      <c r="AP391" t="s">
        <v>227</v>
      </c>
      <c r="AQ391">
        <v>227</v>
      </c>
      <c r="AR391">
        <v>2.2700000000000001E-2</v>
      </c>
      <c r="AS391" t="s">
        <v>261</v>
      </c>
      <c r="AT391">
        <v>20.6</v>
      </c>
      <c r="AU391">
        <v>2.0600000000000002E-3</v>
      </c>
      <c r="AV391" t="s">
        <v>227</v>
      </c>
      <c r="AW391">
        <v>28.9</v>
      </c>
      <c r="AX391">
        <v>2.8900000000000002E-3</v>
      </c>
      <c r="AY391" t="s">
        <v>227</v>
      </c>
      <c r="AZ391">
        <v>219</v>
      </c>
      <c r="BA391">
        <v>2.1899999999999999E-2</v>
      </c>
      <c r="BB391" t="s">
        <v>227</v>
      </c>
      <c r="BC391">
        <v>4910</v>
      </c>
      <c r="BD391">
        <v>0.49099999999999999</v>
      </c>
      <c r="BE391" t="s">
        <v>227</v>
      </c>
      <c r="BO391">
        <v>230200</v>
      </c>
      <c r="BP391">
        <v>23.02</v>
      </c>
      <c r="BQ391" t="s">
        <v>227</v>
      </c>
      <c r="BR391">
        <v>246</v>
      </c>
      <c r="BS391">
        <v>2.46E-2</v>
      </c>
      <c r="BT391" t="s">
        <v>227</v>
      </c>
      <c r="CA391">
        <v>1.27</v>
      </c>
      <c r="CB391">
        <v>1.27E-4</v>
      </c>
      <c r="CC391" t="s">
        <v>227</v>
      </c>
      <c r="CD391" s="2">
        <v>5</v>
      </c>
      <c r="CE391" s="2">
        <v>5.0000000000000001E-4</v>
      </c>
      <c r="CF391" t="s">
        <v>271</v>
      </c>
      <c r="CJ391">
        <v>0.95</v>
      </c>
      <c r="CK391">
        <v>9.5000000000000005E-5</v>
      </c>
      <c r="CL391" t="s">
        <v>227</v>
      </c>
      <c r="CP391">
        <v>25700</v>
      </c>
      <c r="CQ391">
        <v>2.57</v>
      </c>
      <c r="CR391" t="s">
        <v>227</v>
      </c>
      <c r="CS391">
        <v>9.8000000000000007</v>
      </c>
      <c r="CT391">
        <v>9.7999999999999997E-4</v>
      </c>
      <c r="CU391" t="s">
        <v>227</v>
      </c>
      <c r="CV391">
        <v>128</v>
      </c>
      <c r="CW391">
        <v>1.2800000000000001E-2</v>
      </c>
      <c r="CX391" t="s">
        <v>227</v>
      </c>
      <c r="CY391">
        <v>0.11</v>
      </c>
      <c r="CZ391">
        <v>1.1E-5</v>
      </c>
      <c r="DA391" t="s">
        <v>227</v>
      </c>
      <c r="DB391">
        <v>7170</v>
      </c>
      <c r="DC391">
        <v>0.71699999999999997</v>
      </c>
      <c r="DD391" t="s">
        <v>227</v>
      </c>
      <c r="DE391">
        <v>3240</v>
      </c>
      <c r="DF391">
        <v>0.32400000000000001</v>
      </c>
      <c r="DG391" t="s">
        <v>227</v>
      </c>
      <c r="DH391">
        <v>254</v>
      </c>
      <c r="DI391">
        <v>2.5399999999999999E-2</v>
      </c>
      <c r="DJ391" t="s">
        <v>227</v>
      </c>
      <c r="DK391">
        <v>6910</v>
      </c>
      <c r="DL391">
        <v>0.69099999999999995</v>
      </c>
      <c r="DM391" t="s">
        <v>227</v>
      </c>
      <c r="DN391">
        <v>15</v>
      </c>
      <c r="DO391">
        <v>1.5E-3</v>
      </c>
      <c r="DP391" t="s">
        <v>227</v>
      </c>
      <c r="DT391">
        <v>13.5</v>
      </c>
      <c r="DU391">
        <v>1.3500000000000001E-3</v>
      </c>
      <c r="DV391" t="s">
        <v>271</v>
      </c>
      <c r="DW391">
        <v>5120</v>
      </c>
      <c r="DX391">
        <v>0.51200000000000001</v>
      </c>
      <c r="DY391" t="s">
        <v>227</v>
      </c>
      <c r="DZ391">
        <v>7.72</v>
      </c>
      <c r="EA391">
        <v>7.7200000000000001E-4</v>
      </c>
      <c r="EB391" t="s">
        <v>227</v>
      </c>
      <c r="EX391">
        <v>6880</v>
      </c>
      <c r="EY391">
        <v>0.68799999999999994</v>
      </c>
      <c r="EZ391" t="s">
        <v>227</v>
      </c>
      <c r="FA391">
        <v>0.37</v>
      </c>
      <c r="FB391">
        <v>3.6999999999999998E-5</v>
      </c>
      <c r="FC391" t="s">
        <v>227</v>
      </c>
      <c r="FD391">
        <v>6.21</v>
      </c>
      <c r="FE391">
        <v>6.2100000000000002E-4</v>
      </c>
      <c r="FF391" t="s">
        <v>227</v>
      </c>
      <c r="FG391" s="2">
        <v>5</v>
      </c>
      <c r="FH391" s="2">
        <v>5.0000000000000001E-4</v>
      </c>
      <c r="FI391" t="s">
        <v>227</v>
      </c>
      <c r="FJ391">
        <v>158694.15599999999</v>
      </c>
      <c r="FK391">
        <v>15.8694156</v>
      </c>
      <c r="FL391" t="s">
        <v>261</v>
      </c>
      <c r="FP391">
        <v>110</v>
      </c>
      <c r="FQ391">
        <v>1.0999999999999999E-2</v>
      </c>
      <c r="FR391" t="s">
        <v>227</v>
      </c>
      <c r="FS391">
        <v>117</v>
      </c>
      <c r="FT391">
        <v>1.17E-2</v>
      </c>
      <c r="FU391" t="s">
        <v>227</v>
      </c>
      <c r="FV391" s="2">
        <v>0.5</v>
      </c>
      <c r="FW391" s="2">
        <v>5.0000000000000002E-5</v>
      </c>
      <c r="FX391" t="s">
        <v>227</v>
      </c>
      <c r="FY391">
        <v>0.3</v>
      </c>
      <c r="FZ391">
        <v>3.0000000000000001E-5</v>
      </c>
      <c r="GA391" t="s">
        <v>227</v>
      </c>
      <c r="GB391">
        <v>0.28999999999999998</v>
      </c>
      <c r="GC391">
        <v>2.9E-5</v>
      </c>
      <c r="GD391" t="s">
        <v>271</v>
      </c>
      <c r="GE391">
        <v>5.74</v>
      </c>
      <c r="GF391">
        <v>5.7399999999999997E-4</v>
      </c>
      <c r="GG391" t="s">
        <v>227</v>
      </c>
      <c r="GH391">
        <v>1540</v>
      </c>
      <c r="GI391">
        <v>0.154</v>
      </c>
      <c r="GJ391" t="s">
        <v>227</v>
      </c>
      <c r="GK391">
        <v>5.51</v>
      </c>
      <c r="GL391">
        <v>5.5099999999999995E-4</v>
      </c>
      <c r="GM391" t="s">
        <v>227</v>
      </c>
      <c r="GQ391">
        <v>8.34</v>
      </c>
      <c r="GR391">
        <v>8.34E-4</v>
      </c>
      <c r="GS391" t="s">
        <v>227</v>
      </c>
      <c r="GT391">
        <v>51</v>
      </c>
      <c r="GU391">
        <v>5.1000000000000004E-3</v>
      </c>
      <c r="GV391" t="s">
        <v>271</v>
      </c>
      <c r="GW391">
        <v>24300</v>
      </c>
      <c r="GX391">
        <v>2.4300000000000002</v>
      </c>
      <c r="GY391" t="s">
        <v>261</v>
      </c>
      <c r="GZ391">
        <v>8.1</v>
      </c>
      <c r="HA391">
        <v>8.0999999999999996E-4</v>
      </c>
      <c r="HB391" t="s">
        <v>227</v>
      </c>
      <c r="HC391">
        <v>0.74</v>
      </c>
      <c r="HD391">
        <v>7.3999999999999996E-5</v>
      </c>
      <c r="HE391" t="s">
        <v>227</v>
      </c>
      <c r="HF391">
        <v>336</v>
      </c>
      <c r="HG391">
        <v>3.3599999999999998E-2</v>
      </c>
      <c r="HH391" t="s">
        <v>227</v>
      </c>
      <c r="HI391">
        <v>46.4</v>
      </c>
      <c r="HJ391">
        <v>4.64E-3</v>
      </c>
      <c r="HK391" t="s">
        <v>227</v>
      </c>
    </row>
    <row r="392" spans="1:219" x14ac:dyDescent="0.25">
      <c r="A392" t="s">
        <v>755</v>
      </c>
      <c r="B392" t="s">
        <v>756</v>
      </c>
      <c r="C392" t="s">
        <v>221</v>
      </c>
      <c r="D392" t="s">
        <v>757</v>
      </c>
      <c r="E392" t="s">
        <v>758</v>
      </c>
      <c r="F392" t="s">
        <v>260</v>
      </c>
      <c r="G392" t="s">
        <v>225</v>
      </c>
      <c r="H392" t="s">
        <v>226</v>
      </c>
      <c r="I392" t="str">
        <f>HYPERLINK("https://www.oreas.com/crm/OREAS-70b/")</f>
        <v>https://www.oreas.com/crm/OREAS-70b/</v>
      </c>
      <c r="J392">
        <v>0.17499999999999999</v>
      </c>
      <c r="K392">
        <v>1.7499999999999998E-5</v>
      </c>
      <c r="L392" t="s">
        <v>227</v>
      </c>
      <c r="M392">
        <v>38700</v>
      </c>
      <c r="N392">
        <v>3.87</v>
      </c>
      <c r="O392" t="s">
        <v>227</v>
      </c>
      <c r="P392">
        <v>148</v>
      </c>
      <c r="Q392">
        <v>1.4800000000000001E-2</v>
      </c>
      <c r="R392" t="s">
        <v>227</v>
      </c>
      <c r="Y392">
        <v>202</v>
      </c>
      <c r="Z392">
        <v>2.0199999999999999E-2</v>
      </c>
      <c r="AA392" t="s">
        <v>227</v>
      </c>
      <c r="AB392">
        <v>1.04</v>
      </c>
      <c r="AC392">
        <v>1.0399999999999999E-4</v>
      </c>
      <c r="AD392" t="s">
        <v>227</v>
      </c>
      <c r="AE392">
        <v>0.84</v>
      </c>
      <c r="AF392">
        <v>8.3999999999999995E-5</v>
      </c>
      <c r="AG392" t="s">
        <v>227</v>
      </c>
      <c r="AH392">
        <v>30500</v>
      </c>
      <c r="AI392">
        <v>3.05</v>
      </c>
      <c r="AJ392" t="s">
        <v>227</v>
      </c>
      <c r="AK392">
        <v>0.36</v>
      </c>
      <c r="AL392">
        <v>3.6000000000000001E-5</v>
      </c>
      <c r="AM392" t="s">
        <v>227</v>
      </c>
      <c r="AN392">
        <v>28.2</v>
      </c>
      <c r="AO392">
        <v>2.82E-3</v>
      </c>
      <c r="AP392" t="s">
        <v>227</v>
      </c>
      <c r="AT392">
        <v>78</v>
      </c>
      <c r="AU392">
        <v>7.7999999999999996E-3</v>
      </c>
      <c r="AV392" t="s">
        <v>227</v>
      </c>
      <c r="AW392">
        <v>1243</v>
      </c>
      <c r="AX392">
        <v>0.12429999999999999</v>
      </c>
      <c r="AY392" t="s">
        <v>261</v>
      </c>
      <c r="AZ392">
        <v>3.44</v>
      </c>
      <c r="BA392">
        <v>3.4400000000000001E-4</v>
      </c>
      <c r="BB392" t="s">
        <v>227</v>
      </c>
      <c r="BC392">
        <v>52</v>
      </c>
      <c r="BD392">
        <v>5.1999999999999998E-3</v>
      </c>
      <c r="BE392" t="s">
        <v>227</v>
      </c>
      <c r="BF392">
        <v>1.92</v>
      </c>
      <c r="BG392">
        <v>1.92E-4</v>
      </c>
      <c r="BH392" t="s">
        <v>228</v>
      </c>
      <c r="BI392">
        <v>1.18</v>
      </c>
      <c r="BJ392">
        <v>1.18E-4</v>
      </c>
      <c r="BK392" t="s">
        <v>228</v>
      </c>
      <c r="BL392">
        <v>0.54</v>
      </c>
      <c r="BM392">
        <v>5.3999999999999998E-5</v>
      </c>
      <c r="BN392" t="s">
        <v>228</v>
      </c>
      <c r="BO392">
        <v>55200</v>
      </c>
      <c r="BP392">
        <v>5.52</v>
      </c>
      <c r="BQ392" t="s">
        <v>227</v>
      </c>
      <c r="BR392">
        <v>10.1</v>
      </c>
      <c r="BS392">
        <v>1.01E-3</v>
      </c>
      <c r="BT392" t="s">
        <v>227</v>
      </c>
      <c r="BU392">
        <v>1.93</v>
      </c>
      <c r="BV392">
        <v>1.93E-4</v>
      </c>
      <c r="BW392" t="s">
        <v>228</v>
      </c>
      <c r="CA392">
        <v>1.86</v>
      </c>
      <c r="CB392">
        <v>1.8599999999999999E-4</v>
      </c>
      <c r="CC392" t="s">
        <v>227</v>
      </c>
      <c r="CG392">
        <v>0.41</v>
      </c>
      <c r="CH392">
        <v>4.1E-5</v>
      </c>
      <c r="CI392" t="s">
        <v>228</v>
      </c>
      <c r="CJ392">
        <v>4.7E-2</v>
      </c>
      <c r="CK392">
        <v>4.6999999999999999E-6</v>
      </c>
      <c r="CL392" t="s">
        <v>227</v>
      </c>
      <c r="CP392">
        <v>6200</v>
      </c>
      <c r="CQ392">
        <v>0.62</v>
      </c>
      <c r="CR392" t="s">
        <v>227</v>
      </c>
      <c r="CS392">
        <v>15.3</v>
      </c>
      <c r="CT392">
        <v>1.5299999999999999E-3</v>
      </c>
      <c r="CU392" t="s">
        <v>227</v>
      </c>
      <c r="CV392">
        <v>34.4</v>
      </c>
      <c r="CW392">
        <v>3.4399999999999999E-3</v>
      </c>
      <c r="CX392" t="s">
        <v>227</v>
      </c>
      <c r="DB392">
        <v>134000</v>
      </c>
      <c r="DC392">
        <v>13.4</v>
      </c>
      <c r="DD392" t="s">
        <v>227</v>
      </c>
      <c r="DE392">
        <v>1150</v>
      </c>
      <c r="DF392">
        <v>0.115</v>
      </c>
      <c r="DG392" t="s">
        <v>227</v>
      </c>
      <c r="DH392">
        <v>3.3</v>
      </c>
      <c r="DI392">
        <v>3.3E-4</v>
      </c>
      <c r="DJ392" t="s">
        <v>227</v>
      </c>
      <c r="DK392">
        <v>7690</v>
      </c>
      <c r="DL392">
        <v>0.76900000000000002</v>
      </c>
      <c r="DM392" t="s">
        <v>227</v>
      </c>
      <c r="DN392">
        <v>3.68</v>
      </c>
      <c r="DO392">
        <v>3.68E-4</v>
      </c>
      <c r="DP392" t="s">
        <v>227</v>
      </c>
      <c r="DQ392">
        <v>11.3</v>
      </c>
      <c r="DR392">
        <v>1.1299999999999999E-3</v>
      </c>
      <c r="DS392" t="s">
        <v>228</v>
      </c>
      <c r="DT392">
        <v>2231</v>
      </c>
      <c r="DU392">
        <v>0.22309999999999999</v>
      </c>
      <c r="DV392" t="s">
        <v>261</v>
      </c>
      <c r="DW392">
        <v>220</v>
      </c>
      <c r="DX392">
        <v>2.1999999999999999E-2</v>
      </c>
      <c r="DY392" t="s">
        <v>227</v>
      </c>
      <c r="DZ392">
        <v>13.7</v>
      </c>
      <c r="EA392">
        <v>1.3699999999999999E-3</v>
      </c>
      <c r="EB392" t="s">
        <v>227</v>
      </c>
      <c r="EF392">
        <v>3.13</v>
      </c>
      <c r="EG392">
        <v>3.1300000000000002E-4</v>
      </c>
      <c r="EH392" t="s">
        <v>228</v>
      </c>
      <c r="EL392">
        <v>33.700000000000003</v>
      </c>
      <c r="EM392">
        <v>3.3700000000000002E-3</v>
      </c>
      <c r="EN392" t="s">
        <v>228</v>
      </c>
      <c r="EX392">
        <v>3090</v>
      </c>
      <c r="EY392">
        <v>0.309</v>
      </c>
      <c r="EZ392" t="s">
        <v>227</v>
      </c>
      <c r="FA392">
        <v>0.56000000000000005</v>
      </c>
      <c r="FB392">
        <v>5.5999999999999999E-5</v>
      </c>
      <c r="FC392" t="s">
        <v>227</v>
      </c>
      <c r="FD392">
        <v>12.4</v>
      </c>
      <c r="FE392">
        <v>1.24E-3</v>
      </c>
      <c r="FF392" t="s">
        <v>227</v>
      </c>
      <c r="FJ392">
        <v>224200</v>
      </c>
      <c r="FK392">
        <v>22.42</v>
      </c>
      <c r="FL392" t="s">
        <v>261</v>
      </c>
      <c r="FM392">
        <v>2</v>
      </c>
      <c r="FN392">
        <v>2.0000000000000001E-4</v>
      </c>
      <c r="FO392" t="s">
        <v>228</v>
      </c>
      <c r="FP392">
        <v>1.21</v>
      </c>
      <c r="FQ392">
        <v>1.21E-4</v>
      </c>
      <c r="FR392" t="s">
        <v>227</v>
      </c>
      <c r="FS392">
        <v>74</v>
      </c>
      <c r="FT392">
        <v>7.4000000000000003E-3</v>
      </c>
      <c r="FU392" t="s">
        <v>227</v>
      </c>
      <c r="FV392">
        <v>0.3</v>
      </c>
      <c r="FW392">
        <v>3.0000000000000001E-5</v>
      </c>
      <c r="FX392" t="s">
        <v>227</v>
      </c>
      <c r="FY392">
        <v>0.32</v>
      </c>
      <c r="FZ392">
        <v>3.1999999999999999E-5</v>
      </c>
      <c r="GA392" t="s">
        <v>228</v>
      </c>
      <c r="GE392">
        <v>6.91</v>
      </c>
      <c r="GF392">
        <v>6.9099999999999999E-4</v>
      </c>
      <c r="GG392" t="s">
        <v>227</v>
      </c>
      <c r="GH392">
        <v>1810</v>
      </c>
      <c r="GI392">
        <v>0.18099999999999999</v>
      </c>
      <c r="GJ392" t="s">
        <v>227</v>
      </c>
      <c r="GK392">
        <v>0.33</v>
      </c>
      <c r="GL392">
        <v>3.3000000000000003E-5</v>
      </c>
      <c r="GM392" t="s">
        <v>227</v>
      </c>
      <c r="GN392">
        <v>0.18</v>
      </c>
      <c r="GO392">
        <v>1.8E-5</v>
      </c>
      <c r="GP392" t="s">
        <v>228</v>
      </c>
      <c r="GQ392">
        <v>1.72</v>
      </c>
      <c r="GR392">
        <v>1.7200000000000001E-4</v>
      </c>
      <c r="GS392" t="s">
        <v>227</v>
      </c>
      <c r="GT392">
        <v>69</v>
      </c>
      <c r="GU392">
        <v>6.8999999999999999E-3</v>
      </c>
      <c r="GV392" t="s">
        <v>228</v>
      </c>
      <c r="GW392">
        <v>4.92</v>
      </c>
      <c r="GX392">
        <v>4.9200000000000003E-4</v>
      </c>
      <c r="GY392" t="s">
        <v>227</v>
      </c>
      <c r="GZ392">
        <v>9.85</v>
      </c>
      <c r="HA392">
        <v>9.8499999999999998E-4</v>
      </c>
      <c r="HB392" t="s">
        <v>227</v>
      </c>
      <c r="HC392">
        <v>1.1599999999999999</v>
      </c>
      <c r="HD392">
        <v>1.16E-4</v>
      </c>
      <c r="HE392" t="s">
        <v>228</v>
      </c>
      <c r="HF392">
        <v>112</v>
      </c>
      <c r="HG392">
        <v>1.12E-2</v>
      </c>
      <c r="HH392" t="s">
        <v>227</v>
      </c>
      <c r="HI392">
        <v>66</v>
      </c>
      <c r="HJ392">
        <v>6.6E-3</v>
      </c>
      <c r="HK392" t="s">
        <v>227</v>
      </c>
    </row>
    <row r="393" spans="1:219" x14ac:dyDescent="0.25">
      <c r="A393" t="s">
        <v>759</v>
      </c>
      <c r="B393" t="s">
        <v>756</v>
      </c>
      <c r="C393" t="s">
        <v>221</v>
      </c>
      <c r="D393" t="s">
        <v>760</v>
      </c>
      <c r="E393" t="s">
        <v>758</v>
      </c>
      <c r="F393" t="s">
        <v>224</v>
      </c>
      <c r="G393" t="s">
        <v>235</v>
      </c>
      <c r="H393" t="s">
        <v>226</v>
      </c>
      <c r="I393" t="str">
        <f>HYPERLINK("https://www.oreas.com/crm/OREAS-70P/")</f>
        <v>https://www.oreas.com/crm/OREAS-70P/</v>
      </c>
      <c r="J393">
        <v>0.02</v>
      </c>
      <c r="K393">
        <v>1.9999999999999999E-6</v>
      </c>
      <c r="L393" t="s">
        <v>271</v>
      </c>
      <c r="M393">
        <v>3300</v>
      </c>
      <c r="N393">
        <v>0.33</v>
      </c>
      <c r="O393" t="s">
        <v>228</v>
      </c>
      <c r="P393">
        <v>2.5</v>
      </c>
      <c r="Q393">
        <v>2.5000000000000001E-4</v>
      </c>
      <c r="R393" t="s">
        <v>227</v>
      </c>
      <c r="S393">
        <v>1.2999999999999999E-2</v>
      </c>
      <c r="T393">
        <v>1.3E-6</v>
      </c>
      <c r="U393" t="s">
        <v>243</v>
      </c>
      <c r="Y393">
        <v>6.5</v>
      </c>
      <c r="Z393">
        <v>6.4999999999999997E-4</v>
      </c>
      <c r="AA393" t="s">
        <v>228</v>
      </c>
      <c r="AE393" s="2">
        <v>0.01</v>
      </c>
      <c r="AF393" s="2">
        <v>9.9999999999999995E-7</v>
      </c>
      <c r="AG393" t="s">
        <v>227</v>
      </c>
      <c r="AH393">
        <v>2500</v>
      </c>
      <c r="AI393">
        <v>0.25</v>
      </c>
      <c r="AJ393" t="s">
        <v>228</v>
      </c>
      <c r="AK393" s="2">
        <v>0.2</v>
      </c>
      <c r="AL393" s="2">
        <v>2.0000000000000002E-5</v>
      </c>
      <c r="AM393" t="s">
        <v>227</v>
      </c>
      <c r="AN393">
        <v>0.9</v>
      </c>
      <c r="AO393">
        <v>9.0000000000000006E-5</v>
      </c>
      <c r="AP393" t="s">
        <v>228</v>
      </c>
      <c r="AT393">
        <v>91</v>
      </c>
      <c r="AU393">
        <v>9.1000000000000004E-3</v>
      </c>
      <c r="AV393" t="s">
        <v>227</v>
      </c>
      <c r="AW393">
        <v>747</v>
      </c>
      <c r="AX393">
        <v>7.4700000000000003E-2</v>
      </c>
      <c r="AY393" t="s">
        <v>227</v>
      </c>
      <c r="BC393">
        <v>2.6</v>
      </c>
      <c r="BD393">
        <v>2.5999999999999998E-4</v>
      </c>
      <c r="BE393" t="s">
        <v>227</v>
      </c>
      <c r="BF393">
        <v>0.11</v>
      </c>
      <c r="BG393">
        <v>1.1E-5</v>
      </c>
      <c r="BH393" t="s">
        <v>228</v>
      </c>
      <c r="BI393">
        <v>0.1</v>
      </c>
      <c r="BJ393">
        <v>1.0000000000000001E-5</v>
      </c>
      <c r="BK393" t="s">
        <v>228</v>
      </c>
      <c r="BL393" s="2">
        <v>0.1</v>
      </c>
      <c r="BM393" s="2">
        <v>1.0000000000000001E-5</v>
      </c>
      <c r="BN393" t="s">
        <v>228</v>
      </c>
      <c r="BO393">
        <v>39800</v>
      </c>
      <c r="BP393">
        <v>3.98</v>
      </c>
      <c r="BQ393" t="s">
        <v>228</v>
      </c>
      <c r="BU393">
        <v>0.1</v>
      </c>
      <c r="BV393">
        <v>1.0000000000000001E-5</v>
      </c>
      <c r="BW393" t="s">
        <v>228</v>
      </c>
      <c r="CG393" s="2">
        <v>0.1</v>
      </c>
      <c r="CH393" s="2">
        <v>1.0000000000000001E-5</v>
      </c>
      <c r="CI393" t="s">
        <v>228</v>
      </c>
      <c r="CP393" s="2">
        <v>300</v>
      </c>
      <c r="CQ393" s="2">
        <v>0.03</v>
      </c>
      <c r="CR393" t="s">
        <v>228</v>
      </c>
      <c r="CS393">
        <v>0.6</v>
      </c>
      <c r="CT393">
        <v>6.0000000000000002E-5</v>
      </c>
      <c r="CU393" t="s">
        <v>228</v>
      </c>
      <c r="CY393" s="2">
        <v>0.05</v>
      </c>
      <c r="CZ393" s="2">
        <v>5.0000000000000004E-6</v>
      </c>
      <c r="DA393" t="s">
        <v>228</v>
      </c>
      <c r="DB393">
        <v>252000</v>
      </c>
      <c r="DC393">
        <v>25.2</v>
      </c>
      <c r="DD393" t="s">
        <v>228</v>
      </c>
      <c r="DE393">
        <v>630</v>
      </c>
      <c r="DF393">
        <v>6.3E-2</v>
      </c>
      <c r="DG393" t="s">
        <v>228</v>
      </c>
      <c r="DK393">
        <v>790</v>
      </c>
      <c r="DL393">
        <v>7.9000000000000001E-2</v>
      </c>
      <c r="DM393" t="s">
        <v>228</v>
      </c>
      <c r="DN393" s="2">
        <v>1</v>
      </c>
      <c r="DO393" s="2">
        <v>1E-4</v>
      </c>
      <c r="DP393" t="s">
        <v>228</v>
      </c>
      <c r="DQ393">
        <v>0.5</v>
      </c>
      <c r="DR393">
        <v>5.0000000000000002E-5</v>
      </c>
      <c r="DS393" t="s">
        <v>228</v>
      </c>
      <c r="DT393">
        <v>2438</v>
      </c>
      <c r="DU393">
        <v>0.24379999999999999</v>
      </c>
      <c r="DV393" t="s">
        <v>271</v>
      </c>
      <c r="DW393">
        <v>50</v>
      </c>
      <c r="DX393">
        <v>5.0000000000000001E-3</v>
      </c>
      <c r="DY393" t="s">
        <v>228</v>
      </c>
      <c r="DZ393" s="2">
        <v>2</v>
      </c>
      <c r="EA393" s="2">
        <v>2.0000000000000001E-4</v>
      </c>
      <c r="EB393" t="s">
        <v>227</v>
      </c>
      <c r="EC393" s="2">
        <v>2E-3</v>
      </c>
      <c r="ED393" s="2">
        <v>1.9999999999999999E-7</v>
      </c>
      <c r="EE393" t="s">
        <v>243</v>
      </c>
      <c r="EF393">
        <v>0.11</v>
      </c>
      <c r="EG393">
        <v>1.1E-5</v>
      </c>
      <c r="EH393" t="s">
        <v>228</v>
      </c>
      <c r="EI393">
        <v>1E-3</v>
      </c>
      <c r="EJ393">
        <v>9.9999999999999995E-8</v>
      </c>
      <c r="EK393" t="s">
        <v>243</v>
      </c>
      <c r="EL393">
        <v>0.7</v>
      </c>
      <c r="EM393">
        <v>6.9999999999999994E-5</v>
      </c>
      <c r="EN393" t="s">
        <v>228</v>
      </c>
      <c r="FA393">
        <v>0.57999999999999996</v>
      </c>
      <c r="FB393">
        <v>5.8E-5</v>
      </c>
      <c r="FC393" t="s">
        <v>227</v>
      </c>
      <c r="FJ393">
        <v>163100</v>
      </c>
      <c r="FK393">
        <v>16.309999999999999</v>
      </c>
      <c r="FL393" t="s">
        <v>228</v>
      </c>
      <c r="FM393">
        <v>0.1</v>
      </c>
      <c r="FN393">
        <v>1.0000000000000001E-5</v>
      </c>
      <c r="FO393" t="s">
        <v>228</v>
      </c>
      <c r="FP393" s="2">
        <v>1</v>
      </c>
      <c r="FQ393" s="2">
        <v>1E-4</v>
      </c>
      <c r="FR393" t="s">
        <v>228</v>
      </c>
      <c r="FS393">
        <v>3.9</v>
      </c>
      <c r="FT393">
        <v>3.8999999999999999E-4</v>
      </c>
      <c r="FU393" t="s">
        <v>228</v>
      </c>
      <c r="FY393" s="2">
        <v>2</v>
      </c>
      <c r="FZ393" s="2">
        <v>2.0000000000000001E-4</v>
      </c>
      <c r="GA393" t="s">
        <v>228</v>
      </c>
      <c r="GE393" s="2">
        <v>1</v>
      </c>
      <c r="GF393" s="2">
        <v>1E-4</v>
      </c>
      <c r="GG393" t="s">
        <v>228</v>
      </c>
      <c r="GH393">
        <v>190</v>
      </c>
      <c r="GI393">
        <v>1.9E-2</v>
      </c>
      <c r="GJ393" t="s">
        <v>228</v>
      </c>
      <c r="GN393" s="2">
        <v>0.05</v>
      </c>
      <c r="GO393" s="2">
        <v>5.0000000000000004E-6</v>
      </c>
      <c r="GP393" t="s">
        <v>228</v>
      </c>
      <c r="GQ393" s="2">
        <v>0.5</v>
      </c>
      <c r="GR393" s="2">
        <v>5.0000000000000002E-5</v>
      </c>
      <c r="GS393" t="s">
        <v>228</v>
      </c>
      <c r="GZ393">
        <v>0.8</v>
      </c>
      <c r="HA393">
        <v>8.0000000000000007E-5</v>
      </c>
      <c r="HB393" t="s">
        <v>228</v>
      </c>
      <c r="HC393">
        <v>0.1</v>
      </c>
      <c r="HD393">
        <v>1.0000000000000001E-5</v>
      </c>
      <c r="HE393" t="s">
        <v>228</v>
      </c>
      <c r="HF393">
        <v>35</v>
      </c>
      <c r="HG393">
        <v>3.5000000000000001E-3</v>
      </c>
      <c r="HH393" t="s">
        <v>227</v>
      </c>
      <c r="HI393">
        <v>6.3</v>
      </c>
      <c r="HJ393">
        <v>6.3000000000000003E-4</v>
      </c>
      <c r="HK393" t="s">
        <v>228</v>
      </c>
    </row>
    <row r="394" spans="1:219" x14ac:dyDescent="0.25">
      <c r="A394" t="s">
        <v>761</v>
      </c>
      <c r="B394" t="s">
        <v>762</v>
      </c>
      <c r="C394" t="s">
        <v>221</v>
      </c>
      <c r="D394" t="s">
        <v>402</v>
      </c>
      <c r="E394" t="s">
        <v>763</v>
      </c>
      <c r="F394" t="s">
        <v>224</v>
      </c>
      <c r="G394" t="s">
        <v>225</v>
      </c>
      <c r="H394" t="s">
        <v>226</v>
      </c>
      <c r="I394" t="str">
        <f>HYPERLINK("https://www.oreas.com/crm/OREAS-722/")</f>
        <v>https://www.oreas.com/crm/OREAS-722/</v>
      </c>
    </row>
    <row r="395" spans="1:219" x14ac:dyDescent="0.25">
      <c r="A395" t="s">
        <v>764</v>
      </c>
      <c r="B395" t="s">
        <v>762</v>
      </c>
      <c r="C395" t="s">
        <v>221</v>
      </c>
      <c r="D395" t="s">
        <v>402</v>
      </c>
      <c r="E395" t="s">
        <v>763</v>
      </c>
      <c r="F395" t="s">
        <v>224</v>
      </c>
      <c r="G395" t="s">
        <v>225</v>
      </c>
      <c r="H395" t="s">
        <v>226</v>
      </c>
      <c r="I395" t="str">
        <f>HYPERLINK("https://www.oreas.com/crm/OREAS-723/")</f>
        <v>https://www.oreas.com/crm/OREAS-723/</v>
      </c>
    </row>
    <row r="396" spans="1:219" x14ac:dyDescent="0.25">
      <c r="A396" t="s">
        <v>765</v>
      </c>
      <c r="B396" t="s">
        <v>762</v>
      </c>
      <c r="C396" t="s">
        <v>221</v>
      </c>
      <c r="D396" t="s">
        <v>402</v>
      </c>
      <c r="E396" t="s">
        <v>763</v>
      </c>
      <c r="F396" t="s">
        <v>224</v>
      </c>
      <c r="G396" t="s">
        <v>225</v>
      </c>
      <c r="H396" t="s">
        <v>226</v>
      </c>
      <c r="I396" t="str">
        <f>HYPERLINK("https://www.oreas.com/crm/OREAS-724/")</f>
        <v>https://www.oreas.com/crm/OREAS-724/</v>
      </c>
    </row>
    <row r="397" spans="1:219" x14ac:dyDescent="0.25">
      <c r="A397" t="s">
        <v>766</v>
      </c>
      <c r="B397" t="s">
        <v>762</v>
      </c>
      <c r="C397" t="s">
        <v>221</v>
      </c>
      <c r="D397" t="s">
        <v>402</v>
      </c>
      <c r="E397" t="s">
        <v>763</v>
      </c>
      <c r="F397" t="s">
        <v>224</v>
      </c>
      <c r="G397" t="s">
        <v>225</v>
      </c>
      <c r="H397" t="s">
        <v>226</v>
      </c>
      <c r="I397" t="str">
        <f>HYPERLINK("https://www.oreas.com/crm/OREAS-725/")</f>
        <v>https://www.oreas.com/crm/OREAS-725/</v>
      </c>
    </row>
    <row r="398" spans="1:219" x14ac:dyDescent="0.25">
      <c r="A398" t="s">
        <v>767</v>
      </c>
      <c r="B398" t="s">
        <v>756</v>
      </c>
      <c r="C398" t="s">
        <v>221</v>
      </c>
      <c r="D398" t="s">
        <v>757</v>
      </c>
      <c r="E398" t="s">
        <v>758</v>
      </c>
      <c r="F398" t="s">
        <v>224</v>
      </c>
      <c r="G398" t="s">
        <v>235</v>
      </c>
      <c r="H398" t="s">
        <v>226</v>
      </c>
      <c r="I398" t="str">
        <f>HYPERLINK("https://www.oreas.com/crm/OREAS-72a/")</f>
        <v>https://www.oreas.com/crm/OREAS-72a/</v>
      </c>
      <c r="M398">
        <v>72507.346000000005</v>
      </c>
      <c r="N398">
        <v>7.2507346000000004</v>
      </c>
      <c r="O398" t="s">
        <v>227</v>
      </c>
      <c r="P398">
        <v>14.7</v>
      </c>
      <c r="Q398">
        <v>1.47E-3</v>
      </c>
      <c r="R398" t="s">
        <v>227</v>
      </c>
      <c r="S398">
        <v>6.0000000000000001E-3</v>
      </c>
      <c r="T398">
        <v>5.9999999999999997E-7</v>
      </c>
      <c r="U398" t="s">
        <v>243</v>
      </c>
      <c r="AT398">
        <v>157</v>
      </c>
      <c r="AU398">
        <v>1.5699999999999999E-2</v>
      </c>
      <c r="AV398" t="s">
        <v>227</v>
      </c>
      <c r="AW398">
        <v>228</v>
      </c>
      <c r="AX398">
        <v>2.2800000000000001E-2</v>
      </c>
      <c r="AY398" t="s">
        <v>227</v>
      </c>
      <c r="BC398">
        <v>316</v>
      </c>
      <c r="BD398">
        <v>3.1600000000000003E-2</v>
      </c>
      <c r="BE398" t="s">
        <v>227</v>
      </c>
      <c r="BO398">
        <v>96300</v>
      </c>
      <c r="BP398">
        <v>9.6300000000000008</v>
      </c>
      <c r="BQ398" t="s">
        <v>227</v>
      </c>
      <c r="DB398">
        <v>40524.012000000002</v>
      </c>
      <c r="DC398">
        <v>4.0524012000000003</v>
      </c>
      <c r="DD398" t="s">
        <v>227</v>
      </c>
      <c r="DT398">
        <v>6920</v>
      </c>
      <c r="DU398">
        <v>0.69199999999999995</v>
      </c>
      <c r="DV398" t="s">
        <v>228</v>
      </c>
      <c r="EC398">
        <v>4.1000000000000002E-2</v>
      </c>
      <c r="ED398">
        <v>4.0999999999999997E-6</v>
      </c>
      <c r="EE398" t="s">
        <v>243</v>
      </c>
      <c r="EI398">
        <v>3.5999999999999997E-2</v>
      </c>
      <c r="EJ398">
        <v>3.5999999999999998E-6</v>
      </c>
      <c r="EK398" t="s">
        <v>243</v>
      </c>
      <c r="EX398">
        <v>17400</v>
      </c>
      <c r="EY398">
        <v>1.74</v>
      </c>
      <c r="EZ398" t="s">
        <v>227</v>
      </c>
      <c r="FJ398">
        <v>228575.67600000001</v>
      </c>
      <c r="FK398">
        <v>22.857567599999999</v>
      </c>
      <c r="FL398" t="s">
        <v>228</v>
      </c>
    </row>
    <row r="399" spans="1:219" x14ac:dyDescent="0.25">
      <c r="A399" t="s">
        <v>768</v>
      </c>
      <c r="B399" t="s">
        <v>756</v>
      </c>
      <c r="C399" t="s">
        <v>221</v>
      </c>
      <c r="D399" t="s">
        <v>757</v>
      </c>
      <c r="E399" t="s">
        <v>758</v>
      </c>
      <c r="F399" t="s">
        <v>260</v>
      </c>
      <c r="G399" t="s">
        <v>225</v>
      </c>
      <c r="H399" t="s">
        <v>226</v>
      </c>
      <c r="I399" t="str">
        <f>HYPERLINK("https://www.oreas.com/crm/OREAS-72b/")</f>
        <v>https://www.oreas.com/crm/OREAS-72b/</v>
      </c>
      <c r="J399">
        <v>0.23</v>
      </c>
      <c r="K399">
        <v>2.3E-5</v>
      </c>
      <c r="L399" t="s">
        <v>227</v>
      </c>
      <c r="M399">
        <v>47900</v>
      </c>
      <c r="N399">
        <v>4.79</v>
      </c>
      <c r="O399" t="s">
        <v>227</v>
      </c>
      <c r="P399">
        <v>146</v>
      </c>
      <c r="Q399">
        <v>1.46E-2</v>
      </c>
      <c r="R399" t="s">
        <v>227</v>
      </c>
      <c r="Y399">
        <v>330</v>
      </c>
      <c r="Z399">
        <v>3.3000000000000002E-2</v>
      </c>
      <c r="AA399" t="s">
        <v>227</v>
      </c>
      <c r="AB399">
        <v>1.02</v>
      </c>
      <c r="AC399">
        <v>1.02E-4</v>
      </c>
      <c r="AD399" t="s">
        <v>227</v>
      </c>
      <c r="AE399">
        <v>0.68</v>
      </c>
      <c r="AF399">
        <v>6.7999999999999999E-5</v>
      </c>
      <c r="AG399" t="s">
        <v>227</v>
      </c>
      <c r="AH399">
        <v>27900</v>
      </c>
      <c r="AI399">
        <v>2.79</v>
      </c>
      <c r="AJ399" t="s">
        <v>227</v>
      </c>
      <c r="AK399">
        <v>0.31</v>
      </c>
      <c r="AL399">
        <v>3.1000000000000001E-5</v>
      </c>
      <c r="AM399" t="s">
        <v>227</v>
      </c>
      <c r="AN399">
        <v>43.6</v>
      </c>
      <c r="AO399">
        <v>4.3600000000000002E-3</v>
      </c>
      <c r="AP399" t="s">
        <v>227</v>
      </c>
      <c r="AT399">
        <v>131</v>
      </c>
      <c r="AU399">
        <v>1.3100000000000001E-2</v>
      </c>
      <c r="AV399" t="s">
        <v>227</v>
      </c>
      <c r="AW399">
        <v>961</v>
      </c>
      <c r="AX399">
        <v>9.6100000000000005E-2</v>
      </c>
      <c r="AY399" t="s">
        <v>261</v>
      </c>
      <c r="AZ399">
        <v>3.37</v>
      </c>
      <c r="BA399">
        <v>3.3700000000000001E-4</v>
      </c>
      <c r="BB399" t="s">
        <v>227</v>
      </c>
      <c r="BC399">
        <v>222</v>
      </c>
      <c r="BD399">
        <v>2.2200000000000001E-2</v>
      </c>
      <c r="BE399" t="s">
        <v>227</v>
      </c>
      <c r="BF399">
        <v>2.74</v>
      </c>
      <c r="BG399">
        <v>2.7399999999999999E-4</v>
      </c>
      <c r="BH399" t="s">
        <v>228</v>
      </c>
      <c r="BI399">
        <v>1.69</v>
      </c>
      <c r="BJ399">
        <v>1.6899999999999999E-4</v>
      </c>
      <c r="BK399" t="s">
        <v>228</v>
      </c>
      <c r="BL399">
        <v>0.74</v>
      </c>
      <c r="BM399">
        <v>7.3999999999999996E-5</v>
      </c>
      <c r="BN399" t="s">
        <v>228</v>
      </c>
      <c r="BO399">
        <v>68400</v>
      </c>
      <c r="BP399">
        <v>6.84</v>
      </c>
      <c r="BQ399" t="s">
        <v>227</v>
      </c>
      <c r="BR399">
        <v>11.7</v>
      </c>
      <c r="BS399">
        <v>1.17E-3</v>
      </c>
      <c r="BT399" t="s">
        <v>227</v>
      </c>
      <c r="BU399">
        <v>2.75</v>
      </c>
      <c r="BV399">
        <v>2.7500000000000002E-4</v>
      </c>
      <c r="BW399" t="s">
        <v>228</v>
      </c>
      <c r="CA399">
        <v>2.5099999999999998</v>
      </c>
      <c r="CB399">
        <v>2.5099999999999998E-4</v>
      </c>
      <c r="CC399" t="s">
        <v>227</v>
      </c>
      <c r="CG399">
        <v>0.56000000000000005</v>
      </c>
      <c r="CH399">
        <v>5.5999999999999999E-5</v>
      </c>
      <c r="CI399" t="s">
        <v>228</v>
      </c>
      <c r="CJ399">
        <v>4.9000000000000002E-2</v>
      </c>
      <c r="CK399">
        <v>4.8999999999999997E-6</v>
      </c>
      <c r="CL399" t="s">
        <v>227</v>
      </c>
      <c r="CP399">
        <v>11400</v>
      </c>
      <c r="CQ399">
        <v>1.1399999999999999</v>
      </c>
      <c r="CR399" t="s">
        <v>227</v>
      </c>
      <c r="CS399">
        <v>24.4</v>
      </c>
      <c r="CT399">
        <v>2.4399999999999999E-3</v>
      </c>
      <c r="CU399" t="s">
        <v>227</v>
      </c>
      <c r="CV399">
        <v>33.299999999999997</v>
      </c>
      <c r="CW399">
        <v>3.3300000000000001E-3</v>
      </c>
      <c r="CX399" t="s">
        <v>227</v>
      </c>
      <c r="DB399">
        <v>95900</v>
      </c>
      <c r="DC399">
        <v>9.59</v>
      </c>
      <c r="DD399" t="s">
        <v>227</v>
      </c>
      <c r="DE399">
        <v>1010</v>
      </c>
      <c r="DF399">
        <v>0.10100000000000001</v>
      </c>
      <c r="DG399" t="s">
        <v>227</v>
      </c>
      <c r="DH399">
        <v>4.01</v>
      </c>
      <c r="DI399">
        <v>4.0099999999999999E-4</v>
      </c>
      <c r="DJ399" t="s">
        <v>227</v>
      </c>
      <c r="DK399">
        <v>10100</v>
      </c>
      <c r="DL399">
        <v>1.01</v>
      </c>
      <c r="DM399" t="s">
        <v>227</v>
      </c>
      <c r="DN399">
        <v>5.5</v>
      </c>
      <c r="DO399">
        <v>5.5000000000000003E-4</v>
      </c>
      <c r="DP399" t="s">
        <v>227</v>
      </c>
      <c r="DQ399">
        <v>16.899999999999999</v>
      </c>
      <c r="DR399">
        <v>1.6900000000000001E-3</v>
      </c>
      <c r="DS399" t="s">
        <v>228</v>
      </c>
      <c r="DT399">
        <v>7086</v>
      </c>
      <c r="DU399">
        <v>0.70860000000000001</v>
      </c>
      <c r="DV399" t="s">
        <v>261</v>
      </c>
      <c r="DW399">
        <v>260</v>
      </c>
      <c r="DX399">
        <v>2.5999999999999999E-2</v>
      </c>
      <c r="DY399" t="s">
        <v>227</v>
      </c>
      <c r="DZ399">
        <v>14.9</v>
      </c>
      <c r="EA399">
        <v>1.49E-3</v>
      </c>
      <c r="EB399" t="s">
        <v>227</v>
      </c>
      <c r="EF399">
        <v>4.79</v>
      </c>
      <c r="EG399">
        <v>4.7899999999999999E-4</v>
      </c>
      <c r="EH399" t="s">
        <v>228</v>
      </c>
      <c r="EL399">
        <v>47.2</v>
      </c>
      <c r="EM399">
        <v>4.7200000000000002E-3</v>
      </c>
      <c r="EN399" t="s">
        <v>228</v>
      </c>
      <c r="EX399">
        <v>14900</v>
      </c>
      <c r="EY399">
        <v>1.49</v>
      </c>
      <c r="EZ399" t="s">
        <v>227</v>
      </c>
      <c r="FA399">
        <v>0.87</v>
      </c>
      <c r="FB399">
        <v>8.7000000000000001E-5</v>
      </c>
      <c r="FC399" t="s">
        <v>227</v>
      </c>
      <c r="FD399">
        <v>12.8</v>
      </c>
      <c r="FE399">
        <v>1.2800000000000001E-3</v>
      </c>
      <c r="FF399" t="s">
        <v>227</v>
      </c>
      <c r="FJ399">
        <v>239200</v>
      </c>
      <c r="FK399">
        <v>23.92</v>
      </c>
      <c r="FL399" t="s">
        <v>261</v>
      </c>
      <c r="FM399">
        <v>2.99</v>
      </c>
      <c r="FN399">
        <v>2.99E-4</v>
      </c>
      <c r="FO399" t="s">
        <v>228</v>
      </c>
      <c r="FP399">
        <v>1.43</v>
      </c>
      <c r="FQ399">
        <v>1.4300000000000001E-4</v>
      </c>
      <c r="FR399" t="s">
        <v>227</v>
      </c>
      <c r="FS399">
        <v>64</v>
      </c>
      <c r="FT399">
        <v>6.4000000000000003E-3</v>
      </c>
      <c r="FU399" t="s">
        <v>227</v>
      </c>
      <c r="FV399">
        <v>0.43</v>
      </c>
      <c r="FW399">
        <v>4.3000000000000002E-5</v>
      </c>
      <c r="FX399" t="s">
        <v>227</v>
      </c>
      <c r="FY399">
        <v>0.44</v>
      </c>
      <c r="FZ399">
        <v>4.3999999999999999E-5</v>
      </c>
      <c r="GA399" t="s">
        <v>227</v>
      </c>
      <c r="GE399">
        <v>11.3</v>
      </c>
      <c r="GF399">
        <v>1.1299999999999999E-3</v>
      </c>
      <c r="GG399" t="s">
        <v>227</v>
      </c>
      <c r="GH399">
        <v>2160</v>
      </c>
      <c r="GI399">
        <v>0.216</v>
      </c>
      <c r="GJ399" t="s">
        <v>227</v>
      </c>
      <c r="GK399">
        <v>0.35</v>
      </c>
      <c r="GL399">
        <v>3.4999999999999997E-5</v>
      </c>
      <c r="GM399" t="s">
        <v>227</v>
      </c>
      <c r="GN399">
        <v>0.26</v>
      </c>
      <c r="GO399">
        <v>2.5999999999999998E-5</v>
      </c>
      <c r="GP399" t="s">
        <v>228</v>
      </c>
      <c r="GQ399">
        <v>4.68</v>
      </c>
      <c r="GR399">
        <v>4.6799999999999999E-4</v>
      </c>
      <c r="GS399" t="s">
        <v>227</v>
      </c>
      <c r="GT399">
        <v>77</v>
      </c>
      <c r="GU399">
        <v>7.7000000000000002E-3</v>
      </c>
      <c r="GV399" t="s">
        <v>228</v>
      </c>
      <c r="GW399">
        <v>4.0199999999999996</v>
      </c>
      <c r="GX399">
        <v>4.0200000000000001E-4</v>
      </c>
      <c r="GY399" t="s">
        <v>227</v>
      </c>
      <c r="GZ399">
        <v>12.8</v>
      </c>
      <c r="HA399">
        <v>1.2800000000000001E-3</v>
      </c>
      <c r="HB399" t="s">
        <v>227</v>
      </c>
      <c r="HC399">
        <v>1.64</v>
      </c>
      <c r="HD399">
        <v>1.64E-4</v>
      </c>
      <c r="HE399" t="s">
        <v>228</v>
      </c>
      <c r="HF399">
        <v>99</v>
      </c>
      <c r="HG399">
        <v>9.9000000000000008E-3</v>
      </c>
      <c r="HH399" t="s">
        <v>227</v>
      </c>
      <c r="HI399">
        <v>88</v>
      </c>
      <c r="HJ399">
        <v>8.8000000000000005E-3</v>
      </c>
      <c r="HK399" t="s">
        <v>227</v>
      </c>
    </row>
    <row r="400" spans="1:219" x14ac:dyDescent="0.25">
      <c r="A400" t="s">
        <v>769</v>
      </c>
      <c r="B400" t="s">
        <v>770</v>
      </c>
      <c r="C400" t="s">
        <v>257</v>
      </c>
      <c r="D400" t="s">
        <v>561</v>
      </c>
      <c r="E400" t="s">
        <v>771</v>
      </c>
      <c r="F400" t="s">
        <v>224</v>
      </c>
      <c r="G400" t="s">
        <v>225</v>
      </c>
      <c r="H400" t="s">
        <v>226</v>
      </c>
      <c r="I400" t="str">
        <f>HYPERLINK("https://www.oreas.com/crm/OREAS-739/")</f>
        <v>https://www.oreas.com/crm/OREAS-739/</v>
      </c>
      <c r="M400">
        <v>521841.18900000001</v>
      </c>
      <c r="N400">
        <v>52.184118900000001</v>
      </c>
      <c r="O400" t="s">
        <v>261</v>
      </c>
      <c r="AH400">
        <v>221.554</v>
      </c>
      <c r="AI400">
        <v>2.2155399999999999E-2</v>
      </c>
      <c r="AJ400" t="s">
        <v>261</v>
      </c>
      <c r="AW400">
        <v>1.7649999999999999</v>
      </c>
      <c r="AX400">
        <v>1.7650000000000001E-4</v>
      </c>
      <c r="AY400" t="s">
        <v>261</v>
      </c>
      <c r="BO400">
        <v>62.948</v>
      </c>
      <c r="BP400">
        <v>6.2947999999999997E-3</v>
      </c>
      <c r="BQ400" t="s">
        <v>261</v>
      </c>
      <c r="CP400" s="2">
        <v>83.015000000000001</v>
      </c>
      <c r="CQ400" s="2">
        <v>8.3014999999999999E-3</v>
      </c>
      <c r="CR400" t="s">
        <v>261</v>
      </c>
      <c r="DB400" s="2">
        <v>60.304000000000002</v>
      </c>
      <c r="DC400" s="2">
        <v>6.0304E-3</v>
      </c>
      <c r="DD400" t="s">
        <v>261</v>
      </c>
      <c r="DE400">
        <v>2.7879999999999998</v>
      </c>
      <c r="DF400">
        <v>2.788E-4</v>
      </c>
      <c r="DG400" t="s">
        <v>261</v>
      </c>
      <c r="DK400">
        <v>2930.337</v>
      </c>
      <c r="DL400">
        <v>0.29303370000000001</v>
      </c>
      <c r="DM400" t="s">
        <v>261</v>
      </c>
      <c r="DW400">
        <v>4.3639999999999999</v>
      </c>
      <c r="DX400">
        <v>4.3639999999999998E-4</v>
      </c>
      <c r="DY400" t="s">
        <v>261</v>
      </c>
      <c r="FJ400">
        <v>56.091999999999999</v>
      </c>
      <c r="FK400">
        <v>5.6091999999999999E-3</v>
      </c>
      <c r="FL400" t="s">
        <v>261</v>
      </c>
      <c r="FS400" s="2">
        <v>84.558999999999997</v>
      </c>
      <c r="FT400" s="2">
        <v>8.4559000000000006E-3</v>
      </c>
      <c r="FU400" t="s">
        <v>261</v>
      </c>
      <c r="GH400">
        <v>17.98</v>
      </c>
      <c r="GI400">
        <v>1.7979999999999999E-3</v>
      </c>
      <c r="GJ400" t="s">
        <v>261</v>
      </c>
      <c r="GT400" s="2">
        <v>5.6020000000000003</v>
      </c>
      <c r="GU400" s="2">
        <v>5.6019999999999996E-4</v>
      </c>
      <c r="GV400" t="s">
        <v>261</v>
      </c>
    </row>
    <row r="401" spans="1:219" x14ac:dyDescent="0.25">
      <c r="A401" t="s">
        <v>772</v>
      </c>
      <c r="B401" t="s">
        <v>756</v>
      </c>
      <c r="C401" t="s">
        <v>221</v>
      </c>
      <c r="D401" t="s">
        <v>757</v>
      </c>
      <c r="E401" t="s">
        <v>758</v>
      </c>
      <c r="F401" t="s">
        <v>224</v>
      </c>
      <c r="G401" t="s">
        <v>235</v>
      </c>
      <c r="H401" t="s">
        <v>226</v>
      </c>
      <c r="I401" t="str">
        <f>HYPERLINK("https://www.oreas.com/crm/OREAS-73a/")</f>
        <v>https://www.oreas.com/crm/OREAS-73a/</v>
      </c>
      <c r="M401">
        <v>12807.867</v>
      </c>
      <c r="N401">
        <v>1.2807866999999999</v>
      </c>
      <c r="O401" t="s">
        <v>227</v>
      </c>
      <c r="P401">
        <v>24.8</v>
      </c>
      <c r="Q401">
        <v>2.48E-3</v>
      </c>
      <c r="R401" t="s">
        <v>227</v>
      </c>
      <c r="S401">
        <v>1.4E-2</v>
      </c>
      <c r="T401">
        <v>1.3999999999999999E-6</v>
      </c>
      <c r="U401" t="s">
        <v>243</v>
      </c>
      <c r="AT401">
        <v>286</v>
      </c>
      <c r="AU401">
        <v>2.86E-2</v>
      </c>
      <c r="AV401" t="s">
        <v>227</v>
      </c>
      <c r="AW401">
        <v>1668</v>
      </c>
      <c r="AX401">
        <v>0.1668</v>
      </c>
      <c r="AY401" t="s">
        <v>227</v>
      </c>
      <c r="BC401">
        <v>877</v>
      </c>
      <c r="BD401">
        <v>8.77E-2</v>
      </c>
      <c r="BE401" t="s">
        <v>227</v>
      </c>
      <c r="BO401">
        <v>92000</v>
      </c>
      <c r="BP401">
        <v>9.1999999999999993</v>
      </c>
      <c r="BQ401" t="s">
        <v>227</v>
      </c>
      <c r="DB401">
        <v>196589.70199999999</v>
      </c>
      <c r="DC401">
        <v>19.658970199999999</v>
      </c>
      <c r="DD401" t="s">
        <v>227</v>
      </c>
      <c r="DT401">
        <v>14400</v>
      </c>
      <c r="DU401">
        <v>1.44</v>
      </c>
      <c r="DV401" t="s">
        <v>228</v>
      </c>
      <c r="EC401">
        <v>7.8E-2</v>
      </c>
      <c r="ED401">
        <v>7.7999999999999999E-6</v>
      </c>
      <c r="EE401" t="s">
        <v>243</v>
      </c>
      <c r="EI401">
        <v>6.4000000000000001E-2</v>
      </c>
      <c r="EJ401">
        <v>6.3999999999999997E-6</v>
      </c>
      <c r="EK401" t="s">
        <v>243</v>
      </c>
      <c r="EX401">
        <v>33100</v>
      </c>
      <c r="EY401">
        <v>3.31</v>
      </c>
      <c r="EZ401" t="s">
        <v>227</v>
      </c>
      <c r="FJ401">
        <v>170146.31099999999</v>
      </c>
      <c r="FK401">
        <v>17.014631099999999</v>
      </c>
      <c r="FL401" t="s">
        <v>228</v>
      </c>
    </row>
    <row r="402" spans="1:219" x14ac:dyDescent="0.25">
      <c r="A402" t="s">
        <v>773</v>
      </c>
      <c r="B402" t="s">
        <v>756</v>
      </c>
      <c r="C402" t="s">
        <v>221</v>
      </c>
      <c r="D402" t="s">
        <v>757</v>
      </c>
      <c r="E402" t="s">
        <v>758</v>
      </c>
      <c r="F402" t="s">
        <v>260</v>
      </c>
      <c r="G402" t="s">
        <v>225</v>
      </c>
      <c r="H402" t="s">
        <v>226</v>
      </c>
      <c r="I402" t="str">
        <f>HYPERLINK("https://www.oreas.com/crm/OREAS-73b/")</f>
        <v>https://www.oreas.com/crm/OREAS-73b/</v>
      </c>
      <c r="J402">
        <v>0.371</v>
      </c>
      <c r="K402">
        <v>3.7100000000000001E-5</v>
      </c>
      <c r="L402" t="s">
        <v>227</v>
      </c>
      <c r="M402">
        <v>38700</v>
      </c>
      <c r="N402">
        <v>3.87</v>
      </c>
      <c r="O402" t="s">
        <v>227</v>
      </c>
      <c r="P402">
        <v>293</v>
      </c>
      <c r="Q402">
        <v>2.93E-2</v>
      </c>
      <c r="R402" t="s">
        <v>227</v>
      </c>
      <c r="Y402">
        <v>205</v>
      </c>
      <c r="Z402">
        <v>2.0500000000000001E-2</v>
      </c>
      <c r="AA402" t="s">
        <v>227</v>
      </c>
      <c r="AE402">
        <v>1.1299999999999999</v>
      </c>
      <c r="AF402">
        <v>1.13E-4</v>
      </c>
      <c r="AG402" t="s">
        <v>227</v>
      </c>
      <c r="AH402">
        <v>31600</v>
      </c>
      <c r="AI402">
        <v>3.16</v>
      </c>
      <c r="AJ402" t="s">
        <v>227</v>
      </c>
      <c r="AK402">
        <v>0.41</v>
      </c>
      <c r="AL402">
        <v>4.1E-5</v>
      </c>
      <c r="AM402" t="s">
        <v>227</v>
      </c>
      <c r="AN402">
        <v>29.6</v>
      </c>
      <c r="AO402">
        <v>2.96E-3</v>
      </c>
      <c r="AP402" t="s">
        <v>227</v>
      </c>
      <c r="AT402">
        <v>240</v>
      </c>
      <c r="AU402">
        <v>2.4E-2</v>
      </c>
      <c r="AV402" t="s">
        <v>227</v>
      </c>
      <c r="AW402">
        <v>1172</v>
      </c>
      <c r="AX402">
        <v>0.1172</v>
      </c>
      <c r="AY402" t="s">
        <v>261</v>
      </c>
      <c r="AZ402">
        <v>3.02</v>
      </c>
      <c r="BA402">
        <v>3.0200000000000002E-4</v>
      </c>
      <c r="BB402" t="s">
        <v>227</v>
      </c>
      <c r="BC402">
        <v>447</v>
      </c>
      <c r="BD402">
        <v>4.4699999999999997E-2</v>
      </c>
      <c r="BE402" t="s">
        <v>227</v>
      </c>
      <c r="BF402">
        <v>2.14</v>
      </c>
      <c r="BG402">
        <v>2.14E-4</v>
      </c>
      <c r="BH402" t="s">
        <v>228</v>
      </c>
      <c r="BI402">
        <v>1.31</v>
      </c>
      <c r="BJ402">
        <v>1.3100000000000001E-4</v>
      </c>
      <c r="BK402" t="s">
        <v>228</v>
      </c>
      <c r="BL402">
        <v>0.62</v>
      </c>
      <c r="BM402">
        <v>6.2000000000000003E-5</v>
      </c>
      <c r="BN402" t="s">
        <v>228</v>
      </c>
      <c r="BO402">
        <v>86200</v>
      </c>
      <c r="BP402">
        <v>8.6199999999999992</v>
      </c>
      <c r="BQ402" t="s">
        <v>227</v>
      </c>
      <c r="BR402">
        <v>9.34</v>
      </c>
      <c r="BS402">
        <v>9.3400000000000004E-4</v>
      </c>
      <c r="BT402" t="s">
        <v>227</v>
      </c>
      <c r="CA402">
        <v>1.73</v>
      </c>
      <c r="CB402">
        <v>1.73E-4</v>
      </c>
      <c r="CC402" t="s">
        <v>227</v>
      </c>
      <c r="CG402">
        <v>0.45</v>
      </c>
      <c r="CH402">
        <v>4.5000000000000003E-5</v>
      </c>
      <c r="CI402" t="s">
        <v>228</v>
      </c>
      <c r="CJ402">
        <v>5.8000000000000003E-2</v>
      </c>
      <c r="CK402">
        <v>5.8000000000000004E-6</v>
      </c>
      <c r="CL402" t="s">
        <v>227</v>
      </c>
      <c r="CP402">
        <v>6210</v>
      </c>
      <c r="CQ402">
        <v>0.621</v>
      </c>
      <c r="CR402" t="s">
        <v>227</v>
      </c>
      <c r="CS402">
        <v>16.600000000000001</v>
      </c>
      <c r="CT402">
        <v>1.66E-3</v>
      </c>
      <c r="CU402" t="s">
        <v>227</v>
      </c>
      <c r="CV402">
        <v>27.2</v>
      </c>
      <c r="CW402">
        <v>2.7200000000000002E-3</v>
      </c>
      <c r="CX402" t="s">
        <v>227</v>
      </c>
      <c r="DB402">
        <v>117200</v>
      </c>
      <c r="DC402">
        <v>11.72</v>
      </c>
      <c r="DD402" t="s">
        <v>227</v>
      </c>
      <c r="DE402">
        <v>1160</v>
      </c>
      <c r="DF402">
        <v>0.11600000000000001</v>
      </c>
      <c r="DG402" t="s">
        <v>227</v>
      </c>
      <c r="DK402">
        <v>7820</v>
      </c>
      <c r="DL402">
        <v>0.78200000000000003</v>
      </c>
      <c r="DM402" t="s">
        <v>227</v>
      </c>
      <c r="DN402">
        <v>4.13</v>
      </c>
      <c r="DO402">
        <v>4.1300000000000001E-4</v>
      </c>
      <c r="DP402" t="s">
        <v>227</v>
      </c>
      <c r="DQ402">
        <v>11.9</v>
      </c>
      <c r="DR402">
        <v>1.1900000000000001E-3</v>
      </c>
      <c r="DS402" t="s">
        <v>228</v>
      </c>
      <c r="DT402">
        <v>15044</v>
      </c>
      <c r="DU402">
        <v>1.5044</v>
      </c>
      <c r="DV402" t="s">
        <v>261</v>
      </c>
      <c r="DW402">
        <v>230</v>
      </c>
      <c r="DX402">
        <v>2.3E-2</v>
      </c>
      <c r="DY402" t="s">
        <v>227</v>
      </c>
      <c r="DZ402">
        <v>17.2</v>
      </c>
      <c r="EA402">
        <v>1.72E-3</v>
      </c>
      <c r="EB402" t="s">
        <v>227</v>
      </c>
      <c r="EF402">
        <v>3.37</v>
      </c>
      <c r="EG402">
        <v>3.3700000000000001E-4</v>
      </c>
      <c r="EH402" t="s">
        <v>228</v>
      </c>
      <c r="EL402">
        <v>31</v>
      </c>
      <c r="EM402">
        <v>3.0999999999999999E-3</v>
      </c>
      <c r="EN402" t="s">
        <v>228</v>
      </c>
      <c r="EX402">
        <v>29400</v>
      </c>
      <c r="EY402">
        <v>2.94</v>
      </c>
      <c r="EZ402" t="s">
        <v>227</v>
      </c>
      <c r="FA402">
        <v>1.33</v>
      </c>
      <c r="FB402">
        <v>1.3300000000000001E-4</v>
      </c>
      <c r="FC402" t="s">
        <v>227</v>
      </c>
      <c r="FD402">
        <v>12.7</v>
      </c>
      <c r="FE402">
        <v>1.2700000000000001E-3</v>
      </c>
      <c r="FF402" t="s">
        <v>227</v>
      </c>
      <c r="FJ402">
        <v>208900</v>
      </c>
      <c r="FK402">
        <v>20.89</v>
      </c>
      <c r="FL402" t="s">
        <v>261</v>
      </c>
      <c r="FM402">
        <v>2.2200000000000002</v>
      </c>
      <c r="FN402">
        <v>2.22E-4</v>
      </c>
      <c r="FO402" t="s">
        <v>228</v>
      </c>
      <c r="FP402">
        <v>1.28</v>
      </c>
      <c r="FQ402">
        <v>1.2799999999999999E-4</v>
      </c>
      <c r="FR402" t="s">
        <v>227</v>
      </c>
      <c r="FS402">
        <v>69</v>
      </c>
      <c r="FT402">
        <v>6.8999999999999999E-3</v>
      </c>
      <c r="FU402" t="s">
        <v>227</v>
      </c>
      <c r="FV402">
        <v>0.31</v>
      </c>
      <c r="FW402">
        <v>3.1000000000000001E-5</v>
      </c>
      <c r="FX402" t="s">
        <v>227</v>
      </c>
      <c r="FY402">
        <v>0.36</v>
      </c>
      <c r="FZ402">
        <v>3.6000000000000001E-5</v>
      </c>
      <c r="GA402" t="s">
        <v>228</v>
      </c>
      <c r="GE402">
        <v>6.94</v>
      </c>
      <c r="GF402">
        <v>6.9399999999999996E-4</v>
      </c>
      <c r="GG402" t="s">
        <v>227</v>
      </c>
      <c r="GH402">
        <v>1920</v>
      </c>
      <c r="GI402">
        <v>0.192</v>
      </c>
      <c r="GJ402" t="s">
        <v>227</v>
      </c>
      <c r="GK402">
        <v>0.41</v>
      </c>
      <c r="GL402">
        <v>4.1E-5</v>
      </c>
      <c r="GM402" t="s">
        <v>227</v>
      </c>
      <c r="GN402">
        <v>0.19</v>
      </c>
      <c r="GO402">
        <v>1.9000000000000001E-5</v>
      </c>
      <c r="GP402" t="s">
        <v>228</v>
      </c>
      <c r="GQ402">
        <v>2.1</v>
      </c>
      <c r="GR402">
        <v>2.1000000000000001E-4</v>
      </c>
      <c r="GS402" t="s">
        <v>227</v>
      </c>
      <c r="GT402">
        <v>73</v>
      </c>
      <c r="GU402">
        <v>7.3000000000000001E-3</v>
      </c>
      <c r="GV402" t="s">
        <v>228</v>
      </c>
      <c r="GW402">
        <v>4.62</v>
      </c>
      <c r="GX402">
        <v>4.6200000000000001E-4</v>
      </c>
      <c r="GY402" t="s">
        <v>227</v>
      </c>
      <c r="GZ402">
        <v>10.9</v>
      </c>
      <c r="HA402">
        <v>1.09E-3</v>
      </c>
      <c r="HB402" t="s">
        <v>227</v>
      </c>
      <c r="HC402">
        <v>1.21</v>
      </c>
      <c r="HD402">
        <v>1.21E-4</v>
      </c>
      <c r="HE402" t="s">
        <v>228</v>
      </c>
      <c r="HF402">
        <v>114</v>
      </c>
      <c r="HG402">
        <v>1.14E-2</v>
      </c>
      <c r="HH402" t="s">
        <v>227</v>
      </c>
      <c r="HI402">
        <v>64</v>
      </c>
      <c r="HJ402">
        <v>6.4000000000000003E-3</v>
      </c>
      <c r="HK402" t="s">
        <v>227</v>
      </c>
    </row>
    <row r="403" spans="1:219" x14ac:dyDescent="0.25">
      <c r="A403" t="s">
        <v>774</v>
      </c>
      <c r="B403" t="s">
        <v>756</v>
      </c>
      <c r="C403" t="s">
        <v>221</v>
      </c>
      <c r="D403" t="s">
        <v>757</v>
      </c>
      <c r="E403" t="s">
        <v>758</v>
      </c>
      <c r="F403" t="s">
        <v>224</v>
      </c>
      <c r="G403" t="s">
        <v>235</v>
      </c>
      <c r="H403" t="s">
        <v>226</v>
      </c>
      <c r="I403" t="str">
        <f>HYPERLINK("https://www.oreas.com/crm/OREAS-74a/")</f>
        <v>https://www.oreas.com/crm/OREAS-74a/</v>
      </c>
      <c r="M403">
        <v>11643.514999999999</v>
      </c>
      <c r="N403">
        <v>1.1643515</v>
      </c>
      <c r="O403" t="s">
        <v>227</v>
      </c>
      <c r="P403">
        <v>49.6</v>
      </c>
      <c r="Q403">
        <v>4.96E-3</v>
      </c>
      <c r="R403" t="s">
        <v>227</v>
      </c>
      <c r="S403">
        <v>2.1000000000000001E-2</v>
      </c>
      <c r="T403">
        <v>2.0999999999999998E-6</v>
      </c>
      <c r="U403" t="s">
        <v>243</v>
      </c>
      <c r="AT403">
        <v>554</v>
      </c>
      <c r="AU403">
        <v>5.5399999999999998E-2</v>
      </c>
      <c r="AV403" t="s">
        <v>227</v>
      </c>
      <c r="AW403">
        <v>1303</v>
      </c>
      <c r="AX403">
        <v>0.1303</v>
      </c>
      <c r="AY403" t="s">
        <v>227</v>
      </c>
      <c r="BC403">
        <v>1178</v>
      </c>
      <c r="BD403">
        <v>0.1178</v>
      </c>
      <c r="BE403" t="s">
        <v>227</v>
      </c>
      <c r="BO403">
        <v>138000</v>
      </c>
      <c r="BP403">
        <v>13.8</v>
      </c>
      <c r="BQ403" t="s">
        <v>227</v>
      </c>
      <c r="DB403">
        <v>169453.087</v>
      </c>
      <c r="DC403">
        <v>16.945308699999998</v>
      </c>
      <c r="DD403" t="s">
        <v>227</v>
      </c>
      <c r="DT403">
        <v>32400</v>
      </c>
      <c r="DU403">
        <v>3.24</v>
      </c>
      <c r="DV403" t="s">
        <v>228</v>
      </c>
      <c r="EC403">
        <v>0.17199999999999999</v>
      </c>
      <c r="ED403">
        <v>1.7200000000000001E-5</v>
      </c>
      <c r="EE403" t="s">
        <v>243</v>
      </c>
      <c r="EI403">
        <v>0.223</v>
      </c>
      <c r="EJ403">
        <v>2.23E-5</v>
      </c>
      <c r="EK403" t="s">
        <v>243</v>
      </c>
      <c r="EX403">
        <v>77300</v>
      </c>
      <c r="EY403">
        <v>7.73</v>
      </c>
      <c r="EZ403" t="s">
        <v>227</v>
      </c>
      <c r="FJ403">
        <v>151448.91399999999</v>
      </c>
      <c r="FK403">
        <v>15.144891400000001</v>
      </c>
      <c r="FL403" t="s">
        <v>228</v>
      </c>
    </row>
    <row r="404" spans="1:219" x14ac:dyDescent="0.25">
      <c r="A404" t="s">
        <v>775</v>
      </c>
      <c r="B404" t="s">
        <v>756</v>
      </c>
      <c r="C404" t="s">
        <v>221</v>
      </c>
      <c r="D404" t="s">
        <v>757</v>
      </c>
      <c r="E404" t="s">
        <v>758</v>
      </c>
      <c r="F404" t="s">
        <v>260</v>
      </c>
      <c r="G404" t="s">
        <v>225</v>
      </c>
      <c r="H404" t="s">
        <v>226</v>
      </c>
      <c r="I404" t="str">
        <f>HYPERLINK("https://www.oreas.com/crm/OREAS-74b/")</f>
        <v>https://www.oreas.com/crm/OREAS-74b/</v>
      </c>
      <c r="J404">
        <v>0.56799999999999995</v>
      </c>
      <c r="K404">
        <v>5.6799999999999998E-5</v>
      </c>
      <c r="L404" t="s">
        <v>227</v>
      </c>
      <c r="M404">
        <v>35800</v>
      </c>
      <c r="N404">
        <v>3.58</v>
      </c>
      <c r="O404" t="s">
        <v>227</v>
      </c>
      <c r="P404">
        <v>603</v>
      </c>
      <c r="Q404">
        <v>6.0299999999999999E-2</v>
      </c>
      <c r="R404" t="s">
        <v>227</v>
      </c>
      <c r="Y404">
        <v>213</v>
      </c>
      <c r="Z404">
        <v>2.1299999999999999E-2</v>
      </c>
      <c r="AA404" t="s">
        <v>227</v>
      </c>
      <c r="AB404">
        <v>0.81</v>
      </c>
      <c r="AC404">
        <v>8.1000000000000004E-5</v>
      </c>
      <c r="AD404" t="s">
        <v>227</v>
      </c>
      <c r="AE404">
        <v>1.35</v>
      </c>
      <c r="AF404">
        <v>1.35E-4</v>
      </c>
      <c r="AG404" t="s">
        <v>227</v>
      </c>
      <c r="AH404">
        <v>30700</v>
      </c>
      <c r="AI404">
        <v>3.07</v>
      </c>
      <c r="AJ404" t="s">
        <v>227</v>
      </c>
      <c r="AK404">
        <v>0.6</v>
      </c>
      <c r="AL404">
        <v>6.0000000000000002E-5</v>
      </c>
      <c r="AM404" t="s">
        <v>227</v>
      </c>
      <c r="AN404">
        <v>33.5</v>
      </c>
      <c r="AO404">
        <v>3.3500000000000001E-3</v>
      </c>
      <c r="AP404" t="s">
        <v>227</v>
      </c>
      <c r="AT404">
        <v>490</v>
      </c>
      <c r="AU404">
        <v>4.9000000000000002E-2</v>
      </c>
      <c r="AV404" t="s">
        <v>227</v>
      </c>
      <c r="AW404">
        <v>981</v>
      </c>
      <c r="AX404">
        <v>9.8100000000000007E-2</v>
      </c>
      <c r="AY404" t="s">
        <v>261</v>
      </c>
      <c r="AZ404">
        <v>2.97</v>
      </c>
      <c r="BA404">
        <v>2.9700000000000001E-4</v>
      </c>
      <c r="BB404" t="s">
        <v>227</v>
      </c>
      <c r="BC404">
        <v>998</v>
      </c>
      <c r="BD404">
        <v>9.98E-2</v>
      </c>
      <c r="BE404" t="s">
        <v>227</v>
      </c>
      <c r="BF404">
        <v>1.96</v>
      </c>
      <c r="BG404">
        <v>1.9599999999999999E-4</v>
      </c>
      <c r="BH404" t="s">
        <v>228</v>
      </c>
      <c r="BI404">
        <v>1.18</v>
      </c>
      <c r="BJ404">
        <v>1.18E-4</v>
      </c>
      <c r="BK404" t="s">
        <v>228</v>
      </c>
      <c r="BL404">
        <v>0.53</v>
      </c>
      <c r="BM404">
        <v>5.3000000000000001E-5</v>
      </c>
      <c r="BN404" t="s">
        <v>228</v>
      </c>
      <c r="BO404">
        <v>123200</v>
      </c>
      <c r="BP404">
        <v>12.32</v>
      </c>
      <c r="BQ404" t="s">
        <v>227</v>
      </c>
      <c r="BR404">
        <v>9.0299999999999994</v>
      </c>
      <c r="BS404">
        <v>9.0300000000000005E-4</v>
      </c>
      <c r="BT404" t="s">
        <v>227</v>
      </c>
      <c r="BU404">
        <v>1.9</v>
      </c>
      <c r="BV404">
        <v>1.9000000000000001E-4</v>
      </c>
      <c r="BW404" t="s">
        <v>228</v>
      </c>
      <c r="CA404">
        <v>1.87</v>
      </c>
      <c r="CB404">
        <v>1.8699999999999999E-4</v>
      </c>
      <c r="CC404" t="s">
        <v>227</v>
      </c>
      <c r="CG404">
        <v>0.4</v>
      </c>
      <c r="CH404">
        <v>4.0000000000000003E-5</v>
      </c>
      <c r="CI404" t="s">
        <v>228</v>
      </c>
      <c r="CJ404">
        <v>6.7000000000000004E-2</v>
      </c>
      <c r="CK404">
        <v>6.7000000000000002E-6</v>
      </c>
      <c r="CL404" t="s">
        <v>227</v>
      </c>
      <c r="CP404">
        <v>7290</v>
      </c>
      <c r="CQ404">
        <v>0.72899999999999998</v>
      </c>
      <c r="CR404" t="s">
        <v>227</v>
      </c>
      <c r="CS404">
        <v>18.8</v>
      </c>
      <c r="CT404">
        <v>1.8799999999999999E-3</v>
      </c>
      <c r="CU404" t="s">
        <v>227</v>
      </c>
      <c r="CV404">
        <v>27.7</v>
      </c>
      <c r="CW404">
        <v>2.7699999999999999E-3</v>
      </c>
      <c r="CX404" t="s">
        <v>227</v>
      </c>
      <c r="DB404">
        <v>93100</v>
      </c>
      <c r="DC404">
        <v>9.31</v>
      </c>
      <c r="DD404" t="s">
        <v>227</v>
      </c>
      <c r="DE404">
        <v>910</v>
      </c>
      <c r="DF404">
        <v>9.0999999999999998E-2</v>
      </c>
      <c r="DG404" t="s">
        <v>227</v>
      </c>
      <c r="DK404">
        <v>7190</v>
      </c>
      <c r="DL404">
        <v>0.71899999999999997</v>
      </c>
      <c r="DM404" t="s">
        <v>227</v>
      </c>
      <c r="DN404">
        <v>4.2</v>
      </c>
      <c r="DO404">
        <v>4.2000000000000002E-4</v>
      </c>
      <c r="DP404" t="s">
        <v>227</v>
      </c>
      <c r="DQ404">
        <v>11.9</v>
      </c>
      <c r="DR404">
        <v>1.1900000000000001E-3</v>
      </c>
      <c r="DS404" t="s">
        <v>228</v>
      </c>
      <c r="DT404">
        <v>33933</v>
      </c>
      <c r="DU404">
        <v>3.3933</v>
      </c>
      <c r="DV404" t="s">
        <v>261</v>
      </c>
      <c r="DW404">
        <v>190</v>
      </c>
      <c r="DX404">
        <v>1.9E-2</v>
      </c>
      <c r="DY404" t="s">
        <v>227</v>
      </c>
      <c r="DZ404">
        <v>24.9</v>
      </c>
      <c r="EA404">
        <v>2.49E-3</v>
      </c>
      <c r="EB404" t="s">
        <v>227</v>
      </c>
      <c r="EF404">
        <v>3.39</v>
      </c>
      <c r="EG404">
        <v>3.39E-4</v>
      </c>
      <c r="EH404" t="s">
        <v>228</v>
      </c>
      <c r="EL404">
        <v>31.3</v>
      </c>
      <c r="EM404">
        <v>3.13E-3</v>
      </c>
      <c r="EN404" t="s">
        <v>228</v>
      </c>
      <c r="EO404">
        <v>7.0000000000000001E-3</v>
      </c>
      <c r="EP404">
        <v>6.9999999999999997E-7</v>
      </c>
      <c r="EQ404" t="s">
        <v>227</v>
      </c>
      <c r="EX404">
        <v>66100</v>
      </c>
      <c r="EY404">
        <v>6.61</v>
      </c>
      <c r="EZ404" t="s">
        <v>228</v>
      </c>
      <c r="FA404">
        <v>2.69</v>
      </c>
      <c r="FB404">
        <v>2.6899999999999998E-4</v>
      </c>
      <c r="FC404" t="s">
        <v>227</v>
      </c>
      <c r="FD404">
        <v>10.199999999999999</v>
      </c>
      <c r="FE404">
        <v>1.0200000000000001E-3</v>
      </c>
      <c r="FF404" t="s">
        <v>227</v>
      </c>
      <c r="FG404">
        <v>4.6399999999999997</v>
      </c>
      <c r="FH404">
        <v>4.64E-4</v>
      </c>
      <c r="FI404" t="s">
        <v>227</v>
      </c>
      <c r="FJ404">
        <v>193600</v>
      </c>
      <c r="FK404">
        <v>19.36</v>
      </c>
      <c r="FL404" t="s">
        <v>261</v>
      </c>
      <c r="FM404">
        <v>2.23</v>
      </c>
      <c r="FN404">
        <v>2.23E-4</v>
      </c>
      <c r="FO404" t="s">
        <v>228</v>
      </c>
      <c r="FP404">
        <v>1.44</v>
      </c>
      <c r="FQ404">
        <v>1.44E-4</v>
      </c>
      <c r="FR404" t="s">
        <v>227</v>
      </c>
      <c r="FS404">
        <v>56</v>
      </c>
      <c r="FT404">
        <v>5.5999999999999999E-3</v>
      </c>
      <c r="FU404" t="s">
        <v>227</v>
      </c>
      <c r="FV404">
        <v>0.33</v>
      </c>
      <c r="FW404">
        <v>3.3000000000000003E-5</v>
      </c>
      <c r="FX404" t="s">
        <v>227</v>
      </c>
      <c r="FY404">
        <v>0.31</v>
      </c>
      <c r="FZ404">
        <v>3.1000000000000001E-5</v>
      </c>
      <c r="GA404" t="s">
        <v>228</v>
      </c>
      <c r="GE404">
        <v>8.2799999999999994</v>
      </c>
      <c r="GF404">
        <v>8.2799999999999996E-4</v>
      </c>
      <c r="GG404" t="s">
        <v>227</v>
      </c>
      <c r="GH404">
        <v>1560</v>
      </c>
      <c r="GI404">
        <v>0.156</v>
      </c>
      <c r="GJ404" t="s">
        <v>227</v>
      </c>
      <c r="GK404">
        <v>0.59</v>
      </c>
      <c r="GL404">
        <v>5.8999999999999998E-5</v>
      </c>
      <c r="GM404" t="s">
        <v>227</v>
      </c>
      <c r="GN404">
        <v>0.19</v>
      </c>
      <c r="GO404">
        <v>1.9000000000000001E-5</v>
      </c>
      <c r="GP404" t="s">
        <v>228</v>
      </c>
      <c r="GQ404">
        <v>2.4500000000000002</v>
      </c>
      <c r="GR404">
        <v>2.4499999999999999E-4</v>
      </c>
      <c r="GS404" t="s">
        <v>227</v>
      </c>
      <c r="GT404">
        <v>62</v>
      </c>
      <c r="GU404">
        <v>6.1999999999999998E-3</v>
      </c>
      <c r="GV404" t="s">
        <v>228</v>
      </c>
      <c r="GW404">
        <v>4.75</v>
      </c>
      <c r="GX404">
        <v>4.75E-4</v>
      </c>
      <c r="GY404" t="s">
        <v>227</v>
      </c>
      <c r="GZ404">
        <v>9.93</v>
      </c>
      <c r="HA404">
        <v>9.9299999999999996E-4</v>
      </c>
      <c r="HB404" t="s">
        <v>227</v>
      </c>
      <c r="HC404">
        <v>1.23</v>
      </c>
      <c r="HD404">
        <v>1.2300000000000001E-4</v>
      </c>
      <c r="HE404" t="s">
        <v>228</v>
      </c>
      <c r="HF404">
        <v>136</v>
      </c>
      <c r="HG404">
        <v>1.3599999999999999E-2</v>
      </c>
      <c r="HH404" t="s">
        <v>227</v>
      </c>
      <c r="HI404">
        <v>65</v>
      </c>
      <c r="HJ404">
        <v>6.4999999999999997E-3</v>
      </c>
      <c r="HK404" t="s">
        <v>227</v>
      </c>
    </row>
    <row r="405" spans="1:219" x14ac:dyDescent="0.25">
      <c r="A405" t="s">
        <v>776</v>
      </c>
      <c r="B405" t="s">
        <v>305</v>
      </c>
      <c r="C405" t="s">
        <v>221</v>
      </c>
      <c r="D405" t="s">
        <v>306</v>
      </c>
      <c r="E405" t="s">
        <v>307</v>
      </c>
      <c r="F405" t="s">
        <v>260</v>
      </c>
      <c r="G405" t="s">
        <v>225</v>
      </c>
      <c r="H405" t="s">
        <v>226</v>
      </c>
      <c r="I405" t="str">
        <f>HYPERLINK("https://www.oreas.com/crm/OREAS-750/")</f>
        <v>https://www.oreas.com/crm/OREAS-750/</v>
      </c>
      <c r="M405">
        <v>54200</v>
      </c>
      <c r="N405">
        <v>5.42</v>
      </c>
      <c r="O405" t="s">
        <v>227</v>
      </c>
      <c r="P405">
        <v>13.3</v>
      </c>
      <c r="Q405">
        <v>1.33E-3</v>
      </c>
      <c r="R405" t="s">
        <v>227</v>
      </c>
      <c r="Y405">
        <v>432</v>
      </c>
      <c r="Z405">
        <v>4.3200000000000002E-2</v>
      </c>
      <c r="AA405" t="s">
        <v>227</v>
      </c>
      <c r="AB405">
        <v>37.6</v>
      </c>
      <c r="AC405">
        <v>3.7599999999999999E-3</v>
      </c>
      <c r="AD405" t="s">
        <v>227</v>
      </c>
      <c r="AE405">
        <v>1</v>
      </c>
      <c r="AF405">
        <v>1E-4</v>
      </c>
      <c r="AG405" t="s">
        <v>227</v>
      </c>
      <c r="AH405">
        <v>8280</v>
      </c>
      <c r="AI405">
        <v>0.82799999999999996</v>
      </c>
      <c r="AJ405" t="s">
        <v>227</v>
      </c>
      <c r="AK405">
        <v>0.57999999999999996</v>
      </c>
      <c r="AL405">
        <v>5.8E-5</v>
      </c>
      <c r="AM405" t="s">
        <v>227</v>
      </c>
      <c r="AN405">
        <v>33.200000000000003</v>
      </c>
      <c r="AO405">
        <v>3.32E-3</v>
      </c>
      <c r="AP405" t="s">
        <v>227</v>
      </c>
      <c r="AT405">
        <v>3.99</v>
      </c>
      <c r="AU405">
        <v>3.9899999999999999E-4</v>
      </c>
      <c r="AV405" t="s">
        <v>227</v>
      </c>
      <c r="AW405">
        <v>27.6</v>
      </c>
      <c r="AX405">
        <v>2.7599999999999999E-3</v>
      </c>
      <c r="AY405" t="s">
        <v>227</v>
      </c>
      <c r="AZ405">
        <v>22.6</v>
      </c>
      <c r="BA405">
        <v>2.2599999999999999E-3</v>
      </c>
      <c r="BB405" t="s">
        <v>227</v>
      </c>
      <c r="BC405">
        <v>20.399999999999999</v>
      </c>
      <c r="BD405">
        <v>2.0400000000000001E-3</v>
      </c>
      <c r="BE405" t="s">
        <v>227</v>
      </c>
      <c r="BF405">
        <v>1.66</v>
      </c>
      <c r="BG405">
        <v>1.66E-4</v>
      </c>
      <c r="BH405" t="s">
        <v>227</v>
      </c>
      <c r="BI405">
        <v>0.65</v>
      </c>
      <c r="BJ405">
        <v>6.4999999999999994E-5</v>
      </c>
      <c r="BK405" t="s">
        <v>227</v>
      </c>
      <c r="BL405">
        <v>0.6</v>
      </c>
      <c r="BM405">
        <v>6.0000000000000002E-5</v>
      </c>
      <c r="BN405" t="s">
        <v>227</v>
      </c>
      <c r="BO405">
        <v>16700</v>
      </c>
      <c r="BP405">
        <v>1.67</v>
      </c>
      <c r="BQ405" t="s">
        <v>227</v>
      </c>
      <c r="BR405">
        <v>13</v>
      </c>
      <c r="BS405">
        <v>1.2999999999999999E-3</v>
      </c>
      <c r="BT405" t="s">
        <v>227</v>
      </c>
      <c r="BU405">
        <v>2.57</v>
      </c>
      <c r="BV405">
        <v>2.5700000000000001E-4</v>
      </c>
      <c r="BW405" t="s">
        <v>227</v>
      </c>
      <c r="BX405">
        <v>0.1</v>
      </c>
      <c r="BY405">
        <v>1.0000000000000001E-5</v>
      </c>
      <c r="BZ405" t="s">
        <v>227</v>
      </c>
      <c r="CA405">
        <v>1.34</v>
      </c>
      <c r="CB405">
        <v>1.34E-4</v>
      </c>
      <c r="CC405" t="s">
        <v>227</v>
      </c>
      <c r="CG405">
        <v>0.3</v>
      </c>
      <c r="CH405">
        <v>3.0000000000000001E-5</v>
      </c>
      <c r="CI405" t="s">
        <v>227</v>
      </c>
      <c r="CJ405">
        <v>2.5999999999999999E-2</v>
      </c>
      <c r="CK405">
        <v>2.6000000000000001E-6</v>
      </c>
      <c r="CL405" t="s">
        <v>227</v>
      </c>
      <c r="CP405">
        <v>16900</v>
      </c>
      <c r="CQ405">
        <v>1.69</v>
      </c>
      <c r="CR405" t="s">
        <v>227</v>
      </c>
      <c r="CS405">
        <v>15.7</v>
      </c>
      <c r="CT405">
        <v>1.57E-3</v>
      </c>
      <c r="CU405" t="s">
        <v>227</v>
      </c>
      <c r="CV405">
        <v>2318.2040000000002</v>
      </c>
      <c r="CW405">
        <v>0.23182040000000001</v>
      </c>
      <c r="CX405" t="s">
        <v>227</v>
      </c>
      <c r="CY405">
        <v>7.8E-2</v>
      </c>
      <c r="CZ405">
        <v>7.7999999999999999E-6</v>
      </c>
      <c r="DA405" t="s">
        <v>227</v>
      </c>
      <c r="DB405">
        <v>3150</v>
      </c>
      <c r="DC405">
        <v>0.315</v>
      </c>
      <c r="DD405" t="s">
        <v>227</v>
      </c>
      <c r="DE405">
        <v>380</v>
      </c>
      <c r="DF405">
        <v>3.7999999999999999E-2</v>
      </c>
      <c r="DG405" t="s">
        <v>227</v>
      </c>
      <c r="DH405">
        <v>2.17</v>
      </c>
      <c r="DI405">
        <v>2.1699999999999999E-4</v>
      </c>
      <c r="DJ405" t="s">
        <v>227</v>
      </c>
      <c r="DK405">
        <v>15300</v>
      </c>
      <c r="DL405">
        <v>1.53</v>
      </c>
      <c r="DM405" t="s">
        <v>227</v>
      </c>
      <c r="DN405">
        <v>21.3</v>
      </c>
      <c r="DO405">
        <v>2.1299999999999999E-3</v>
      </c>
      <c r="DP405" t="s">
        <v>227</v>
      </c>
      <c r="DQ405">
        <v>14.1</v>
      </c>
      <c r="DR405">
        <v>1.41E-3</v>
      </c>
      <c r="DS405" t="s">
        <v>227</v>
      </c>
      <c r="DW405">
        <v>700</v>
      </c>
      <c r="DX405">
        <v>7.0000000000000007E-2</v>
      </c>
      <c r="DY405" t="s">
        <v>227</v>
      </c>
      <c r="DZ405">
        <v>13.8</v>
      </c>
      <c r="EA405">
        <v>1.3799999999999999E-3</v>
      </c>
      <c r="EB405" t="s">
        <v>227</v>
      </c>
      <c r="EF405">
        <v>4.01</v>
      </c>
      <c r="EG405">
        <v>4.0099999999999999E-4</v>
      </c>
      <c r="EH405" t="s">
        <v>227</v>
      </c>
      <c r="EL405">
        <v>253</v>
      </c>
      <c r="EM405">
        <v>2.53E-2</v>
      </c>
      <c r="EN405" t="s">
        <v>251</v>
      </c>
      <c r="EO405" s="2">
        <v>2E-3</v>
      </c>
      <c r="EP405" s="2">
        <v>1.9999999999999999E-7</v>
      </c>
      <c r="EQ405" t="s">
        <v>227</v>
      </c>
      <c r="EX405">
        <v>730</v>
      </c>
      <c r="EY405">
        <v>7.2999999999999995E-2</v>
      </c>
      <c r="EZ405" t="s">
        <v>227</v>
      </c>
      <c r="FA405">
        <v>0.42</v>
      </c>
      <c r="FB405">
        <v>4.1999999999999998E-5</v>
      </c>
      <c r="FC405" t="s">
        <v>227</v>
      </c>
      <c r="FD405">
        <v>3.72</v>
      </c>
      <c r="FE405">
        <v>3.7199999999999999E-4</v>
      </c>
      <c r="FF405" t="s">
        <v>227</v>
      </c>
      <c r="FJ405">
        <v>371283.55699999997</v>
      </c>
      <c r="FK405">
        <v>37.1283557</v>
      </c>
      <c r="FL405" t="s">
        <v>261</v>
      </c>
      <c r="FM405">
        <v>3.26</v>
      </c>
      <c r="FN405">
        <v>3.2600000000000001E-4</v>
      </c>
      <c r="FO405" t="s">
        <v>251</v>
      </c>
      <c r="FP405">
        <v>25.2</v>
      </c>
      <c r="FQ405">
        <v>2.5200000000000001E-3</v>
      </c>
      <c r="FR405" t="s">
        <v>227</v>
      </c>
      <c r="FS405">
        <v>74</v>
      </c>
      <c r="FT405">
        <v>7.4000000000000003E-3</v>
      </c>
      <c r="FU405" t="s">
        <v>227</v>
      </c>
      <c r="FV405">
        <v>9.7799999999999994</v>
      </c>
      <c r="FW405">
        <v>9.7799999999999992E-4</v>
      </c>
      <c r="FX405" t="s">
        <v>227</v>
      </c>
      <c r="FY405">
        <v>0.35</v>
      </c>
      <c r="FZ405">
        <v>3.4999999999999997E-5</v>
      </c>
      <c r="GA405" t="s">
        <v>227</v>
      </c>
      <c r="GE405">
        <v>6.71</v>
      </c>
      <c r="GF405">
        <v>6.7100000000000005E-4</v>
      </c>
      <c r="GG405" t="s">
        <v>227</v>
      </c>
      <c r="GH405">
        <v>1580</v>
      </c>
      <c r="GI405">
        <v>0.158</v>
      </c>
      <c r="GJ405" t="s">
        <v>227</v>
      </c>
      <c r="GK405">
        <v>1.45</v>
      </c>
      <c r="GL405">
        <v>1.45E-4</v>
      </c>
      <c r="GM405" t="s">
        <v>227</v>
      </c>
      <c r="GN405">
        <v>9.9000000000000005E-2</v>
      </c>
      <c r="GO405">
        <v>9.9000000000000001E-6</v>
      </c>
      <c r="GP405" t="s">
        <v>227</v>
      </c>
      <c r="GQ405">
        <v>4.24</v>
      </c>
      <c r="GR405">
        <v>4.2400000000000001E-4</v>
      </c>
      <c r="GS405" t="s">
        <v>227</v>
      </c>
      <c r="GT405">
        <v>28.1</v>
      </c>
      <c r="GU405">
        <v>2.81E-3</v>
      </c>
      <c r="GV405" t="s">
        <v>251</v>
      </c>
      <c r="GW405">
        <v>5.46</v>
      </c>
      <c r="GX405">
        <v>5.4600000000000004E-4</v>
      </c>
      <c r="GY405" t="s">
        <v>227</v>
      </c>
      <c r="GZ405">
        <v>7.26</v>
      </c>
      <c r="HA405">
        <v>7.2599999999999997E-4</v>
      </c>
      <c r="HB405" t="s">
        <v>227</v>
      </c>
      <c r="HC405">
        <v>0.56999999999999995</v>
      </c>
      <c r="HD405">
        <v>5.7000000000000003E-5</v>
      </c>
      <c r="HE405" t="s">
        <v>227</v>
      </c>
      <c r="HF405">
        <v>65</v>
      </c>
      <c r="HG405">
        <v>6.4999999999999997E-3</v>
      </c>
      <c r="HH405" t="s">
        <v>227</v>
      </c>
      <c r="HI405">
        <v>31.3</v>
      </c>
      <c r="HJ405">
        <v>3.13E-3</v>
      </c>
      <c r="HK405" t="s">
        <v>227</v>
      </c>
    </row>
    <row r="406" spans="1:219" x14ac:dyDescent="0.25">
      <c r="A406" t="s">
        <v>777</v>
      </c>
      <c r="B406" t="s">
        <v>305</v>
      </c>
      <c r="C406" t="s">
        <v>221</v>
      </c>
      <c r="D406" t="s">
        <v>306</v>
      </c>
      <c r="E406" t="s">
        <v>307</v>
      </c>
      <c r="F406" t="s">
        <v>260</v>
      </c>
      <c r="G406" t="s">
        <v>225</v>
      </c>
      <c r="H406" t="s">
        <v>226</v>
      </c>
      <c r="I406" t="str">
        <f>HYPERLINK("https://www.oreas.com/crm/OREAS-751/")</f>
        <v>https://www.oreas.com/crm/OREAS-751/</v>
      </c>
      <c r="M406">
        <v>80100</v>
      </c>
      <c r="N406">
        <v>8.01</v>
      </c>
      <c r="O406" t="s">
        <v>227</v>
      </c>
      <c r="P406">
        <v>10.3</v>
      </c>
      <c r="Q406">
        <v>1.0300000000000001E-3</v>
      </c>
      <c r="R406" t="s">
        <v>227</v>
      </c>
      <c r="Y406">
        <v>414</v>
      </c>
      <c r="Z406">
        <v>4.1399999999999999E-2</v>
      </c>
      <c r="AA406" t="s">
        <v>227</v>
      </c>
      <c r="AB406">
        <v>97</v>
      </c>
      <c r="AC406">
        <v>9.7000000000000003E-3</v>
      </c>
      <c r="AD406" t="s">
        <v>227</v>
      </c>
      <c r="AE406">
        <v>1.77</v>
      </c>
      <c r="AF406">
        <v>1.7699999999999999E-4</v>
      </c>
      <c r="AG406" t="s">
        <v>227</v>
      </c>
      <c r="AH406">
        <v>7420</v>
      </c>
      <c r="AI406">
        <v>0.74199999999999999</v>
      </c>
      <c r="AJ406" t="s">
        <v>227</v>
      </c>
      <c r="AK406">
        <v>1.1399999999999999</v>
      </c>
      <c r="AL406">
        <v>1.1400000000000001E-4</v>
      </c>
      <c r="AM406" t="s">
        <v>227</v>
      </c>
      <c r="AN406">
        <v>28.9</v>
      </c>
      <c r="AO406">
        <v>2.8900000000000002E-3</v>
      </c>
      <c r="AP406" t="s">
        <v>227</v>
      </c>
      <c r="AT406">
        <v>3.81</v>
      </c>
      <c r="AU406">
        <v>3.8099999999999999E-4</v>
      </c>
      <c r="AV406" t="s">
        <v>227</v>
      </c>
      <c r="AW406">
        <v>31.3</v>
      </c>
      <c r="AX406">
        <v>3.13E-3</v>
      </c>
      <c r="AY406" t="s">
        <v>227</v>
      </c>
      <c r="AZ406">
        <v>49.4</v>
      </c>
      <c r="BA406">
        <v>4.9399999999999999E-3</v>
      </c>
      <c r="BB406" t="s">
        <v>227</v>
      </c>
      <c r="BC406">
        <v>31.9</v>
      </c>
      <c r="BD406">
        <v>3.1900000000000001E-3</v>
      </c>
      <c r="BE406" t="s">
        <v>227</v>
      </c>
      <c r="BF406">
        <v>1.75</v>
      </c>
      <c r="BG406">
        <v>1.75E-4</v>
      </c>
      <c r="BH406" t="s">
        <v>227</v>
      </c>
      <c r="BI406">
        <v>0.6</v>
      </c>
      <c r="BJ406">
        <v>6.0000000000000002E-5</v>
      </c>
      <c r="BK406" t="s">
        <v>227</v>
      </c>
      <c r="BL406">
        <v>0.61</v>
      </c>
      <c r="BM406">
        <v>6.0999999999999999E-5</v>
      </c>
      <c r="BN406" t="s">
        <v>227</v>
      </c>
      <c r="BO406">
        <v>16200</v>
      </c>
      <c r="BP406">
        <v>1.62</v>
      </c>
      <c r="BQ406" t="s">
        <v>227</v>
      </c>
      <c r="BR406">
        <v>18.8</v>
      </c>
      <c r="BS406">
        <v>1.8799999999999999E-3</v>
      </c>
      <c r="BT406" t="s">
        <v>227</v>
      </c>
      <c r="BU406">
        <v>2.4300000000000002</v>
      </c>
      <c r="BV406">
        <v>2.43E-4</v>
      </c>
      <c r="BW406" t="s">
        <v>227</v>
      </c>
      <c r="BX406">
        <v>4.8</v>
      </c>
      <c r="BY406">
        <v>4.8000000000000001E-4</v>
      </c>
      <c r="BZ406" t="s">
        <v>251</v>
      </c>
      <c r="CA406">
        <v>2.0099999999999998</v>
      </c>
      <c r="CB406">
        <v>2.0100000000000001E-4</v>
      </c>
      <c r="CC406" t="s">
        <v>227</v>
      </c>
      <c r="CG406">
        <v>0.27</v>
      </c>
      <c r="CH406">
        <v>2.6999999999999999E-5</v>
      </c>
      <c r="CI406" t="s">
        <v>227</v>
      </c>
      <c r="CP406">
        <v>24100</v>
      </c>
      <c r="CQ406">
        <v>2.41</v>
      </c>
      <c r="CR406" t="s">
        <v>227</v>
      </c>
      <c r="CS406">
        <v>14.3</v>
      </c>
      <c r="CT406">
        <v>1.4300000000000001E-3</v>
      </c>
      <c r="CU406" t="s">
        <v>227</v>
      </c>
      <c r="CV406">
        <v>4636.4080000000004</v>
      </c>
      <c r="CW406">
        <v>0.46364080000000002</v>
      </c>
      <c r="CX406" t="s">
        <v>227</v>
      </c>
      <c r="CY406">
        <v>7.0000000000000007E-2</v>
      </c>
      <c r="CZ406">
        <v>6.9999999999999999E-6</v>
      </c>
      <c r="DA406" t="s">
        <v>227</v>
      </c>
      <c r="DB406">
        <v>2870</v>
      </c>
      <c r="DC406">
        <v>0.28699999999999998</v>
      </c>
      <c r="DD406" t="s">
        <v>227</v>
      </c>
      <c r="DE406">
        <v>650</v>
      </c>
      <c r="DF406">
        <v>6.5000000000000002E-2</v>
      </c>
      <c r="DG406" t="s">
        <v>227</v>
      </c>
      <c r="DH406">
        <v>3.27</v>
      </c>
      <c r="DI406">
        <v>3.2699999999999998E-4</v>
      </c>
      <c r="DJ406" t="s">
        <v>227</v>
      </c>
      <c r="DK406">
        <v>24700</v>
      </c>
      <c r="DL406">
        <v>2.4700000000000002</v>
      </c>
      <c r="DM406" t="s">
        <v>227</v>
      </c>
      <c r="DN406">
        <v>39.299999999999997</v>
      </c>
      <c r="DO406">
        <v>3.9300000000000003E-3</v>
      </c>
      <c r="DP406" t="s">
        <v>227</v>
      </c>
      <c r="DQ406">
        <v>14.4</v>
      </c>
      <c r="DR406">
        <v>1.4400000000000001E-3</v>
      </c>
      <c r="DS406" t="s">
        <v>227</v>
      </c>
      <c r="DW406">
        <v>1240</v>
      </c>
      <c r="DX406">
        <v>0.124</v>
      </c>
      <c r="DY406" t="s">
        <v>227</v>
      </c>
      <c r="DZ406">
        <v>19.2</v>
      </c>
      <c r="EA406">
        <v>1.92E-3</v>
      </c>
      <c r="EB406" t="s">
        <v>227</v>
      </c>
      <c r="EF406">
        <v>3.66</v>
      </c>
      <c r="EG406">
        <v>3.6600000000000001E-4</v>
      </c>
      <c r="EH406" t="s">
        <v>227</v>
      </c>
      <c r="EL406">
        <v>496</v>
      </c>
      <c r="EM406">
        <v>4.9599999999999998E-2</v>
      </c>
      <c r="EN406" t="s">
        <v>251</v>
      </c>
      <c r="EX406">
        <v>600</v>
      </c>
      <c r="EY406">
        <v>0.06</v>
      </c>
      <c r="EZ406" t="s">
        <v>227</v>
      </c>
      <c r="FA406">
        <v>0.61</v>
      </c>
      <c r="FB406">
        <v>6.0999999999999999E-5</v>
      </c>
      <c r="FC406" t="s">
        <v>227</v>
      </c>
      <c r="FD406">
        <v>3.41</v>
      </c>
      <c r="FE406">
        <v>3.4099999999999999E-4</v>
      </c>
      <c r="FF406" t="s">
        <v>227</v>
      </c>
      <c r="FJ406">
        <v>333888.76400000002</v>
      </c>
      <c r="FK406">
        <v>33.388876400000001</v>
      </c>
      <c r="FL406" t="s">
        <v>261</v>
      </c>
      <c r="FM406">
        <v>3</v>
      </c>
      <c r="FN406">
        <v>2.9999999999999997E-4</v>
      </c>
      <c r="FO406" t="s">
        <v>251</v>
      </c>
      <c r="FP406">
        <v>54</v>
      </c>
      <c r="FQ406">
        <v>5.4000000000000003E-3</v>
      </c>
      <c r="FR406" t="s">
        <v>227</v>
      </c>
      <c r="FS406">
        <v>79</v>
      </c>
      <c r="FT406">
        <v>7.9000000000000008E-3</v>
      </c>
      <c r="FU406" t="s">
        <v>227</v>
      </c>
      <c r="FV406">
        <v>27.3</v>
      </c>
      <c r="FW406">
        <v>2.7299999999999998E-3</v>
      </c>
      <c r="FX406" t="s">
        <v>227</v>
      </c>
      <c r="FY406">
        <v>0.34</v>
      </c>
      <c r="FZ406">
        <v>3.4E-5</v>
      </c>
      <c r="GA406" t="s">
        <v>227</v>
      </c>
      <c r="GE406">
        <v>6.07</v>
      </c>
      <c r="GF406">
        <v>6.0700000000000001E-4</v>
      </c>
      <c r="GG406" t="s">
        <v>227</v>
      </c>
      <c r="GH406">
        <v>1440</v>
      </c>
      <c r="GI406">
        <v>0.14399999999999999</v>
      </c>
      <c r="GJ406" t="s">
        <v>227</v>
      </c>
      <c r="GK406">
        <v>2.82</v>
      </c>
      <c r="GL406">
        <v>2.8200000000000002E-4</v>
      </c>
      <c r="GM406" t="s">
        <v>227</v>
      </c>
      <c r="GN406">
        <v>8.7999999999999995E-2</v>
      </c>
      <c r="GO406">
        <v>8.8000000000000004E-6</v>
      </c>
      <c r="GP406" t="s">
        <v>227</v>
      </c>
      <c r="GQ406">
        <v>6.81</v>
      </c>
      <c r="GR406">
        <v>6.8099999999999996E-4</v>
      </c>
      <c r="GS406" t="s">
        <v>227</v>
      </c>
      <c r="GT406">
        <v>26.4</v>
      </c>
      <c r="GU406">
        <v>2.64E-3</v>
      </c>
      <c r="GV406" t="s">
        <v>251</v>
      </c>
      <c r="GW406">
        <v>6.98</v>
      </c>
      <c r="GX406">
        <v>6.9800000000000005E-4</v>
      </c>
      <c r="GY406" t="s">
        <v>227</v>
      </c>
      <c r="GZ406">
        <v>6.82</v>
      </c>
      <c r="HA406">
        <v>6.8199999999999999E-4</v>
      </c>
      <c r="HB406" t="s">
        <v>227</v>
      </c>
      <c r="HC406">
        <v>0.5</v>
      </c>
      <c r="HD406">
        <v>5.0000000000000002E-5</v>
      </c>
      <c r="HE406" t="s">
        <v>227</v>
      </c>
      <c r="HF406">
        <v>93</v>
      </c>
      <c r="HG406">
        <v>9.2999999999999992E-3</v>
      </c>
      <c r="HH406" t="s">
        <v>227</v>
      </c>
      <c r="HI406">
        <v>35.5</v>
      </c>
      <c r="HJ406">
        <v>3.5500000000000002E-3</v>
      </c>
      <c r="HK406" t="s">
        <v>227</v>
      </c>
    </row>
    <row r="407" spans="1:219" x14ac:dyDescent="0.25">
      <c r="A407" t="s">
        <v>778</v>
      </c>
      <c r="B407" t="s">
        <v>305</v>
      </c>
      <c r="C407" t="s">
        <v>221</v>
      </c>
      <c r="D407" t="s">
        <v>306</v>
      </c>
      <c r="E407" t="s">
        <v>307</v>
      </c>
      <c r="F407" t="s">
        <v>260</v>
      </c>
      <c r="G407" t="s">
        <v>225</v>
      </c>
      <c r="H407" t="s">
        <v>226</v>
      </c>
      <c r="I407" t="str">
        <f>HYPERLINK("https://www.oreas.com/crm/OREAS-752/")</f>
        <v>https://www.oreas.com/crm/OREAS-752/</v>
      </c>
      <c r="M407">
        <v>79400</v>
      </c>
      <c r="N407">
        <v>7.94</v>
      </c>
      <c r="O407" t="s">
        <v>227</v>
      </c>
      <c r="P407">
        <v>13.7</v>
      </c>
      <c r="Q407">
        <v>1.3699999999999999E-3</v>
      </c>
      <c r="R407" t="s">
        <v>227</v>
      </c>
      <c r="Y407">
        <v>58</v>
      </c>
      <c r="Z407">
        <v>5.7999999999999996E-3</v>
      </c>
      <c r="AA407" t="s">
        <v>227</v>
      </c>
      <c r="AB407">
        <v>154</v>
      </c>
      <c r="AC407">
        <v>1.54E-2</v>
      </c>
      <c r="AD407" t="s">
        <v>227</v>
      </c>
      <c r="AE407">
        <v>2.4700000000000002</v>
      </c>
      <c r="AF407">
        <v>2.4699999999999999E-4</v>
      </c>
      <c r="AG407" t="s">
        <v>227</v>
      </c>
      <c r="AH407">
        <v>1990</v>
      </c>
      <c r="AI407">
        <v>0.19900000000000001</v>
      </c>
      <c r="AJ407" t="s">
        <v>227</v>
      </c>
      <c r="AK407">
        <v>1.57</v>
      </c>
      <c r="AL407">
        <v>1.5699999999999999E-4</v>
      </c>
      <c r="AM407" t="s">
        <v>227</v>
      </c>
      <c r="AN407">
        <v>3</v>
      </c>
      <c r="AO407">
        <v>2.9999999999999997E-4</v>
      </c>
      <c r="AP407" t="s">
        <v>227</v>
      </c>
      <c r="AT407">
        <v>1.22</v>
      </c>
      <c r="AU407">
        <v>1.22E-4</v>
      </c>
      <c r="AV407" t="s">
        <v>227</v>
      </c>
      <c r="AZ407">
        <v>70</v>
      </c>
      <c r="BA407">
        <v>7.0000000000000001E-3</v>
      </c>
      <c r="BB407" t="s">
        <v>227</v>
      </c>
      <c r="BC407">
        <v>36.4</v>
      </c>
      <c r="BD407">
        <v>3.64E-3</v>
      </c>
      <c r="BE407" t="s">
        <v>227</v>
      </c>
      <c r="BF407">
        <v>0.34</v>
      </c>
      <c r="BG407">
        <v>3.4E-5</v>
      </c>
      <c r="BH407" t="s">
        <v>227</v>
      </c>
      <c r="BI407">
        <v>0.13</v>
      </c>
      <c r="BJ407">
        <v>1.2999999999999999E-5</v>
      </c>
      <c r="BK407" t="s">
        <v>227</v>
      </c>
      <c r="BO407">
        <v>8350</v>
      </c>
      <c r="BP407">
        <v>0.83499999999999996</v>
      </c>
      <c r="BQ407" t="s">
        <v>227</v>
      </c>
      <c r="BR407">
        <v>17.8</v>
      </c>
      <c r="BS407">
        <v>1.7799999999999999E-3</v>
      </c>
      <c r="BT407" t="s">
        <v>227</v>
      </c>
      <c r="BU407">
        <v>0.36</v>
      </c>
      <c r="BV407">
        <v>3.6000000000000001E-5</v>
      </c>
      <c r="BW407" t="s">
        <v>251</v>
      </c>
      <c r="BX407">
        <v>6.37</v>
      </c>
      <c r="BY407">
        <v>6.3699999999999998E-4</v>
      </c>
      <c r="BZ407" t="s">
        <v>251</v>
      </c>
      <c r="CA407">
        <v>2.0499999999999998</v>
      </c>
      <c r="CB407">
        <v>2.05E-4</v>
      </c>
      <c r="CC407" t="s">
        <v>227</v>
      </c>
      <c r="CG407">
        <v>0.05</v>
      </c>
      <c r="CH407">
        <v>5.0000000000000004E-6</v>
      </c>
      <c r="CI407" t="s">
        <v>227</v>
      </c>
      <c r="CP407">
        <v>20800</v>
      </c>
      <c r="CQ407">
        <v>2.08</v>
      </c>
      <c r="CR407" t="s">
        <v>227</v>
      </c>
      <c r="CS407">
        <v>1.5</v>
      </c>
      <c r="CT407">
        <v>1.4999999999999999E-4</v>
      </c>
      <c r="CU407" t="s">
        <v>227</v>
      </c>
      <c r="CV407">
        <v>6968.549</v>
      </c>
      <c r="CW407">
        <v>0.69685490000000005</v>
      </c>
      <c r="CX407" t="s">
        <v>227</v>
      </c>
      <c r="DB407">
        <v>440</v>
      </c>
      <c r="DC407">
        <v>4.3999999999999997E-2</v>
      </c>
      <c r="DD407" t="s">
        <v>227</v>
      </c>
      <c r="DE407">
        <v>790</v>
      </c>
      <c r="DF407">
        <v>7.9000000000000001E-2</v>
      </c>
      <c r="DG407" t="s">
        <v>227</v>
      </c>
      <c r="DH407">
        <v>3.12</v>
      </c>
      <c r="DI407">
        <v>3.1199999999999999E-4</v>
      </c>
      <c r="DJ407" t="s">
        <v>227</v>
      </c>
      <c r="DK407">
        <v>27000</v>
      </c>
      <c r="DL407">
        <v>2.7</v>
      </c>
      <c r="DM407" t="s">
        <v>227</v>
      </c>
      <c r="DN407">
        <v>53</v>
      </c>
      <c r="DO407">
        <v>5.3E-3</v>
      </c>
      <c r="DP407" t="s">
        <v>227</v>
      </c>
      <c r="DQ407">
        <v>1.42</v>
      </c>
      <c r="DR407">
        <v>1.4200000000000001E-4</v>
      </c>
      <c r="DS407" t="s">
        <v>227</v>
      </c>
      <c r="DW407">
        <v>1400</v>
      </c>
      <c r="DX407">
        <v>0.14000000000000001</v>
      </c>
      <c r="DY407" t="s">
        <v>227</v>
      </c>
      <c r="DZ407">
        <v>16.2</v>
      </c>
      <c r="EA407">
        <v>1.6199999999999999E-3</v>
      </c>
      <c r="EB407" t="s">
        <v>227</v>
      </c>
      <c r="EF407">
        <v>0.38</v>
      </c>
      <c r="EG407">
        <v>3.8000000000000002E-5</v>
      </c>
      <c r="EH407" t="s">
        <v>227</v>
      </c>
      <c r="EL407">
        <v>659</v>
      </c>
      <c r="EM407">
        <v>6.59E-2</v>
      </c>
      <c r="EN407" t="s">
        <v>251</v>
      </c>
      <c r="EX407">
        <v>420</v>
      </c>
      <c r="EY407">
        <v>4.2000000000000003E-2</v>
      </c>
      <c r="EZ407" t="s">
        <v>227</v>
      </c>
      <c r="FA407">
        <v>0.71</v>
      </c>
      <c r="FB407">
        <v>7.1000000000000005E-5</v>
      </c>
      <c r="FC407" t="s">
        <v>227</v>
      </c>
      <c r="FD407">
        <v>0.5</v>
      </c>
      <c r="FE407">
        <v>5.0000000000000002E-5</v>
      </c>
      <c r="FF407" t="s">
        <v>227</v>
      </c>
      <c r="FJ407">
        <v>341274.23599999998</v>
      </c>
      <c r="FK407">
        <v>34.1274236</v>
      </c>
      <c r="FL407" t="s">
        <v>261</v>
      </c>
      <c r="FM407">
        <v>0.4</v>
      </c>
      <c r="FN407">
        <v>4.0000000000000003E-5</v>
      </c>
      <c r="FO407" t="s">
        <v>251</v>
      </c>
      <c r="FP407">
        <v>79</v>
      </c>
      <c r="FQ407">
        <v>7.9000000000000008E-3</v>
      </c>
      <c r="FR407" t="s">
        <v>227</v>
      </c>
      <c r="FS407">
        <v>36.299999999999997</v>
      </c>
      <c r="FT407">
        <v>3.63E-3</v>
      </c>
      <c r="FU407" t="s">
        <v>227</v>
      </c>
      <c r="FV407">
        <v>41.5</v>
      </c>
      <c r="FW407">
        <v>4.15E-3</v>
      </c>
      <c r="FX407" t="s">
        <v>227</v>
      </c>
      <c r="FY407">
        <v>6.3E-2</v>
      </c>
      <c r="FZ407">
        <v>6.2999999999999998E-6</v>
      </c>
      <c r="GA407" t="s">
        <v>227</v>
      </c>
      <c r="GE407">
        <v>0.95</v>
      </c>
      <c r="GF407">
        <v>9.5000000000000005E-5</v>
      </c>
      <c r="GG407" t="s">
        <v>227</v>
      </c>
      <c r="GH407">
        <v>160</v>
      </c>
      <c r="GI407">
        <v>1.6E-2</v>
      </c>
      <c r="GJ407" t="s">
        <v>227</v>
      </c>
      <c r="GK407">
        <v>3.86</v>
      </c>
      <c r="GL407">
        <v>3.86E-4</v>
      </c>
      <c r="GM407" t="s">
        <v>227</v>
      </c>
      <c r="GQ407">
        <v>7.9</v>
      </c>
      <c r="GR407">
        <v>7.9000000000000001E-4</v>
      </c>
      <c r="GS407" t="s">
        <v>227</v>
      </c>
      <c r="GW407">
        <v>5.26</v>
      </c>
      <c r="GX407">
        <v>5.2599999999999999E-4</v>
      </c>
      <c r="GY407" t="s">
        <v>227</v>
      </c>
      <c r="GZ407">
        <v>1.52</v>
      </c>
      <c r="HA407">
        <v>1.5200000000000001E-4</v>
      </c>
      <c r="HB407" t="s">
        <v>227</v>
      </c>
      <c r="HF407">
        <v>98</v>
      </c>
      <c r="HG407">
        <v>9.7999999999999997E-3</v>
      </c>
      <c r="HH407" t="s">
        <v>227</v>
      </c>
      <c r="HI407">
        <v>24.5</v>
      </c>
      <c r="HJ407">
        <v>2.4499999999999999E-3</v>
      </c>
      <c r="HK407" t="s">
        <v>227</v>
      </c>
    </row>
    <row r="408" spans="1:219" x14ac:dyDescent="0.25">
      <c r="A408" t="s">
        <v>779</v>
      </c>
      <c r="B408" t="s">
        <v>305</v>
      </c>
      <c r="C408" t="s">
        <v>221</v>
      </c>
      <c r="D408" t="s">
        <v>306</v>
      </c>
      <c r="E408" t="s">
        <v>307</v>
      </c>
      <c r="F408" t="s">
        <v>260</v>
      </c>
      <c r="G408" t="s">
        <v>225</v>
      </c>
      <c r="H408" t="s">
        <v>226</v>
      </c>
      <c r="I408" t="str">
        <f>HYPERLINK("https://www.oreas.com/crm/OREAS-753/")</f>
        <v>https://www.oreas.com/crm/OREAS-753/</v>
      </c>
      <c r="M408">
        <v>82200</v>
      </c>
      <c r="N408">
        <v>8.2200000000000006</v>
      </c>
      <c r="O408" t="s">
        <v>227</v>
      </c>
      <c r="P408">
        <v>5.33</v>
      </c>
      <c r="Q408">
        <v>5.3300000000000005E-4</v>
      </c>
      <c r="R408" t="s">
        <v>227</v>
      </c>
      <c r="Y408">
        <v>18.2</v>
      </c>
      <c r="Z408">
        <v>1.82E-3</v>
      </c>
      <c r="AA408" t="s">
        <v>227</v>
      </c>
      <c r="AB408">
        <v>118</v>
      </c>
      <c r="AC408">
        <v>1.18E-2</v>
      </c>
      <c r="AD408" t="s">
        <v>227</v>
      </c>
      <c r="AE408">
        <v>2.2000000000000002</v>
      </c>
      <c r="AF408">
        <v>2.2000000000000001E-4</v>
      </c>
      <c r="AG408" t="s">
        <v>227</v>
      </c>
      <c r="AH408">
        <v>1130</v>
      </c>
      <c r="AI408">
        <v>0.113</v>
      </c>
      <c r="AJ408" t="s">
        <v>227</v>
      </c>
      <c r="AK408">
        <v>1.54</v>
      </c>
      <c r="AL408">
        <v>1.54E-4</v>
      </c>
      <c r="AM408" t="s">
        <v>227</v>
      </c>
      <c r="AN408">
        <v>0.79</v>
      </c>
      <c r="AO408">
        <v>7.8999999999999996E-5</v>
      </c>
      <c r="AP408" t="s">
        <v>251</v>
      </c>
      <c r="AT408">
        <v>0.96</v>
      </c>
      <c r="AU408">
        <v>9.6000000000000002E-5</v>
      </c>
      <c r="AV408" t="s">
        <v>227</v>
      </c>
      <c r="AW408">
        <v>20.8</v>
      </c>
      <c r="AX408">
        <v>2.0799999999999998E-3</v>
      </c>
      <c r="AY408" t="s">
        <v>227</v>
      </c>
      <c r="AZ408">
        <v>64</v>
      </c>
      <c r="BA408">
        <v>6.4000000000000003E-3</v>
      </c>
      <c r="BB408" t="s">
        <v>227</v>
      </c>
      <c r="BC408">
        <v>18.399999999999999</v>
      </c>
      <c r="BD408">
        <v>1.8400000000000001E-3</v>
      </c>
      <c r="BE408" t="s">
        <v>227</v>
      </c>
      <c r="BF408">
        <v>0.15</v>
      </c>
      <c r="BG408">
        <v>1.5E-5</v>
      </c>
      <c r="BH408" t="s">
        <v>227</v>
      </c>
      <c r="BI408">
        <v>4.8000000000000001E-2</v>
      </c>
      <c r="BJ408">
        <v>4.7999999999999998E-6</v>
      </c>
      <c r="BK408" t="s">
        <v>227</v>
      </c>
      <c r="BO408">
        <v>8390</v>
      </c>
      <c r="BP408">
        <v>0.83899999999999997</v>
      </c>
      <c r="BQ408" t="s">
        <v>227</v>
      </c>
      <c r="BR408">
        <v>16.100000000000001</v>
      </c>
      <c r="BS408">
        <v>1.6100000000000001E-3</v>
      </c>
      <c r="BT408" t="s">
        <v>227</v>
      </c>
      <c r="BU408">
        <v>0.14000000000000001</v>
      </c>
      <c r="BV408">
        <v>1.4E-5</v>
      </c>
      <c r="BW408" t="s">
        <v>251</v>
      </c>
      <c r="BX408">
        <v>6.58</v>
      </c>
      <c r="BY408">
        <v>6.5799999999999995E-4</v>
      </c>
      <c r="BZ408" t="s">
        <v>251</v>
      </c>
      <c r="CA408">
        <v>1.06</v>
      </c>
      <c r="CB408">
        <v>1.06E-4</v>
      </c>
      <c r="CC408" t="s">
        <v>227</v>
      </c>
      <c r="CG408">
        <v>1.7000000000000001E-2</v>
      </c>
      <c r="CH408">
        <v>1.7E-6</v>
      </c>
      <c r="CI408" t="s">
        <v>227</v>
      </c>
      <c r="CP408">
        <v>19300</v>
      </c>
      <c r="CQ408">
        <v>1.93</v>
      </c>
      <c r="CR408" t="s">
        <v>227</v>
      </c>
      <c r="CS408">
        <v>0.36</v>
      </c>
      <c r="CT408">
        <v>3.6000000000000001E-5</v>
      </c>
      <c r="CU408" t="s">
        <v>227</v>
      </c>
      <c r="CV408">
        <v>9848.8829999999998</v>
      </c>
      <c r="CW408">
        <v>0.98488830000000005</v>
      </c>
      <c r="CX408" t="s">
        <v>227</v>
      </c>
      <c r="DB408">
        <v>110</v>
      </c>
      <c r="DC408">
        <v>1.0999999999999999E-2</v>
      </c>
      <c r="DD408" t="s">
        <v>227</v>
      </c>
      <c r="DE408">
        <v>740</v>
      </c>
      <c r="DF408">
        <v>7.3999999999999996E-2</v>
      </c>
      <c r="DG408" t="s">
        <v>227</v>
      </c>
      <c r="DH408">
        <v>3.32</v>
      </c>
      <c r="DI408">
        <v>3.3199999999999999E-4</v>
      </c>
      <c r="DJ408" t="s">
        <v>227</v>
      </c>
      <c r="DK408">
        <v>21600</v>
      </c>
      <c r="DL408">
        <v>2.16</v>
      </c>
      <c r="DM408" t="s">
        <v>227</v>
      </c>
      <c r="DN408">
        <v>36.299999999999997</v>
      </c>
      <c r="DO408">
        <v>3.63E-3</v>
      </c>
      <c r="DP408" t="s">
        <v>227</v>
      </c>
      <c r="DQ408">
        <v>0.28000000000000003</v>
      </c>
      <c r="DR408">
        <v>2.8E-5</v>
      </c>
      <c r="DS408" t="s">
        <v>227</v>
      </c>
      <c r="DW408">
        <v>1110</v>
      </c>
      <c r="DX408">
        <v>0.111</v>
      </c>
      <c r="DY408" t="s">
        <v>227</v>
      </c>
      <c r="DZ408">
        <v>10.9</v>
      </c>
      <c r="EA408">
        <v>1.09E-3</v>
      </c>
      <c r="EB408" t="s">
        <v>227</v>
      </c>
      <c r="EF408">
        <v>8.6999999999999994E-2</v>
      </c>
      <c r="EG408">
        <v>8.6999999999999997E-6</v>
      </c>
      <c r="EH408" t="s">
        <v>251</v>
      </c>
      <c r="EL408">
        <v>618</v>
      </c>
      <c r="EM408">
        <v>6.1800000000000001E-2</v>
      </c>
      <c r="EN408" t="s">
        <v>251</v>
      </c>
      <c r="EX408">
        <v>140</v>
      </c>
      <c r="EY408">
        <v>1.4E-2</v>
      </c>
      <c r="EZ408" t="s">
        <v>227</v>
      </c>
      <c r="FA408">
        <v>0.27</v>
      </c>
      <c r="FB408">
        <v>2.6999999999999999E-5</v>
      </c>
      <c r="FC408" t="s">
        <v>227</v>
      </c>
      <c r="FD408">
        <v>0.1</v>
      </c>
      <c r="FE408">
        <v>1.0000000000000001E-5</v>
      </c>
      <c r="FF408" t="s">
        <v>227</v>
      </c>
      <c r="FJ408">
        <v>344499.53600000002</v>
      </c>
      <c r="FK408">
        <v>34.449953600000001</v>
      </c>
      <c r="FL408" t="s">
        <v>261</v>
      </c>
      <c r="FM408">
        <v>0.11</v>
      </c>
      <c r="FN408">
        <v>1.1E-5</v>
      </c>
      <c r="FO408" t="s">
        <v>251</v>
      </c>
      <c r="FP408">
        <v>84</v>
      </c>
      <c r="FQ408">
        <v>8.3999999999999995E-3</v>
      </c>
      <c r="FR408" t="s">
        <v>227</v>
      </c>
      <c r="FS408">
        <v>25.5</v>
      </c>
      <c r="FT408">
        <v>2.5500000000000002E-3</v>
      </c>
      <c r="FU408" t="s">
        <v>227</v>
      </c>
      <c r="FV408">
        <v>20</v>
      </c>
      <c r="FW408">
        <v>2E-3</v>
      </c>
      <c r="FX408" t="s">
        <v>227</v>
      </c>
      <c r="GE408">
        <v>0.26</v>
      </c>
      <c r="GF408">
        <v>2.5999999999999998E-5</v>
      </c>
      <c r="GG408" t="s">
        <v>227</v>
      </c>
      <c r="GH408">
        <v>40</v>
      </c>
      <c r="GI408">
        <v>4.0000000000000001E-3</v>
      </c>
      <c r="GJ408" t="s">
        <v>227</v>
      </c>
      <c r="GK408">
        <v>3.67</v>
      </c>
      <c r="GL408">
        <v>3.6699999999999998E-4</v>
      </c>
      <c r="GM408" t="s">
        <v>227</v>
      </c>
      <c r="GQ408">
        <v>5.83</v>
      </c>
      <c r="GR408">
        <v>5.8299999999999997E-4</v>
      </c>
      <c r="GS408" t="s">
        <v>227</v>
      </c>
      <c r="GW408">
        <v>5.62</v>
      </c>
      <c r="GX408">
        <v>5.62E-4</v>
      </c>
      <c r="GY408" t="s">
        <v>227</v>
      </c>
      <c r="GZ408">
        <v>0.65</v>
      </c>
      <c r="HA408">
        <v>6.4999999999999994E-5</v>
      </c>
      <c r="HB408" t="s">
        <v>227</v>
      </c>
      <c r="HF408">
        <v>87</v>
      </c>
      <c r="HG408">
        <v>8.6999999999999994E-3</v>
      </c>
      <c r="HH408" t="s">
        <v>227</v>
      </c>
      <c r="HI408">
        <v>11.4</v>
      </c>
      <c r="HJ408">
        <v>1.14E-3</v>
      </c>
      <c r="HK408" t="s">
        <v>227</v>
      </c>
    </row>
    <row r="409" spans="1:219" x14ac:dyDescent="0.25">
      <c r="A409" t="s">
        <v>780</v>
      </c>
      <c r="B409" t="s">
        <v>756</v>
      </c>
      <c r="C409" t="s">
        <v>221</v>
      </c>
      <c r="D409" t="s">
        <v>757</v>
      </c>
      <c r="E409" t="s">
        <v>758</v>
      </c>
      <c r="F409" t="s">
        <v>224</v>
      </c>
      <c r="G409" t="s">
        <v>225</v>
      </c>
      <c r="H409" t="s">
        <v>226</v>
      </c>
      <c r="I409" t="str">
        <f>HYPERLINK("https://www.oreas.com/crm/OREAS-75a/")</f>
        <v>https://www.oreas.com/crm/OREAS-75a/</v>
      </c>
      <c r="M409">
        <v>10479.164000000001</v>
      </c>
      <c r="N409">
        <v>1.0479164000000001</v>
      </c>
      <c r="O409" t="s">
        <v>227</v>
      </c>
      <c r="P409">
        <v>78</v>
      </c>
      <c r="Q409">
        <v>7.7999999999999996E-3</v>
      </c>
      <c r="R409" t="s">
        <v>227</v>
      </c>
      <c r="S409">
        <v>3.4000000000000002E-2</v>
      </c>
      <c r="T409">
        <v>3.4000000000000001E-6</v>
      </c>
      <c r="U409" t="s">
        <v>243</v>
      </c>
      <c r="AT409">
        <v>855</v>
      </c>
      <c r="AU409">
        <v>8.5500000000000007E-2</v>
      </c>
      <c r="AV409" t="s">
        <v>227</v>
      </c>
      <c r="AW409">
        <v>1122</v>
      </c>
      <c r="AX409">
        <v>0.11219999999999999</v>
      </c>
      <c r="AY409" t="s">
        <v>227</v>
      </c>
      <c r="BC409">
        <v>1930</v>
      </c>
      <c r="BD409">
        <v>0.193</v>
      </c>
      <c r="BE409" t="s">
        <v>227</v>
      </c>
      <c r="BO409">
        <v>190000</v>
      </c>
      <c r="BP409">
        <v>19</v>
      </c>
      <c r="BQ409" t="s">
        <v>227</v>
      </c>
      <c r="DB409">
        <v>136286.11300000001</v>
      </c>
      <c r="DC409">
        <v>13.628611299999999</v>
      </c>
      <c r="DD409" t="s">
        <v>227</v>
      </c>
      <c r="DT409">
        <v>52500</v>
      </c>
      <c r="DU409">
        <v>5.25</v>
      </c>
      <c r="DV409" t="s">
        <v>228</v>
      </c>
      <c r="EC409">
        <v>0.28000000000000003</v>
      </c>
      <c r="ED409">
        <v>2.8E-5</v>
      </c>
      <c r="EE409" t="s">
        <v>243</v>
      </c>
      <c r="EI409">
        <v>0.35299999999999998</v>
      </c>
      <c r="EJ409">
        <v>3.5299999999999997E-5</v>
      </c>
      <c r="EK409" t="s">
        <v>243</v>
      </c>
      <c r="EX409">
        <v>126000</v>
      </c>
      <c r="EY409">
        <v>12.6</v>
      </c>
      <c r="EZ409" t="s">
        <v>227</v>
      </c>
      <c r="FJ409">
        <v>127609.73299999999</v>
      </c>
      <c r="FK409">
        <v>12.7609733</v>
      </c>
      <c r="FL409" t="s">
        <v>228</v>
      </c>
    </row>
    <row r="410" spans="1:219" x14ac:dyDescent="0.25">
      <c r="A410" t="s">
        <v>781</v>
      </c>
      <c r="B410" t="s">
        <v>756</v>
      </c>
      <c r="C410" t="s">
        <v>221</v>
      </c>
      <c r="D410" t="s">
        <v>757</v>
      </c>
      <c r="E410" t="s">
        <v>758</v>
      </c>
      <c r="F410" t="s">
        <v>260</v>
      </c>
      <c r="G410" t="s">
        <v>225</v>
      </c>
      <c r="H410" t="s">
        <v>226</v>
      </c>
      <c r="I410" t="str">
        <f>HYPERLINK("https://www.oreas.com/crm/OREAS-75b/")</f>
        <v>https://www.oreas.com/crm/OREAS-75b/</v>
      </c>
      <c r="J410">
        <v>0.83899999999999997</v>
      </c>
      <c r="K410">
        <v>8.3900000000000006E-5</v>
      </c>
      <c r="L410" t="s">
        <v>227</v>
      </c>
      <c r="M410">
        <v>28500</v>
      </c>
      <c r="N410">
        <v>2.85</v>
      </c>
      <c r="O410" t="s">
        <v>227</v>
      </c>
      <c r="P410">
        <v>974</v>
      </c>
      <c r="Q410">
        <v>9.74E-2</v>
      </c>
      <c r="R410" t="s">
        <v>227</v>
      </c>
      <c r="Y410">
        <v>171</v>
      </c>
      <c r="Z410">
        <v>1.7100000000000001E-2</v>
      </c>
      <c r="AA410" t="s">
        <v>227</v>
      </c>
      <c r="AB410">
        <v>0.64</v>
      </c>
      <c r="AC410">
        <v>6.3999999999999997E-5</v>
      </c>
      <c r="AD410" t="s">
        <v>227</v>
      </c>
      <c r="AE410">
        <v>1.84</v>
      </c>
      <c r="AF410">
        <v>1.84E-4</v>
      </c>
      <c r="AG410" t="s">
        <v>227</v>
      </c>
      <c r="AH410">
        <v>30200</v>
      </c>
      <c r="AI410">
        <v>3.02</v>
      </c>
      <c r="AJ410" t="s">
        <v>227</v>
      </c>
      <c r="AK410">
        <v>0.77</v>
      </c>
      <c r="AL410">
        <v>7.7000000000000001E-5</v>
      </c>
      <c r="AM410" t="s">
        <v>227</v>
      </c>
      <c r="AN410">
        <v>36.6</v>
      </c>
      <c r="AO410">
        <v>3.6600000000000001E-3</v>
      </c>
      <c r="AP410" t="s">
        <v>227</v>
      </c>
      <c r="AT410">
        <v>741</v>
      </c>
      <c r="AU410">
        <v>7.4099999999999999E-2</v>
      </c>
      <c r="AV410" t="s">
        <v>227</v>
      </c>
      <c r="AW410">
        <v>942</v>
      </c>
      <c r="AX410">
        <v>9.4200000000000006E-2</v>
      </c>
      <c r="AY410" t="s">
        <v>261</v>
      </c>
      <c r="AZ410">
        <v>2.69</v>
      </c>
      <c r="BA410">
        <v>2.6899999999999998E-4</v>
      </c>
      <c r="BB410" t="s">
        <v>227</v>
      </c>
      <c r="BC410">
        <v>1541</v>
      </c>
      <c r="BD410">
        <v>0.15409999999999999</v>
      </c>
      <c r="BE410" t="s">
        <v>227</v>
      </c>
      <c r="BF410">
        <v>2.17</v>
      </c>
      <c r="BG410">
        <v>2.1699999999999999E-4</v>
      </c>
      <c r="BH410" t="s">
        <v>228</v>
      </c>
      <c r="BI410">
        <v>1.1499999999999999</v>
      </c>
      <c r="BJ410">
        <v>1.15E-4</v>
      </c>
      <c r="BK410" t="s">
        <v>228</v>
      </c>
      <c r="BL410">
        <v>0.79</v>
      </c>
      <c r="BM410">
        <v>7.8999999999999996E-5</v>
      </c>
      <c r="BN410" t="s">
        <v>228</v>
      </c>
      <c r="BO410">
        <v>171700</v>
      </c>
      <c r="BP410">
        <v>17.170000000000002</v>
      </c>
      <c r="BQ410" t="s">
        <v>227</v>
      </c>
      <c r="BR410">
        <v>7</v>
      </c>
      <c r="BS410">
        <v>6.9999999999999999E-4</v>
      </c>
      <c r="BT410" t="s">
        <v>227</v>
      </c>
      <c r="CA410">
        <v>1.33</v>
      </c>
      <c r="CB410">
        <v>1.3300000000000001E-4</v>
      </c>
      <c r="CC410" t="s">
        <v>227</v>
      </c>
      <c r="CG410">
        <v>0.42</v>
      </c>
      <c r="CH410">
        <v>4.1999999999999998E-5</v>
      </c>
      <c r="CI410" t="s">
        <v>228</v>
      </c>
      <c r="CP410">
        <v>4340</v>
      </c>
      <c r="CQ410">
        <v>0.434</v>
      </c>
      <c r="CR410" t="s">
        <v>227</v>
      </c>
      <c r="CS410">
        <v>19.7</v>
      </c>
      <c r="CT410">
        <v>1.97E-3</v>
      </c>
      <c r="CU410" t="s">
        <v>227</v>
      </c>
      <c r="CV410">
        <v>21.1</v>
      </c>
      <c r="CW410">
        <v>2.1099999999999999E-3</v>
      </c>
      <c r="CX410" t="s">
        <v>227</v>
      </c>
      <c r="DB410">
        <v>88000</v>
      </c>
      <c r="DC410">
        <v>8.8000000000000007</v>
      </c>
      <c r="DD410" t="s">
        <v>227</v>
      </c>
      <c r="DE410">
        <v>930</v>
      </c>
      <c r="DF410">
        <v>9.2999999999999999E-2</v>
      </c>
      <c r="DG410" t="s">
        <v>227</v>
      </c>
      <c r="DK410">
        <v>5720</v>
      </c>
      <c r="DL410">
        <v>0.57199999999999995</v>
      </c>
      <c r="DM410" t="s">
        <v>227</v>
      </c>
      <c r="DN410">
        <v>4.41</v>
      </c>
      <c r="DO410">
        <v>4.4099999999999999E-4</v>
      </c>
      <c r="DP410" t="s">
        <v>227</v>
      </c>
      <c r="DQ410">
        <v>14.4</v>
      </c>
      <c r="DR410">
        <v>1.4400000000000001E-3</v>
      </c>
      <c r="DS410" t="s">
        <v>228</v>
      </c>
      <c r="DT410">
        <v>53825</v>
      </c>
      <c r="DU410">
        <v>5.3825000000000003</v>
      </c>
      <c r="DV410" t="s">
        <v>261</v>
      </c>
      <c r="DW410">
        <v>170</v>
      </c>
      <c r="DX410">
        <v>1.7000000000000001E-2</v>
      </c>
      <c r="DY410" t="s">
        <v>227</v>
      </c>
      <c r="DZ410">
        <v>32.6</v>
      </c>
      <c r="EA410">
        <v>3.2599999999999999E-3</v>
      </c>
      <c r="EB410" t="s">
        <v>228</v>
      </c>
      <c r="EF410">
        <v>3.84</v>
      </c>
      <c r="EG410">
        <v>3.8400000000000001E-4</v>
      </c>
      <c r="EH410" t="s">
        <v>228</v>
      </c>
      <c r="EL410">
        <v>20.8</v>
      </c>
      <c r="EM410">
        <v>2.0799999999999998E-3</v>
      </c>
      <c r="EN410" t="s">
        <v>228</v>
      </c>
      <c r="EO410">
        <v>1.0999999999999999E-2</v>
      </c>
      <c r="EP410">
        <v>1.1000000000000001E-6</v>
      </c>
      <c r="EQ410" t="s">
        <v>227</v>
      </c>
      <c r="EX410">
        <v>95900</v>
      </c>
      <c r="EY410">
        <v>9.59</v>
      </c>
      <c r="EZ410" t="s">
        <v>227</v>
      </c>
      <c r="FA410">
        <v>5.1100000000000003</v>
      </c>
      <c r="FB410">
        <v>5.1099999999999995E-4</v>
      </c>
      <c r="FC410" t="s">
        <v>227</v>
      </c>
      <c r="FD410">
        <v>8.9499999999999993</v>
      </c>
      <c r="FE410">
        <v>8.9499999999999996E-4</v>
      </c>
      <c r="FF410" t="s">
        <v>227</v>
      </c>
      <c r="FG410">
        <v>6.75</v>
      </c>
      <c r="FH410">
        <v>6.7500000000000004E-4</v>
      </c>
      <c r="FI410" t="s">
        <v>227</v>
      </c>
      <c r="FJ410">
        <v>156700</v>
      </c>
      <c r="FK410">
        <v>15.67</v>
      </c>
      <c r="FL410" t="s">
        <v>261</v>
      </c>
      <c r="FM410">
        <v>2.79</v>
      </c>
      <c r="FN410">
        <v>2.7900000000000001E-4</v>
      </c>
      <c r="FO410" t="s">
        <v>228</v>
      </c>
      <c r="FP410">
        <v>1.43</v>
      </c>
      <c r="FQ410">
        <v>1.4300000000000001E-4</v>
      </c>
      <c r="FR410" t="s">
        <v>227</v>
      </c>
      <c r="FS410">
        <v>64</v>
      </c>
      <c r="FT410">
        <v>6.4000000000000003E-3</v>
      </c>
      <c r="FU410" t="s">
        <v>227</v>
      </c>
      <c r="FV410">
        <v>0.28000000000000003</v>
      </c>
      <c r="FW410">
        <v>2.8E-5</v>
      </c>
      <c r="FX410" t="s">
        <v>227</v>
      </c>
      <c r="FY410">
        <v>0.38</v>
      </c>
      <c r="FZ410">
        <v>3.8000000000000002E-5</v>
      </c>
      <c r="GA410" t="s">
        <v>228</v>
      </c>
      <c r="GE410">
        <v>8.08</v>
      </c>
      <c r="GF410">
        <v>8.0800000000000002E-4</v>
      </c>
      <c r="GG410" t="s">
        <v>227</v>
      </c>
      <c r="GH410">
        <v>1400</v>
      </c>
      <c r="GI410">
        <v>0.14000000000000001</v>
      </c>
      <c r="GJ410" t="s">
        <v>227</v>
      </c>
      <c r="GK410">
        <v>0.68</v>
      </c>
      <c r="GL410">
        <v>6.7999999999999999E-5</v>
      </c>
      <c r="GM410" t="s">
        <v>227</v>
      </c>
      <c r="GN410">
        <v>0.19</v>
      </c>
      <c r="GO410">
        <v>1.9000000000000001E-5</v>
      </c>
      <c r="GP410" t="s">
        <v>228</v>
      </c>
      <c r="GQ410">
        <v>1.68</v>
      </c>
      <c r="GR410">
        <v>1.6799999999999999E-4</v>
      </c>
      <c r="GS410" t="s">
        <v>227</v>
      </c>
      <c r="GT410">
        <v>57</v>
      </c>
      <c r="GU410">
        <v>5.7000000000000002E-3</v>
      </c>
      <c r="GV410" t="s">
        <v>228</v>
      </c>
      <c r="GW410">
        <v>4.67</v>
      </c>
      <c r="GX410">
        <v>4.6700000000000002E-4</v>
      </c>
      <c r="GY410" t="s">
        <v>227</v>
      </c>
      <c r="GZ410">
        <v>10.6</v>
      </c>
      <c r="HA410">
        <v>1.06E-3</v>
      </c>
      <c r="HB410" t="s">
        <v>227</v>
      </c>
      <c r="HC410">
        <v>1.1100000000000001</v>
      </c>
      <c r="HD410">
        <v>1.11E-4</v>
      </c>
      <c r="HE410" t="s">
        <v>228</v>
      </c>
      <c r="HF410">
        <v>149</v>
      </c>
      <c r="HG410">
        <v>1.49E-2</v>
      </c>
      <c r="HH410" t="s">
        <v>227</v>
      </c>
      <c r="HI410">
        <v>48.7</v>
      </c>
      <c r="HJ410">
        <v>4.8700000000000002E-3</v>
      </c>
      <c r="HK410" t="s">
        <v>227</v>
      </c>
    </row>
    <row r="411" spans="1:219" x14ac:dyDescent="0.25">
      <c r="A411" t="s">
        <v>782</v>
      </c>
      <c r="B411" t="s">
        <v>756</v>
      </c>
      <c r="C411" t="s">
        <v>221</v>
      </c>
      <c r="D411" t="s">
        <v>757</v>
      </c>
      <c r="E411" t="s">
        <v>758</v>
      </c>
      <c r="F411" t="s">
        <v>224</v>
      </c>
      <c r="G411" t="s">
        <v>225</v>
      </c>
      <c r="H411" t="s">
        <v>226</v>
      </c>
      <c r="I411" t="str">
        <f>HYPERLINK("https://www.oreas.com/crm/OREAS-76a/")</f>
        <v>https://www.oreas.com/crm/OREAS-76a/</v>
      </c>
      <c r="M411">
        <v>9050.1869999999999</v>
      </c>
      <c r="N411">
        <v>0.90501869999999995</v>
      </c>
      <c r="O411" t="s">
        <v>227</v>
      </c>
      <c r="P411">
        <v>107</v>
      </c>
      <c r="Q411">
        <v>1.0699999999999999E-2</v>
      </c>
      <c r="R411" t="s">
        <v>227</v>
      </c>
      <c r="S411">
        <v>4.1000000000000002E-2</v>
      </c>
      <c r="T411">
        <v>4.0999999999999997E-6</v>
      </c>
      <c r="U411" t="s">
        <v>243</v>
      </c>
      <c r="AT411">
        <v>1191</v>
      </c>
      <c r="AU411">
        <v>0.1191</v>
      </c>
      <c r="AV411" t="s">
        <v>227</v>
      </c>
      <c r="AW411">
        <v>872</v>
      </c>
      <c r="AX411">
        <v>8.72E-2</v>
      </c>
      <c r="AY411" t="s">
        <v>227</v>
      </c>
      <c r="BC411">
        <v>2848</v>
      </c>
      <c r="BD411">
        <v>0.2848</v>
      </c>
      <c r="BE411" t="s">
        <v>227</v>
      </c>
      <c r="BO411">
        <v>250000</v>
      </c>
      <c r="BP411">
        <v>25</v>
      </c>
      <c r="BQ411" t="s">
        <v>227</v>
      </c>
      <c r="DB411">
        <v>100103.959</v>
      </c>
      <c r="DC411">
        <v>10.010395900000001</v>
      </c>
      <c r="DD411" t="s">
        <v>227</v>
      </c>
      <c r="DT411">
        <v>74000</v>
      </c>
      <c r="DU411">
        <v>7.4</v>
      </c>
      <c r="DV411" t="s">
        <v>228</v>
      </c>
      <c r="EC411">
        <v>0.40300000000000002</v>
      </c>
      <c r="ED411">
        <v>4.0299999999999997E-5</v>
      </c>
      <c r="EE411" t="s">
        <v>243</v>
      </c>
      <c r="EI411">
        <v>0.70099999999999996</v>
      </c>
      <c r="EJ411">
        <v>7.0099999999999996E-5</v>
      </c>
      <c r="EK411" t="s">
        <v>243</v>
      </c>
      <c r="EX411">
        <v>172000</v>
      </c>
      <c r="EY411">
        <v>17.2</v>
      </c>
      <c r="EZ411" t="s">
        <v>227</v>
      </c>
      <c r="FJ411">
        <v>101433.378</v>
      </c>
      <c r="FK411">
        <v>10.143337799999999</v>
      </c>
      <c r="FL411" t="s">
        <v>228</v>
      </c>
    </row>
    <row r="412" spans="1:219" x14ac:dyDescent="0.25">
      <c r="A412" t="s">
        <v>783</v>
      </c>
      <c r="B412" t="s">
        <v>756</v>
      </c>
      <c r="C412" t="s">
        <v>221</v>
      </c>
      <c r="D412" t="s">
        <v>757</v>
      </c>
      <c r="E412" t="s">
        <v>758</v>
      </c>
      <c r="F412" t="s">
        <v>260</v>
      </c>
      <c r="G412" t="s">
        <v>225</v>
      </c>
      <c r="H412" t="s">
        <v>226</v>
      </c>
      <c r="I412" t="str">
        <f>HYPERLINK("https://www.oreas.com/crm/OREAS-76b/")</f>
        <v>https://www.oreas.com/crm/OREAS-76b/</v>
      </c>
      <c r="J412">
        <v>1.1399999999999999</v>
      </c>
      <c r="K412">
        <v>1.1400000000000001E-4</v>
      </c>
      <c r="L412" t="s">
        <v>227</v>
      </c>
      <c r="M412">
        <v>26300</v>
      </c>
      <c r="N412">
        <v>2.63</v>
      </c>
      <c r="O412" t="s">
        <v>227</v>
      </c>
      <c r="P412">
        <v>1394</v>
      </c>
      <c r="Q412">
        <v>0.1394</v>
      </c>
      <c r="R412" t="s">
        <v>227</v>
      </c>
      <c r="Y412">
        <v>154</v>
      </c>
      <c r="Z412">
        <v>1.54E-2</v>
      </c>
      <c r="AA412" t="s">
        <v>228</v>
      </c>
      <c r="AB412">
        <v>0.59</v>
      </c>
      <c r="AC412">
        <v>5.8999999999999998E-5</v>
      </c>
      <c r="AD412" t="s">
        <v>227</v>
      </c>
      <c r="AE412">
        <v>2.4700000000000002</v>
      </c>
      <c r="AF412">
        <v>2.4699999999999999E-4</v>
      </c>
      <c r="AG412" t="s">
        <v>227</v>
      </c>
      <c r="AH412">
        <v>30900</v>
      </c>
      <c r="AI412">
        <v>3.09</v>
      </c>
      <c r="AJ412" t="s">
        <v>227</v>
      </c>
      <c r="AK412">
        <v>0.95</v>
      </c>
      <c r="AL412">
        <v>9.5000000000000005E-5</v>
      </c>
      <c r="AM412" t="s">
        <v>227</v>
      </c>
      <c r="AN412">
        <v>30.1</v>
      </c>
      <c r="AO412">
        <v>3.0100000000000001E-3</v>
      </c>
      <c r="AP412" t="s">
        <v>227</v>
      </c>
      <c r="AT412">
        <v>1067</v>
      </c>
      <c r="AU412">
        <v>0.1067</v>
      </c>
      <c r="AV412" t="s">
        <v>227</v>
      </c>
      <c r="AW412">
        <v>663</v>
      </c>
      <c r="AX412">
        <v>6.6299999999999998E-2</v>
      </c>
      <c r="AY412" t="s">
        <v>261</v>
      </c>
      <c r="AZ412">
        <v>2.38</v>
      </c>
      <c r="BA412">
        <v>2.3800000000000001E-4</v>
      </c>
      <c r="BB412" t="s">
        <v>228</v>
      </c>
      <c r="BC412">
        <v>2278</v>
      </c>
      <c r="BD412">
        <v>0.2278</v>
      </c>
      <c r="BE412" t="s">
        <v>227</v>
      </c>
      <c r="BF412">
        <v>1.59</v>
      </c>
      <c r="BG412">
        <v>1.5899999999999999E-4</v>
      </c>
      <c r="BH412" t="s">
        <v>228</v>
      </c>
      <c r="BI412">
        <v>0.95</v>
      </c>
      <c r="BJ412">
        <v>9.5000000000000005E-5</v>
      </c>
      <c r="BK412" t="s">
        <v>228</v>
      </c>
      <c r="BL412">
        <v>0.44</v>
      </c>
      <c r="BM412">
        <v>4.3999999999999999E-5</v>
      </c>
      <c r="BN412" t="s">
        <v>228</v>
      </c>
      <c r="BO412">
        <v>218400</v>
      </c>
      <c r="BP412">
        <v>21.84</v>
      </c>
      <c r="BQ412" t="s">
        <v>227</v>
      </c>
      <c r="BR412">
        <v>6.34</v>
      </c>
      <c r="BS412">
        <v>6.3400000000000001E-4</v>
      </c>
      <c r="BT412" t="s">
        <v>227</v>
      </c>
      <c r="BU412">
        <v>1.75</v>
      </c>
      <c r="BV412">
        <v>1.75E-4</v>
      </c>
      <c r="BW412" t="s">
        <v>228</v>
      </c>
      <c r="CA412">
        <v>1.45</v>
      </c>
      <c r="CB412">
        <v>1.45E-4</v>
      </c>
      <c r="CC412" t="s">
        <v>227</v>
      </c>
      <c r="CG412">
        <v>0.32</v>
      </c>
      <c r="CH412">
        <v>3.1999999999999999E-5</v>
      </c>
      <c r="CI412" t="s">
        <v>228</v>
      </c>
      <c r="CJ412">
        <v>9.5000000000000001E-2</v>
      </c>
      <c r="CK412">
        <v>9.5000000000000005E-6</v>
      </c>
      <c r="CL412" t="s">
        <v>227</v>
      </c>
      <c r="CP412">
        <v>5000</v>
      </c>
      <c r="CQ412">
        <v>0.5</v>
      </c>
      <c r="CR412" t="s">
        <v>227</v>
      </c>
      <c r="CS412">
        <v>17.100000000000001</v>
      </c>
      <c r="CT412">
        <v>1.7099999999999999E-3</v>
      </c>
      <c r="CU412" t="s">
        <v>227</v>
      </c>
      <c r="CV412">
        <v>22.5</v>
      </c>
      <c r="CW412">
        <v>2.2499999999999998E-3</v>
      </c>
      <c r="CX412" t="s">
        <v>227</v>
      </c>
      <c r="DB412">
        <v>58500</v>
      </c>
      <c r="DC412">
        <v>5.85</v>
      </c>
      <c r="DD412" t="s">
        <v>227</v>
      </c>
      <c r="DE412">
        <v>760</v>
      </c>
      <c r="DF412">
        <v>7.5999999999999998E-2</v>
      </c>
      <c r="DG412" t="s">
        <v>227</v>
      </c>
      <c r="DK412">
        <v>5410</v>
      </c>
      <c r="DL412">
        <v>0.54100000000000004</v>
      </c>
      <c r="DM412" t="s">
        <v>227</v>
      </c>
      <c r="DN412">
        <v>3.68</v>
      </c>
      <c r="DO412">
        <v>3.68E-4</v>
      </c>
      <c r="DP412" t="s">
        <v>227</v>
      </c>
      <c r="DQ412">
        <v>10.6</v>
      </c>
      <c r="DR412">
        <v>1.06E-3</v>
      </c>
      <c r="DS412" t="s">
        <v>228</v>
      </c>
      <c r="DT412">
        <v>77800</v>
      </c>
      <c r="DU412">
        <v>7.78</v>
      </c>
      <c r="DV412" t="s">
        <v>261</v>
      </c>
      <c r="DW412">
        <v>110</v>
      </c>
      <c r="DX412">
        <v>1.0999999999999999E-2</v>
      </c>
      <c r="DY412" t="s">
        <v>227</v>
      </c>
      <c r="DZ412">
        <v>44.9</v>
      </c>
      <c r="EA412">
        <v>4.4900000000000001E-3</v>
      </c>
      <c r="EB412" t="s">
        <v>227</v>
      </c>
      <c r="EF412">
        <v>3.06</v>
      </c>
      <c r="EG412">
        <v>3.0600000000000001E-4</v>
      </c>
      <c r="EH412" t="s">
        <v>228</v>
      </c>
      <c r="EL412">
        <v>23.1</v>
      </c>
      <c r="EM412">
        <v>2.31E-3</v>
      </c>
      <c r="EN412" t="s">
        <v>228</v>
      </c>
      <c r="EO412">
        <v>1.4999999999999999E-2</v>
      </c>
      <c r="EP412">
        <v>1.5E-6</v>
      </c>
      <c r="EQ412" t="s">
        <v>227</v>
      </c>
      <c r="EX412">
        <v>154500</v>
      </c>
      <c r="EY412">
        <v>15.45</v>
      </c>
      <c r="EZ412" t="s">
        <v>228</v>
      </c>
      <c r="FA412">
        <v>6.27</v>
      </c>
      <c r="FB412">
        <v>6.2699999999999995E-4</v>
      </c>
      <c r="FC412" t="s">
        <v>227</v>
      </c>
      <c r="FD412">
        <v>6.46</v>
      </c>
      <c r="FE412">
        <v>6.4599999999999998E-4</v>
      </c>
      <c r="FF412" t="s">
        <v>227</v>
      </c>
      <c r="FG412">
        <v>9.11</v>
      </c>
      <c r="FH412">
        <v>9.1100000000000003E-4</v>
      </c>
      <c r="FI412" t="s">
        <v>227</v>
      </c>
      <c r="FJ412">
        <v>137400</v>
      </c>
      <c r="FK412">
        <v>13.74</v>
      </c>
      <c r="FL412" t="s">
        <v>261</v>
      </c>
      <c r="FM412">
        <v>1.94</v>
      </c>
      <c r="FN412">
        <v>1.94E-4</v>
      </c>
      <c r="FO412" t="s">
        <v>228</v>
      </c>
      <c r="FP412">
        <v>1.49</v>
      </c>
      <c r="FQ412">
        <v>1.4899999999999999E-4</v>
      </c>
      <c r="FR412" t="s">
        <v>227</v>
      </c>
      <c r="FS412">
        <v>44.4</v>
      </c>
      <c r="FT412">
        <v>4.4400000000000004E-3</v>
      </c>
      <c r="FU412" t="s">
        <v>227</v>
      </c>
      <c r="FV412">
        <v>0.3</v>
      </c>
      <c r="FW412">
        <v>3.0000000000000001E-5</v>
      </c>
      <c r="FX412" t="s">
        <v>227</v>
      </c>
      <c r="FY412">
        <v>0.28999999999999998</v>
      </c>
      <c r="FZ412">
        <v>2.9E-5</v>
      </c>
      <c r="GA412" t="s">
        <v>228</v>
      </c>
      <c r="GE412">
        <v>7.19</v>
      </c>
      <c r="GF412">
        <v>7.1900000000000002E-4</v>
      </c>
      <c r="GG412" t="s">
        <v>227</v>
      </c>
      <c r="GH412">
        <v>1030</v>
      </c>
      <c r="GI412">
        <v>0.10299999999999999</v>
      </c>
      <c r="GJ412" t="s">
        <v>227</v>
      </c>
      <c r="GK412">
        <v>1</v>
      </c>
      <c r="GL412">
        <v>1E-4</v>
      </c>
      <c r="GM412" t="s">
        <v>227</v>
      </c>
      <c r="GQ412">
        <v>2.19</v>
      </c>
      <c r="GR412">
        <v>2.1900000000000001E-4</v>
      </c>
      <c r="GS412" t="s">
        <v>227</v>
      </c>
      <c r="GT412">
        <v>46.1</v>
      </c>
      <c r="GU412">
        <v>4.6100000000000004E-3</v>
      </c>
      <c r="GV412" t="s">
        <v>228</v>
      </c>
      <c r="GW412">
        <v>3.84</v>
      </c>
      <c r="GX412">
        <v>3.8400000000000001E-4</v>
      </c>
      <c r="GY412" t="s">
        <v>227</v>
      </c>
      <c r="GZ412">
        <v>7.98</v>
      </c>
      <c r="HA412">
        <v>7.9799999999999999E-4</v>
      </c>
      <c r="HB412" t="s">
        <v>227</v>
      </c>
      <c r="HC412">
        <v>0.94</v>
      </c>
      <c r="HD412">
        <v>9.3999999999999994E-5</v>
      </c>
      <c r="HE412" t="s">
        <v>228</v>
      </c>
      <c r="HF412">
        <v>178</v>
      </c>
      <c r="HG412">
        <v>1.78E-2</v>
      </c>
      <c r="HH412" t="s">
        <v>227</v>
      </c>
      <c r="HI412">
        <v>49.4</v>
      </c>
      <c r="HJ412">
        <v>4.9399999999999999E-3</v>
      </c>
      <c r="HK412" t="s">
        <v>227</v>
      </c>
    </row>
    <row r="413" spans="1:219" x14ac:dyDescent="0.25">
      <c r="A413" t="s">
        <v>784</v>
      </c>
      <c r="B413" t="s">
        <v>756</v>
      </c>
      <c r="C413" t="s">
        <v>221</v>
      </c>
      <c r="D413" t="s">
        <v>757</v>
      </c>
      <c r="E413" t="s">
        <v>758</v>
      </c>
      <c r="F413" t="s">
        <v>224</v>
      </c>
      <c r="G413" t="s">
        <v>225</v>
      </c>
      <c r="H413" t="s">
        <v>226</v>
      </c>
      <c r="I413" t="str">
        <f>HYPERLINK("https://www.oreas.com/crm/OREAS-77a/")</f>
        <v>https://www.oreas.com/crm/OREAS-77a/</v>
      </c>
      <c r="M413">
        <v>7674.1350000000002</v>
      </c>
      <c r="N413">
        <v>0.76741349999999997</v>
      </c>
      <c r="O413" t="s">
        <v>227</v>
      </c>
      <c r="P413">
        <v>154</v>
      </c>
      <c r="Q413">
        <v>1.54E-2</v>
      </c>
      <c r="R413" t="s">
        <v>227</v>
      </c>
      <c r="S413">
        <v>6.0999999999999999E-2</v>
      </c>
      <c r="T413">
        <v>6.1E-6</v>
      </c>
      <c r="U413" t="s">
        <v>243</v>
      </c>
      <c r="AT413">
        <v>1714</v>
      </c>
      <c r="AU413">
        <v>0.1714</v>
      </c>
      <c r="AV413" t="s">
        <v>227</v>
      </c>
      <c r="AW413">
        <v>709</v>
      </c>
      <c r="AX413">
        <v>7.0900000000000005E-2</v>
      </c>
      <c r="AY413" t="s">
        <v>227</v>
      </c>
      <c r="BC413">
        <v>4311</v>
      </c>
      <c r="BD413">
        <v>0.43109999999999998</v>
      </c>
      <c r="BE413" t="s">
        <v>227</v>
      </c>
      <c r="BO413">
        <v>343000</v>
      </c>
      <c r="BP413">
        <v>34.299999999999997</v>
      </c>
      <c r="BQ413" t="s">
        <v>227</v>
      </c>
      <c r="DB413">
        <v>43720.103000000003</v>
      </c>
      <c r="DC413">
        <v>4.3720103000000003</v>
      </c>
      <c r="DD413" t="s">
        <v>227</v>
      </c>
      <c r="DT413">
        <v>107100</v>
      </c>
      <c r="DU413">
        <v>10.71</v>
      </c>
      <c r="DV413" t="s">
        <v>228</v>
      </c>
      <c r="EC413">
        <v>0.56599999999999995</v>
      </c>
      <c r="ED413">
        <v>5.66E-5</v>
      </c>
      <c r="EE413" t="s">
        <v>243</v>
      </c>
      <c r="EI413">
        <v>1.0880000000000001</v>
      </c>
      <c r="EJ413">
        <v>1.088E-4</v>
      </c>
      <c r="EK413" t="s">
        <v>243</v>
      </c>
      <c r="EX413">
        <v>244000</v>
      </c>
      <c r="EY413">
        <v>24.4</v>
      </c>
      <c r="EZ413" t="s">
        <v>227</v>
      </c>
      <c r="FJ413">
        <v>62168.843999999997</v>
      </c>
      <c r="FK413">
        <v>6.2168843999999996</v>
      </c>
      <c r="FL413" t="s">
        <v>228</v>
      </c>
    </row>
    <row r="414" spans="1:219" x14ac:dyDescent="0.25">
      <c r="A414" t="s">
        <v>785</v>
      </c>
      <c r="B414" t="s">
        <v>756</v>
      </c>
      <c r="C414" t="s">
        <v>221</v>
      </c>
      <c r="D414" t="s">
        <v>757</v>
      </c>
      <c r="E414" t="s">
        <v>758</v>
      </c>
      <c r="F414" t="s">
        <v>260</v>
      </c>
      <c r="G414" t="s">
        <v>225</v>
      </c>
      <c r="H414" t="s">
        <v>226</v>
      </c>
      <c r="I414" t="str">
        <f>HYPERLINK("https://www.oreas.com/crm/OREAS-77b/")</f>
        <v>https://www.oreas.com/crm/OREAS-77b/</v>
      </c>
      <c r="J414">
        <v>1.62</v>
      </c>
      <c r="K414">
        <v>1.6200000000000001E-4</v>
      </c>
      <c r="L414" t="s">
        <v>227</v>
      </c>
      <c r="M414">
        <v>19400</v>
      </c>
      <c r="N414">
        <v>1.94</v>
      </c>
      <c r="O414" t="s">
        <v>227</v>
      </c>
      <c r="P414">
        <v>2054</v>
      </c>
      <c r="Q414">
        <v>0.2054</v>
      </c>
      <c r="R414" t="s">
        <v>227</v>
      </c>
      <c r="Y414">
        <v>118</v>
      </c>
      <c r="Z414">
        <v>1.18E-2</v>
      </c>
      <c r="AA414" t="s">
        <v>227</v>
      </c>
      <c r="AB414">
        <v>0.47</v>
      </c>
      <c r="AC414">
        <v>4.6999999999999997E-5</v>
      </c>
      <c r="AD414" t="s">
        <v>227</v>
      </c>
      <c r="AE414">
        <v>3.44</v>
      </c>
      <c r="AF414">
        <v>3.4400000000000001E-4</v>
      </c>
      <c r="AG414" t="s">
        <v>227</v>
      </c>
      <c r="AH414">
        <v>30600</v>
      </c>
      <c r="AI414">
        <v>3.06</v>
      </c>
      <c r="AJ414" t="s">
        <v>227</v>
      </c>
      <c r="AK414">
        <v>1.2</v>
      </c>
      <c r="AL414">
        <v>1.2E-4</v>
      </c>
      <c r="AM414" t="s">
        <v>227</v>
      </c>
      <c r="AN414">
        <v>27.7</v>
      </c>
      <c r="AO414">
        <v>2.7699999999999999E-3</v>
      </c>
      <c r="AP414" t="s">
        <v>227</v>
      </c>
      <c r="AT414">
        <v>1551</v>
      </c>
      <c r="AU414">
        <v>0.15509999999999999</v>
      </c>
      <c r="AV414" t="s">
        <v>227</v>
      </c>
      <c r="AW414">
        <v>280</v>
      </c>
      <c r="AX414">
        <v>2.8000000000000001E-2</v>
      </c>
      <c r="AY414" t="s">
        <v>227</v>
      </c>
      <c r="AZ414">
        <v>2.3199999999999998</v>
      </c>
      <c r="BA414">
        <v>2.32E-4</v>
      </c>
      <c r="BB414" t="s">
        <v>227</v>
      </c>
      <c r="BC414">
        <v>3426</v>
      </c>
      <c r="BD414">
        <v>0.34260000000000002</v>
      </c>
      <c r="BE414" t="s">
        <v>227</v>
      </c>
      <c r="BF414">
        <v>1.33</v>
      </c>
      <c r="BG414">
        <v>1.3300000000000001E-4</v>
      </c>
      <c r="BH414" t="s">
        <v>228</v>
      </c>
      <c r="BI414">
        <v>0.81</v>
      </c>
      <c r="BJ414">
        <v>8.1000000000000004E-5</v>
      </c>
      <c r="BK414" t="s">
        <v>228</v>
      </c>
      <c r="BL414">
        <v>0.38</v>
      </c>
      <c r="BM414">
        <v>3.8000000000000002E-5</v>
      </c>
      <c r="BN414" t="s">
        <v>228</v>
      </c>
      <c r="BO414">
        <v>298500</v>
      </c>
      <c r="BP414">
        <v>29.85</v>
      </c>
      <c r="BQ414" t="s">
        <v>227</v>
      </c>
      <c r="BR414">
        <v>4.6100000000000003</v>
      </c>
      <c r="BS414">
        <v>4.6099999999999998E-4</v>
      </c>
      <c r="BT414" t="s">
        <v>227</v>
      </c>
      <c r="BU414">
        <v>1.51</v>
      </c>
      <c r="BV414">
        <v>1.5100000000000001E-4</v>
      </c>
      <c r="BW414" t="s">
        <v>228</v>
      </c>
      <c r="CA414">
        <v>1.1499999999999999</v>
      </c>
      <c r="CB414">
        <v>1.15E-4</v>
      </c>
      <c r="CC414" t="s">
        <v>227</v>
      </c>
      <c r="CG414">
        <v>0.27</v>
      </c>
      <c r="CH414">
        <v>2.6999999999999999E-5</v>
      </c>
      <c r="CI414" t="s">
        <v>228</v>
      </c>
      <c r="CJ414">
        <v>0.11</v>
      </c>
      <c r="CK414">
        <v>1.1E-5</v>
      </c>
      <c r="CL414" t="s">
        <v>227</v>
      </c>
      <c r="CP414">
        <v>3610</v>
      </c>
      <c r="CQ414">
        <v>0.36099999999999999</v>
      </c>
      <c r="CR414" t="s">
        <v>227</v>
      </c>
      <c r="CS414">
        <v>15.8</v>
      </c>
      <c r="CT414">
        <v>1.58E-3</v>
      </c>
      <c r="CU414" t="s">
        <v>227</v>
      </c>
      <c r="CV414">
        <v>18.8</v>
      </c>
      <c r="CW414">
        <v>1.8799999999999999E-3</v>
      </c>
      <c r="CX414" t="s">
        <v>227</v>
      </c>
      <c r="DB414">
        <v>25900</v>
      </c>
      <c r="DC414">
        <v>2.59</v>
      </c>
      <c r="DD414" t="s">
        <v>227</v>
      </c>
      <c r="DE414">
        <v>640</v>
      </c>
      <c r="DF414">
        <v>6.4000000000000001E-2</v>
      </c>
      <c r="DG414" t="s">
        <v>227</v>
      </c>
      <c r="DK414">
        <v>4340</v>
      </c>
      <c r="DL414">
        <v>0.434</v>
      </c>
      <c r="DM414" t="s">
        <v>227</v>
      </c>
      <c r="DN414">
        <v>3.26</v>
      </c>
      <c r="DO414">
        <v>3.2600000000000001E-4</v>
      </c>
      <c r="DP414" t="s">
        <v>227</v>
      </c>
      <c r="DQ414">
        <v>9.4</v>
      </c>
      <c r="DR414">
        <v>9.3999999999999997E-4</v>
      </c>
      <c r="DS414" t="s">
        <v>228</v>
      </c>
      <c r="DT414">
        <v>112435</v>
      </c>
      <c r="DU414">
        <v>11.243499999999999</v>
      </c>
      <c r="DV414" t="s">
        <v>261</v>
      </c>
      <c r="DZ414">
        <v>61</v>
      </c>
      <c r="EA414">
        <v>6.1000000000000004E-3</v>
      </c>
      <c r="EB414" t="s">
        <v>227</v>
      </c>
      <c r="EF414">
        <v>2.89</v>
      </c>
      <c r="EG414">
        <v>2.8899999999999998E-4</v>
      </c>
      <c r="EH414" t="s">
        <v>228</v>
      </c>
      <c r="EL414">
        <v>18.3</v>
      </c>
      <c r="EM414">
        <v>1.83E-3</v>
      </c>
      <c r="EN414" t="s">
        <v>228</v>
      </c>
      <c r="EO414">
        <v>2.1999999999999999E-2</v>
      </c>
      <c r="EP414">
        <v>2.2000000000000001E-6</v>
      </c>
      <c r="EQ414" t="s">
        <v>227</v>
      </c>
      <c r="EX414">
        <v>222200</v>
      </c>
      <c r="EY414">
        <v>22.22</v>
      </c>
      <c r="EZ414" t="s">
        <v>228</v>
      </c>
      <c r="FA414">
        <v>9.1</v>
      </c>
      <c r="FB414">
        <v>9.1E-4</v>
      </c>
      <c r="FC414" t="s">
        <v>227</v>
      </c>
      <c r="FD414">
        <v>3.51</v>
      </c>
      <c r="FE414">
        <v>3.5100000000000002E-4</v>
      </c>
      <c r="FF414" t="s">
        <v>227</v>
      </c>
      <c r="FJ414">
        <v>92400</v>
      </c>
      <c r="FK414">
        <v>9.24</v>
      </c>
      <c r="FL414" t="s">
        <v>261</v>
      </c>
      <c r="FM414">
        <v>1.66</v>
      </c>
      <c r="FN414">
        <v>1.66E-4</v>
      </c>
      <c r="FO414" t="s">
        <v>228</v>
      </c>
      <c r="FP414">
        <v>1.59</v>
      </c>
      <c r="FQ414">
        <v>1.5899999999999999E-4</v>
      </c>
      <c r="FR414" t="s">
        <v>227</v>
      </c>
      <c r="FS414">
        <v>34.4</v>
      </c>
      <c r="FT414">
        <v>3.4399999999999999E-3</v>
      </c>
      <c r="FU414" t="s">
        <v>227</v>
      </c>
      <c r="FV414">
        <v>0.28000000000000003</v>
      </c>
      <c r="FW414">
        <v>2.8E-5</v>
      </c>
      <c r="FX414" t="s">
        <v>227</v>
      </c>
      <c r="FY414">
        <v>0.24</v>
      </c>
      <c r="FZ414">
        <v>2.4000000000000001E-5</v>
      </c>
      <c r="GA414" t="s">
        <v>228</v>
      </c>
      <c r="GE414">
        <v>6.61</v>
      </c>
      <c r="GF414">
        <v>6.6100000000000002E-4</v>
      </c>
      <c r="GG414" t="s">
        <v>227</v>
      </c>
      <c r="GH414">
        <v>640</v>
      </c>
      <c r="GI414">
        <v>6.4000000000000001E-2</v>
      </c>
      <c r="GJ414" t="s">
        <v>227</v>
      </c>
      <c r="GK414">
        <v>1.37</v>
      </c>
      <c r="GL414">
        <v>1.37E-4</v>
      </c>
      <c r="GM414" t="s">
        <v>227</v>
      </c>
      <c r="GQ414">
        <v>1.71</v>
      </c>
      <c r="GR414">
        <v>1.7100000000000001E-4</v>
      </c>
      <c r="GS414" t="s">
        <v>227</v>
      </c>
      <c r="GW414">
        <v>3.07</v>
      </c>
      <c r="GX414">
        <v>3.0699999999999998E-4</v>
      </c>
      <c r="GY414" t="s">
        <v>227</v>
      </c>
      <c r="GZ414">
        <v>6.55</v>
      </c>
      <c r="HA414">
        <v>6.5499999999999998E-4</v>
      </c>
      <c r="HB414" t="s">
        <v>227</v>
      </c>
      <c r="HC414">
        <v>0.8</v>
      </c>
      <c r="HD414">
        <v>8.0000000000000007E-5</v>
      </c>
      <c r="HE414" t="s">
        <v>228</v>
      </c>
      <c r="HF414">
        <v>205</v>
      </c>
      <c r="HG414">
        <v>2.0500000000000001E-2</v>
      </c>
      <c r="HH414" t="s">
        <v>227</v>
      </c>
      <c r="HI414">
        <v>37.9</v>
      </c>
      <c r="HJ414">
        <v>3.79E-3</v>
      </c>
      <c r="HK414" t="s">
        <v>227</v>
      </c>
    </row>
    <row r="415" spans="1:219" x14ac:dyDescent="0.25">
      <c r="A415" t="s">
        <v>786</v>
      </c>
      <c r="B415" t="s">
        <v>560</v>
      </c>
      <c r="C415" t="s">
        <v>221</v>
      </c>
      <c r="D415" t="s">
        <v>311</v>
      </c>
      <c r="E415" t="s">
        <v>758</v>
      </c>
      <c r="F415" t="s">
        <v>224</v>
      </c>
      <c r="G415" t="s">
        <v>225</v>
      </c>
      <c r="H415" t="s">
        <v>226</v>
      </c>
      <c r="I415" t="str">
        <f>HYPERLINK("https://www.oreas.com/crm/OREAS-78/")</f>
        <v>https://www.oreas.com/crm/OREAS-78/</v>
      </c>
    </row>
    <row r="416" spans="1:219" x14ac:dyDescent="0.25">
      <c r="A416" t="s">
        <v>787</v>
      </c>
      <c r="B416" t="s">
        <v>745</v>
      </c>
      <c r="C416" t="s">
        <v>257</v>
      </c>
      <c r="D416" t="s">
        <v>536</v>
      </c>
      <c r="E416" t="s">
        <v>537</v>
      </c>
      <c r="F416" t="s">
        <v>224</v>
      </c>
      <c r="G416" t="s">
        <v>235</v>
      </c>
      <c r="H416" t="s">
        <v>226</v>
      </c>
      <c r="I416" t="str">
        <f>HYPERLINK("https://www.oreas.com/crm/OREAS-7Ca/")</f>
        <v>https://www.oreas.com/crm/OREAS-7Ca/</v>
      </c>
      <c r="S416">
        <v>2.54</v>
      </c>
      <c r="T416">
        <v>2.5399999999999999E-4</v>
      </c>
      <c r="U416" t="s">
        <v>243</v>
      </c>
    </row>
    <row r="417" spans="1:219" x14ac:dyDescent="0.25">
      <c r="A417" t="s">
        <v>788</v>
      </c>
      <c r="B417" t="s">
        <v>240</v>
      </c>
      <c r="C417" t="s">
        <v>221</v>
      </c>
      <c r="D417" t="s">
        <v>536</v>
      </c>
      <c r="E417" t="s">
        <v>537</v>
      </c>
      <c r="F417" t="s">
        <v>224</v>
      </c>
      <c r="G417" t="s">
        <v>235</v>
      </c>
      <c r="H417" t="s">
        <v>226</v>
      </c>
      <c r="I417" t="str">
        <f>HYPERLINK("https://www.oreas.com/crm/OREAS-7Pa/")</f>
        <v>https://www.oreas.com/crm/OREAS-7Pa/</v>
      </c>
      <c r="S417">
        <v>3</v>
      </c>
      <c r="T417">
        <v>2.9999999999999997E-4</v>
      </c>
      <c r="U417" t="s">
        <v>243</v>
      </c>
    </row>
    <row r="418" spans="1:219" x14ac:dyDescent="0.25">
      <c r="A418" t="s">
        <v>789</v>
      </c>
      <c r="B418" t="s">
        <v>245</v>
      </c>
      <c r="C418" t="s">
        <v>257</v>
      </c>
      <c r="D418" t="s">
        <v>536</v>
      </c>
      <c r="E418" t="s">
        <v>537</v>
      </c>
      <c r="F418" t="s">
        <v>224</v>
      </c>
      <c r="G418" t="s">
        <v>235</v>
      </c>
      <c r="H418" t="s">
        <v>226</v>
      </c>
      <c r="I418" t="str">
        <f>HYPERLINK("https://www.oreas.com/crm/OREAS-7Pb/")</f>
        <v>https://www.oreas.com/crm/OREAS-7Pb/</v>
      </c>
      <c r="S418">
        <v>2.77</v>
      </c>
      <c r="T418">
        <v>2.7700000000000001E-4</v>
      </c>
      <c r="U418" t="s">
        <v>243</v>
      </c>
    </row>
    <row r="419" spans="1:219" x14ac:dyDescent="0.25">
      <c r="A419" t="s">
        <v>790</v>
      </c>
      <c r="B419" t="s">
        <v>791</v>
      </c>
      <c r="C419" t="s">
        <v>221</v>
      </c>
      <c r="D419" t="s">
        <v>792</v>
      </c>
      <c r="E419" t="s">
        <v>588</v>
      </c>
      <c r="F419" t="s">
        <v>260</v>
      </c>
      <c r="G419" t="s">
        <v>225</v>
      </c>
      <c r="H419" t="s">
        <v>226</v>
      </c>
      <c r="I419" t="str">
        <f>HYPERLINK("https://www.oreas.com/crm/OREAS-85/")</f>
        <v>https://www.oreas.com/crm/OREAS-85/</v>
      </c>
      <c r="J419">
        <v>0.55200000000000005</v>
      </c>
      <c r="K419">
        <v>5.52E-5</v>
      </c>
      <c r="L419" t="s">
        <v>271</v>
      </c>
      <c r="M419">
        <v>67700</v>
      </c>
      <c r="N419">
        <v>6.77</v>
      </c>
      <c r="O419" t="s">
        <v>227</v>
      </c>
      <c r="P419">
        <v>2.12</v>
      </c>
      <c r="Q419">
        <v>2.12E-4</v>
      </c>
      <c r="R419" t="s">
        <v>227</v>
      </c>
      <c r="S419">
        <v>6.0999999999999999E-2</v>
      </c>
      <c r="T419">
        <v>6.1E-6</v>
      </c>
      <c r="U419" t="s">
        <v>243</v>
      </c>
      <c r="V419" s="2">
        <v>10</v>
      </c>
      <c r="W419" s="2">
        <v>1E-3</v>
      </c>
      <c r="X419" t="s">
        <v>271</v>
      </c>
      <c r="Y419">
        <v>82</v>
      </c>
      <c r="Z419">
        <v>8.2000000000000007E-3</v>
      </c>
      <c r="AA419" t="s">
        <v>227</v>
      </c>
      <c r="AB419">
        <v>0.31</v>
      </c>
      <c r="AC419">
        <v>3.1000000000000001E-5</v>
      </c>
      <c r="AD419" t="s">
        <v>227</v>
      </c>
      <c r="AE419">
        <v>0.45</v>
      </c>
      <c r="AF419">
        <v>4.5000000000000003E-5</v>
      </c>
      <c r="AG419" t="s">
        <v>227</v>
      </c>
      <c r="AH419">
        <v>63400</v>
      </c>
      <c r="AI419">
        <v>6.34</v>
      </c>
      <c r="AJ419" t="s">
        <v>227</v>
      </c>
      <c r="AK419">
        <v>0.33</v>
      </c>
      <c r="AL419">
        <v>3.3000000000000003E-5</v>
      </c>
      <c r="AM419" t="s">
        <v>227</v>
      </c>
      <c r="AN419">
        <v>9.14</v>
      </c>
      <c r="AO419">
        <v>9.1399999999999999E-4</v>
      </c>
      <c r="AP419" t="s">
        <v>227</v>
      </c>
      <c r="AT419">
        <v>178</v>
      </c>
      <c r="AU419">
        <v>1.78E-2</v>
      </c>
      <c r="AV419" t="s">
        <v>227</v>
      </c>
      <c r="AW419">
        <v>480</v>
      </c>
      <c r="AX419">
        <v>4.8000000000000001E-2</v>
      </c>
      <c r="AY419" t="s">
        <v>227</v>
      </c>
      <c r="AZ419">
        <v>0.37</v>
      </c>
      <c r="BA419">
        <v>3.6999999999999998E-5</v>
      </c>
      <c r="BB419" t="s">
        <v>227</v>
      </c>
      <c r="BC419">
        <v>1760</v>
      </c>
      <c r="BD419">
        <v>0.17599999999999999</v>
      </c>
      <c r="BE419" t="s">
        <v>227</v>
      </c>
      <c r="BF419">
        <v>1.95</v>
      </c>
      <c r="BG419">
        <v>1.95E-4</v>
      </c>
      <c r="BH419" t="s">
        <v>227</v>
      </c>
      <c r="BI419">
        <v>1.23</v>
      </c>
      <c r="BJ419">
        <v>1.2300000000000001E-4</v>
      </c>
      <c r="BK419" t="s">
        <v>227</v>
      </c>
      <c r="BL419">
        <v>0.56999999999999995</v>
      </c>
      <c r="BM419">
        <v>5.7000000000000003E-5</v>
      </c>
      <c r="BN419" t="s">
        <v>227</v>
      </c>
      <c r="BO419">
        <v>95300</v>
      </c>
      <c r="BP419">
        <v>9.5299999999999994</v>
      </c>
      <c r="BQ419" t="s">
        <v>227</v>
      </c>
      <c r="BR419">
        <v>11.5</v>
      </c>
      <c r="BS419">
        <v>1.15E-3</v>
      </c>
      <c r="BT419" t="s">
        <v>227</v>
      </c>
      <c r="BU419">
        <v>1.79</v>
      </c>
      <c r="BV419">
        <v>1.7899999999999999E-4</v>
      </c>
      <c r="BW419" t="s">
        <v>227</v>
      </c>
      <c r="BX419">
        <v>8.5999999999999993E-2</v>
      </c>
      <c r="BY419">
        <v>8.6000000000000007E-6</v>
      </c>
      <c r="BZ419" t="s">
        <v>271</v>
      </c>
      <c r="CA419">
        <v>0.74</v>
      </c>
      <c r="CB419">
        <v>7.3999999999999996E-5</v>
      </c>
      <c r="CC419" t="s">
        <v>227</v>
      </c>
      <c r="CG419">
        <v>0.42</v>
      </c>
      <c r="CH419">
        <v>4.1999999999999998E-5</v>
      </c>
      <c r="CI419" t="s">
        <v>227</v>
      </c>
      <c r="CJ419">
        <v>5.3999999999999999E-2</v>
      </c>
      <c r="CK419">
        <v>5.4E-6</v>
      </c>
      <c r="CL419" t="s">
        <v>227</v>
      </c>
      <c r="CP419">
        <v>2080</v>
      </c>
      <c r="CQ419">
        <v>0.20799999999999999</v>
      </c>
      <c r="CR419" t="s">
        <v>227</v>
      </c>
      <c r="CS419">
        <v>3.89</v>
      </c>
      <c r="CT419">
        <v>3.8900000000000002E-4</v>
      </c>
      <c r="CU419" t="s">
        <v>227</v>
      </c>
      <c r="CV419">
        <v>7.72</v>
      </c>
      <c r="CW419">
        <v>7.7200000000000001E-4</v>
      </c>
      <c r="CX419" t="s">
        <v>227</v>
      </c>
      <c r="CY419">
        <v>0.18</v>
      </c>
      <c r="CZ419">
        <v>1.8E-5</v>
      </c>
      <c r="DA419" t="s">
        <v>227</v>
      </c>
      <c r="DB419">
        <v>82000</v>
      </c>
      <c r="DC419">
        <v>8.1999999999999993</v>
      </c>
      <c r="DD419" t="s">
        <v>227</v>
      </c>
      <c r="DE419">
        <v>1280</v>
      </c>
      <c r="DF419">
        <v>0.128</v>
      </c>
      <c r="DG419" t="s">
        <v>227</v>
      </c>
      <c r="DH419">
        <v>1.54</v>
      </c>
      <c r="DI419">
        <v>1.54E-4</v>
      </c>
      <c r="DJ419" t="s">
        <v>227</v>
      </c>
      <c r="DK419">
        <v>10200</v>
      </c>
      <c r="DL419">
        <v>1.02</v>
      </c>
      <c r="DM419" t="s">
        <v>227</v>
      </c>
      <c r="DN419">
        <v>1.18</v>
      </c>
      <c r="DO419">
        <v>1.18E-4</v>
      </c>
      <c r="DP419" t="s">
        <v>227</v>
      </c>
      <c r="DQ419">
        <v>5.6</v>
      </c>
      <c r="DR419">
        <v>5.5999999999999995E-4</v>
      </c>
      <c r="DS419" t="s">
        <v>227</v>
      </c>
      <c r="DT419">
        <v>3530</v>
      </c>
      <c r="DU419">
        <v>0.35299999999999998</v>
      </c>
      <c r="DV419" t="s">
        <v>261</v>
      </c>
      <c r="DW419">
        <v>250</v>
      </c>
      <c r="DX419">
        <v>2.5000000000000001E-2</v>
      </c>
      <c r="DY419" t="s">
        <v>227</v>
      </c>
      <c r="DZ419">
        <v>5.5</v>
      </c>
      <c r="EA419">
        <v>5.5000000000000003E-4</v>
      </c>
      <c r="EB419" t="s">
        <v>227</v>
      </c>
      <c r="EC419">
        <v>7.0000000000000001E-3</v>
      </c>
      <c r="ED419">
        <v>6.9999999999999997E-7</v>
      </c>
      <c r="EE419" t="s">
        <v>243</v>
      </c>
      <c r="EF419">
        <v>1.25</v>
      </c>
      <c r="EG419">
        <v>1.25E-4</v>
      </c>
      <c r="EH419" t="s">
        <v>227</v>
      </c>
      <c r="EI419">
        <v>4.0000000000000001E-3</v>
      </c>
      <c r="EJ419">
        <v>3.9999999999999998E-7</v>
      </c>
      <c r="EK419" t="s">
        <v>243</v>
      </c>
      <c r="EL419">
        <v>5.15</v>
      </c>
      <c r="EM419">
        <v>5.1500000000000005E-4</v>
      </c>
      <c r="EN419" t="s">
        <v>271</v>
      </c>
      <c r="EO419">
        <v>2.7E-2</v>
      </c>
      <c r="EP419">
        <v>2.7E-6</v>
      </c>
      <c r="EQ419" t="s">
        <v>227</v>
      </c>
      <c r="EX419">
        <v>20100</v>
      </c>
      <c r="EY419">
        <v>2.0099999999999998</v>
      </c>
      <c r="EZ419" t="s">
        <v>227</v>
      </c>
      <c r="FA419">
        <v>0.27</v>
      </c>
      <c r="FB419">
        <v>2.6999999999999999E-5</v>
      </c>
      <c r="FC419" t="s">
        <v>227</v>
      </c>
      <c r="FD419">
        <v>28</v>
      </c>
      <c r="FE419">
        <v>2.8E-3</v>
      </c>
      <c r="FF419" t="s">
        <v>227</v>
      </c>
      <c r="FG419">
        <v>4.97</v>
      </c>
      <c r="FH419">
        <v>4.9700000000000005E-4</v>
      </c>
      <c r="FI419" t="s">
        <v>227</v>
      </c>
      <c r="FJ419">
        <v>215160.29399999999</v>
      </c>
      <c r="FK419">
        <v>21.516029400000001</v>
      </c>
      <c r="FL419" t="s">
        <v>261</v>
      </c>
      <c r="FM419">
        <v>0.56999999999999995</v>
      </c>
      <c r="FN419">
        <v>5.7000000000000003E-5</v>
      </c>
      <c r="FO419" t="s">
        <v>271</v>
      </c>
      <c r="FP419">
        <v>0.51</v>
      </c>
      <c r="FQ419">
        <v>5.1E-5</v>
      </c>
      <c r="FR419" t="s">
        <v>227</v>
      </c>
      <c r="FS419">
        <v>140</v>
      </c>
      <c r="FT419">
        <v>1.4E-2</v>
      </c>
      <c r="FU419" t="s">
        <v>227</v>
      </c>
      <c r="FV419">
        <v>8.4000000000000005E-2</v>
      </c>
      <c r="FW419">
        <v>8.3999999999999992E-6</v>
      </c>
      <c r="FX419" t="s">
        <v>227</v>
      </c>
      <c r="FY419">
        <v>0.31</v>
      </c>
      <c r="FZ419">
        <v>3.1000000000000001E-5</v>
      </c>
      <c r="GA419" t="s">
        <v>227</v>
      </c>
      <c r="GB419">
        <v>0.28999999999999998</v>
      </c>
      <c r="GC419">
        <v>2.9E-5</v>
      </c>
      <c r="GD419" t="s">
        <v>271</v>
      </c>
      <c r="GE419">
        <v>0.57999999999999996</v>
      </c>
      <c r="GF419">
        <v>5.8E-5</v>
      </c>
      <c r="GG419" t="s">
        <v>227</v>
      </c>
      <c r="GH419">
        <v>2670</v>
      </c>
      <c r="GI419">
        <v>0.26700000000000002</v>
      </c>
      <c r="GJ419" t="s">
        <v>227</v>
      </c>
      <c r="GK419">
        <v>4.3999999999999997E-2</v>
      </c>
      <c r="GL419">
        <v>4.4000000000000002E-6</v>
      </c>
      <c r="GM419" t="s">
        <v>227</v>
      </c>
      <c r="GN419">
        <v>0.17</v>
      </c>
      <c r="GO419">
        <v>1.7E-5</v>
      </c>
      <c r="GP419" t="s">
        <v>227</v>
      </c>
      <c r="GQ419">
        <v>0.21</v>
      </c>
      <c r="GR419">
        <v>2.0999999999999999E-5</v>
      </c>
      <c r="GS419" t="s">
        <v>227</v>
      </c>
      <c r="GT419">
        <v>38.700000000000003</v>
      </c>
      <c r="GU419">
        <v>3.8700000000000002E-3</v>
      </c>
      <c r="GV419" t="s">
        <v>271</v>
      </c>
      <c r="GW419">
        <v>0.55000000000000004</v>
      </c>
      <c r="GX419">
        <v>5.5000000000000002E-5</v>
      </c>
      <c r="GY419" t="s">
        <v>227</v>
      </c>
      <c r="GZ419">
        <v>10.7</v>
      </c>
      <c r="HA419">
        <v>1.07E-3</v>
      </c>
      <c r="HB419" t="s">
        <v>227</v>
      </c>
      <c r="HC419">
        <v>1.17</v>
      </c>
      <c r="HD419">
        <v>1.17E-4</v>
      </c>
      <c r="HE419" t="s">
        <v>227</v>
      </c>
      <c r="HF419">
        <v>79</v>
      </c>
      <c r="HG419">
        <v>7.9000000000000008E-3</v>
      </c>
      <c r="HH419" t="s">
        <v>227</v>
      </c>
      <c r="HI419">
        <v>20.9</v>
      </c>
      <c r="HJ419">
        <v>2.0899999999999998E-3</v>
      </c>
      <c r="HK419" t="s">
        <v>227</v>
      </c>
    </row>
    <row r="420" spans="1:219" x14ac:dyDescent="0.25">
      <c r="A420" t="s">
        <v>793</v>
      </c>
      <c r="B420" t="s">
        <v>791</v>
      </c>
      <c r="C420" t="s">
        <v>221</v>
      </c>
      <c r="D420" t="s">
        <v>792</v>
      </c>
      <c r="E420" t="s">
        <v>588</v>
      </c>
      <c r="F420" t="s">
        <v>260</v>
      </c>
      <c r="G420" t="s">
        <v>225</v>
      </c>
      <c r="H420" t="s">
        <v>226</v>
      </c>
      <c r="I420" t="str">
        <f>HYPERLINK("https://www.oreas.com/crm/OREAS-86/")</f>
        <v>https://www.oreas.com/crm/OREAS-86/</v>
      </c>
      <c r="J420">
        <v>1.01</v>
      </c>
      <c r="K420">
        <v>1.01E-4</v>
      </c>
      <c r="L420" t="s">
        <v>271</v>
      </c>
      <c r="M420">
        <v>50600</v>
      </c>
      <c r="N420">
        <v>5.0599999999999996</v>
      </c>
      <c r="O420" t="s">
        <v>227</v>
      </c>
      <c r="P420">
        <v>8.42</v>
      </c>
      <c r="Q420">
        <v>8.4199999999999998E-4</v>
      </c>
      <c r="R420" t="s">
        <v>227</v>
      </c>
      <c r="S420">
        <v>8.6999999999999994E-2</v>
      </c>
      <c r="T420">
        <v>8.6999999999999997E-6</v>
      </c>
      <c r="U420" t="s">
        <v>243</v>
      </c>
      <c r="V420" s="2">
        <v>10</v>
      </c>
      <c r="W420" s="2">
        <v>1E-3</v>
      </c>
      <c r="X420" t="s">
        <v>271</v>
      </c>
      <c r="Y420">
        <v>80</v>
      </c>
      <c r="Z420">
        <v>8.0000000000000002E-3</v>
      </c>
      <c r="AA420" t="s">
        <v>227</v>
      </c>
      <c r="AB420">
        <v>0.26</v>
      </c>
      <c r="AC420">
        <v>2.5999999999999998E-5</v>
      </c>
      <c r="AD420" t="s">
        <v>227</v>
      </c>
      <c r="AE420">
        <v>0.73</v>
      </c>
      <c r="AF420">
        <v>7.2999999999999999E-5</v>
      </c>
      <c r="AG420" t="s">
        <v>227</v>
      </c>
      <c r="AH420">
        <v>48000</v>
      </c>
      <c r="AI420">
        <v>4.8</v>
      </c>
      <c r="AJ420" t="s">
        <v>227</v>
      </c>
      <c r="AK420">
        <v>0.4</v>
      </c>
      <c r="AL420">
        <v>4.0000000000000003E-5</v>
      </c>
      <c r="AM420" t="s">
        <v>227</v>
      </c>
      <c r="AN420">
        <v>8.24</v>
      </c>
      <c r="AO420">
        <v>8.2399999999999997E-4</v>
      </c>
      <c r="AP420" t="s">
        <v>227</v>
      </c>
      <c r="AT420">
        <v>507</v>
      </c>
      <c r="AU420">
        <v>5.0700000000000002E-2</v>
      </c>
      <c r="AV420" t="s">
        <v>227</v>
      </c>
      <c r="AW420">
        <v>513</v>
      </c>
      <c r="AX420">
        <v>5.1299999999999998E-2</v>
      </c>
      <c r="AY420" t="s">
        <v>227</v>
      </c>
      <c r="AZ420">
        <v>0.32</v>
      </c>
      <c r="BA420">
        <v>3.1999999999999999E-5</v>
      </c>
      <c r="BB420" t="s">
        <v>227</v>
      </c>
      <c r="BC420">
        <v>5620</v>
      </c>
      <c r="BD420">
        <v>0.56200000000000006</v>
      </c>
      <c r="BE420" t="s">
        <v>227</v>
      </c>
      <c r="BF420">
        <v>1.65</v>
      </c>
      <c r="BG420">
        <v>1.65E-4</v>
      </c>
      <c r="BH420" t="s">
        <v>227</v>
      </c>
      <c r="BI420">
        <v>1</v>
      </c>
      <c r="BJ420">
        <v>1E-4</v>
      </c>
      <c r="BK420" t="s">
        <v>227</v>
      </c>
      <c r="BL420">
        <v>0.47</v>
      </c>
      <c r="BM420">
        <v>4.6999999999999997E-5</v>
      </c>
      <c r="BN420" t="s">
        <v>227</v>
      </c>
      <c r="BO420">
        <v>162400</v>
      </c>
      <c r="BP420">
        <v>16.239999999999998</v>
      </c>
      <c r="BQ420" t="s">
        <v>227</v>
      </c>
      <c r="BR420">
        <v>9.24</v>
      </c>
      <c r="BS420">
        <v>9.2400000000000002E-4</v>
      </c>
      <c r="BT420" t="s">
        <v>227</v>
      </c>
      <c r="BU420">
        <v>1.54</v>
      </c>
      <c r="BV420">
        <v>1.54E-4</v>
      </c>
      <c r="BW420" t="s">
        <v>227</v>
      </c>
      <c r="BX420">
        <v>0.16</v>
      </c>
      <c r="BY420">
        <v>1.5999999999999999E-5</v>
      </c>
      <c r="BZ420" t="s">
        <v>271</v>
      </c>
      <c r="CA420">
        <v>0.64</v>
      </c>
      <c r="CB420">
        <v>6.3999999999999997E-5</v>
      </c>
      <c r="CC420" t="s">
        <v>227</v>
      </c>
      <c r="CG420">
        <v>0.34</v>
      </c>
      <c r="CH420">
        <v>3.4E-5</v>
      </c>
      <c r="CI420" t="s">
        <v>227</v>
      </c>
      <c r="CJ420">
        <v>5.6000000000000001E-2</v>
      </c>
      <c r="CK420">
        <v>5.5999999999999997E-6</v>
      </c>
      <c r="CL420" t="s">
        <v>227</v>
      </c>
      <c r="CP420">
        <v>1850</v>
      </c>
      <c r="CQ420">
        <v>0.185</v>
      </c>
      <c r="CR420" t="s">
        <v>227</v>
      </c>
      <c r="CS420">
        <v>3.57</v>
      </c>
      <c r="CT420">
        <v>3.57E-4</v>
      </c>
      <c r="CU420" t="s">
        <v>227</v>
      </c>
      <c r="CV420">
        <v>5.96</v>
      </c>
      <c r="CW420">
        <v>5.9599999999999996E-4</v>
      </c>
      <c r="CX420" t="s">
        <v>227</v>
      </c>
      <c r="CY420">
        <v>0.15</v>
      </c>
      <c r="CZ420">
        <v>1.5E-5</v>
      </c>
      <c r="DA420" t="s">
        <v>227</v>
      </c>
      <c r="DB420">
        <v>83800</v>
      </c>
      <c r="DC420">
        <v>8.3800000000000008</v>
      </c>
      <c r="DD420" t="s">
        <v>227</v>
      </c>
      <c r="DE420">
        <v>1160</v>
      </c>
      <c r="DF420">
        <v>0.11600000000000001</v>
      </c>
      <c r="DG420" t="s">
        <v>227</v>
      </c>
      <c r="DH420">
        <v>2.0099999999999998</v>
      </c>
      <c r="DI420">
        <v>2.0100000000000001E-4</v>
      </c>
      <c r="DJ420" t="s">
        <v>227</v>
      </c>
      <c r="DK420">
        <v>7830</v>
      </c>
      <c r="DL420">
        <v>0.78300000000000003</v>
      </c>
      <c r="DM420" t="s">
        <v>227</v>
      </c>
      <c r="DN420">
        <v>1.17</v>
      </c>
      <c r="DO420">
        <v>1.17E-4</v>
      </c>
      <c r="DP420" t="s">
        <v>227</v>
      </c>
      <c r="DQ420">
        <v>5</v>
      </c>
      <c r="DR420">
        <v>5.0000000000000001E-4</v>
      </c>
      <c r="DS420" t="s">
        <v>227</v>
      </c>
      <c r="DT420">
        <v>12600</v>
      </c>
      <c r="DU420">
        <v>1.26</v>
      </c>
      <c r="DV420" t="s">
        <v>261</v>
      </c>
      <c r="DW420">
        <v>220</v>
      </c>
      <c r="DX420">
        <v>2.1999999999999999E-2</v>
      </c>
      <c r="DY420" t="s">
        <v>227</v>
      </c>
      <c r="DZ420">
        <v>6.24</v>
      </c>
      <c r="EA420">
        <v>6.2399999999999999E-4</v>
      </c>
      <c r="EB420" t="s">
        <v>227</v>
      </c>
      <c r="EC420">
        <v>1.7999999999999999E-2</v>
      </c>
      <c r="ED420">
        <v>1.7999999999999999E-6</v>
      </c>
      <c r="EE420" t="s">
        <v>243</v>
      </c>
      <c r="EF420">
        <v>1.1100000000000001</v>
      </c>
      <c r="EG420">
        <v>1.11E-4</v>
      </c>
      <c r="EH420" t="s">
        <v>227</v>
      </c>
      <c r="EI420">
        <v>7.0000000000000001E-3</v>
      </c>
      <c r="EJ420">
        <v>6.9999999999999997E-7</v>
      </c>
      <c r="EK420" t="s">
        <v>243</v>
      </c>
      <c r="EL420">
        <v>4.49</v>
      </c>
      <c r="EM420">
        <v>4.4900000000000002E-4</v>
      </c>
      <c r="EN420" t="s">
        <v>271</v>
      </c>
      <c r="EO420">
        <v>9.5000000000000001E-2</v>
      </c>
      <c r="EP420">
        <v>9.5000000000000005E-6</v>
      </c>
      <c r="EQ420" t="s">
        <v>227</v>
      </c>
      <c r="EX420">
        <v>61500</v>
      </c>
      <c r="EY420">
        <v>6.15</v>
      </c>
      <c r="EZ420" t="s">
        <v>227</v>
      </c>
      <c r="FA420">
        <v>0.95</v>
      </c>
      <c r="FB420">
        <v>9.5000000000000005E-5</v>
      </c>
      <c r="FC420" t="s">
        <v>227</v>
      </c>
      <c r="FD420">
        <v>21.7</v>
      </c>
      <c r="FE420">
        <v>2.1700000000000001E-3</v>
      </c>
      <c r="FF420" t="s">
        <v>227</v>
      </c>
      <c r="FG420">
        <v>17</v>
      </c>
      <c r="FH420">
        <v>1.6999999999999999E-3</v>
      </c>
      <c r="FI420" t="s">
        <v>227</v>
      </c>
      <c r="FJ420">
        <v>180570.11</v>
      </c>
      <c r="FK420">
        <v>18.057010999999999</v>
      </c>
      <c r="FL420" t="s">
        <v>261</v>
      </c>
      <c r="FM420">
        <v>0.52</v>
      </c>
      <c r="FN420">
        <v>5.1999999999999997E-5</v>
      </c>
      <c r="FO420" t="s">
        <v>271</v>
      </c>
      <c r="FP420">
        <v>0.6</v>
      </c>
      <c r="FQ420">
        <v>6.0000000000000002E-5</v>
      </c>
      <c r="FR420" t="s">
        <v>227</v>
      </c>
      <c r="FS420">
        <v>106</v>
      </c>
      <c r="FT420">
        <v>1.06E-2</v>
      </c>
      <c r="FU420" t="s">
        <v>227</v>
      </c>
      <c r="FV420">
        <v>7.5999999999999998E-2</v>
      </c>
      <c r="FW420">
        <v>7.6000000000000001E-6</v>
      </c>
      <c r="FX420" t="s">
        <v>227</v>
      </c>
      <c r="FY420">
        <v>0.26</v>
      </c>
      <c r="FZ420">
        <v>2.5999999999999998E-5</v>
      </c>
      <c r="GA420" t="s">
        <v>227</v>
      </c>
      <c r="GB420">
        <v>0.64</v>
      </c>
      <c r="GC420">
        <v>6.3999999999999997E-5</v>
      </c>
      <c r="GD420" t="s">
        <v>271</v>
      </c>
      <c r="GE420">
        <v>0.6</v>
      </c>
      <c r="GF420">
        <v>6.0000000000000002E-5</v>
      </c>
      <c r="GG420" t="s">
        <v>227</v>
      </c>
      <c r="GH420">
        <v>2260</v>
      </c>
      <c r="GI420">
        <v>0.22600000000000001</v>
      </c>
      <c r="GJ420" t="s">
        <v>227</v>
      </c>
      <c r="GK420">
        <v>0.05</v>
      </c>
      <c r="GL420">
        <v>5.0000000000000004E-6</v>
      </c>
      <c r="GM420" t="s">
        <v>227</v>
      </c>
      <c r="GN420">
        <v>0.15</v>
      </c>
      <c r="GO420">
        <v>1.5E-5</v>
      </c>
      <c r="GP420" t="s">
        <v>227</v>
      </c>
      <c r="GQ420">
        <v>0.51</v>
      </c>
      <c r="GR420">
        <v>5.1E-5</v>
      </c>
      <c r="GS420" t="s">
        <v>227</v>
      </c>
      <c r="GT420">
        <v>39.799999999999997</v>
      </c>
      <c r="GU420">
        <v>3.98E-3</v>
      </c>
      <c r="GV420" t="s">
        <v>271</v>
      </c>
      <c r="GW420">
        <v>0.5</v>
      </c>
      <c r="GX420">
        <v>5.0000000000000002E-5</v>
      </c>
      <c r="GY420" t="s">
        <v>227</v>
      </c>
      <c r="GZ420">
        <v>8.73</v>
      </c>
      <c r="HA420">
        <v>8.7299999999999997E-4</v>
      </c>
      <c r="HB420" t="s">
        <v>227</v>
      </c>
      <c r="HC420">
        <v>0.97</v>
      </c>
      <c r="HD420">
        <v>9.7E-5</v>
      </c>
      <c r="HE420" t="s">
        <v>227</v>
      </c>
      <c r="HF420">
        <v>80</v>
      </c>
      <c r="HG420">
        <v>8.0000000000000002E-3</v>
      </c>
      <c r="HH420" t="s">
        <v>227</v>
      </c>
      <c r="HI420">
        <v>20</v>
      </c>
      <c r="HJ420">
        <v>2E-3</v>
      </c>
      <c r="HK420" t="s">
        <v>227</v>
      </c>
    </row>
    <row r="421" spans="1:219" x14ac:dyDescent="0.25">
      <c r="A421" t="s">
        <v>794</v>
      </c>
      <c r="B421" t="s">
        <v>334</v>
      </c>
      <c r="C421" t="s">
        <v>221</v>
      </c>
      <c r="D421" t="s">
        <v>551</v>
      </c>
      <c r="E421" t="s">
        <v>552</v>
      </c>
      <c r="F421" t="s">
        <v>224</v>
      </c>
      <c r="G421" t="s">
        <v>235</v>
      </c>
      <c r="H421" t="s">
        <v>226</v>
      </c>
      <c r="I421" t="str">
        <f>HYPERLINK("https://www.oreas.com/crm/OREAS-90/")</f>
        <v>https://www.oreas.com/crm/OREAS-90/</v>
      </c>
      <c r="J421">
        <v>0.06</v>
      </c>
      <c r="K421">
        <v>6.0000000000000002E-6</v>
      </c>
      <c r="L421" t="s">
        <v>271</v>
      </c>
      <c r="AE421">
        <v>0.87</v>
      </c>
      <c r="AF421">
        <v>8.7000000000000001E-5</v>
      </c>
      <c r="AG421" t="s">
        <v>227</v>
      </c>
      <c r="AT421">
        <v>15.9</v>
      </c>
      <c r="AU421">
        <v>1.5900000000000001E-3</v>
      </c>
      <c r="AV421" t="s">
        <v>227</v>
      </c>
      <c r="BC421">
        <v>112</v>
      </c>
      <c r="BD421">
        <v>1.12E-2</v>
      </c>
      <c r="BE421" t="s">
        <v>227</v>
      </c>
      <c r="DZ421">
        <v>6.59</v>
      </c>
      <c r="EA421">
        <v>6.5899999999999997E-4</v>
      </c>
      <c r="EB421" t="s">
        <v>227</v>
      </c>
      <c r="EX421">
        <v>715</v>
      </c>
      <c r="EY421">
        <v>7.1499999999999994E-2</v>
      </c>
      <c r="EZ421" t="s">
        <v>227</v>
      </c>
      <c r="FA421">
        <v>0.86</v>
      </c>
      <c r="FB421">
        <v>8.6000000000000003E-5</v>
      </c>
      <c r="FC421" t="s">
        <v>227</v>
      </c>
      <c r="FG421">
        <v>1.32</v>
      </c>
      <c r="FH421">
        <v>1.3200000000000001E-4</v>
      </c>
      <c r="FI421" t="s">
        <v>227</v>
      </c>
      <c r="FP421">
        <v>7.83</v>
      </c>
      <c r="FQ421">
        <v>7.8299999999999995E-4</v>
      </c>
      <c r="FR421" t="s">
        <v>227</v>
      </c>
      <c r="HF421">
        <v>68</v>
      </c>
      <c r="HG421">
        <v>6.7999999999999996E-3</v>
      </c>
      <c r="HH421" t="s">
        <v>227</v>
      </c>
    </row>
    <row r="422" spans="1:219" x14ac:dyDescent="0.25">
      <c r="A422" t="s">
        <v>795</v>
      </c>
      <c r="B422" t="s">
        <v>314</v>
      </c>
      <c r="C422" t="s">
        <v>257</v>
      </c>
      <c r="D422" t="s">
        <v>796</v>
      </c>
      <c r="E422" t="s">
        <v>339</v>
      </c>
      <c r="F422" t="s">
        <v>260</v>
      </c>
      <c r="G422" t="s">
        <v>235</v>
      </c>
      <c r="H422" t="s">
        <v>226</v>
      </c>
      <c r="I422" t="str">
        <f>HYPERLINK("https://www.oreas.com/crm/OREAS-901/")</f>
        <v>https://www.oreas.com/crm/OREAS-901/</v>
      </c>
      <c r="J422">
        <v>0.27600000000000002</v>
      </c>
      <c r="K422">
        <v>2.76E-5</v>
      </c>
      <c r="L422" t="s">
        <v>271</v>
      </c>
      <c r="M422">
        <v>68100</v>
      </c>
      <c r="N422">
        <v>6.81</v>
      </c>
      <c r="O422" t="s">
        <v>227</v>
      </c>
      <c r="P422">
        <v>71</v>
      </c>
      <c r="Q422">
        <v>7.1000000000000004E-3</v>
      </c>
      <c r="R422" t="s">
        <v>227</v>
      </c>
      <c r="S422">
        <v>0.36299999999999999</v>
      </c>
      <c r="T422">
        <v>3.6300000000000001E-5</v>
      </c>
      <c r="U422" t="s">
        <v>243</v>
      </c>
      <c r="Y422">
        <v>229</v>
      </c>
      <c r="Z422">
        <v>2.29E-2</v>
      </c>
      <c r="AA422" t="s">
        <v>227</v>
      </c>
      <c r="AB422">
        <v>6.17</v>
      </c>
      <c r="AC422">
        <v>6.1700000000000004E-4</v>
      </c>
      <c r="AD422" t="s">
        <v>227</v>
      </c>
      <c r="AE422">
        <v>4.75</v>
      </c>
      <c r="AF422">
        <v>4.75E-4</v>
      </c>
      <c r="AG422" t="s">
        <v>227</v>
      </c>
      <c r="AH422">
        <v>920</v>
      </c>
      <c r="AI422">
        <v>9.1999999999999998E-2</v>
      </c>
      <c r="AJ422" t="s">
        <v>227</v>
      </c>
      <c r="AN422">
        <v>95</v>
      </c>
      <c r="AO422">
        <v>9.4999999999999998E-3</v>
      </c>
      <c r="AP422" t="s">
        <v>227</v>
      </c>
      <c r="AT422">
        <v>73</v>
      </c>
      <c r="AU422">
        <v>7.3000000000000001E-3</v>
      </c>
      <c r="AV422" t="s">
        <v>227</v>
      </c>
      <c r="AW422">
        <v>57</v>
      </c>
      <c r="AX422">
        <v>5.7000000000000002E-3</v>
      </c>
      <c r="AY422" t="s">
        <v>227</v>
      </c>
      <c r="AZ422">
        <v>5.12</v>
      </c>
      <c r="BA422">
        <v>5.1199999999999998E-4</v>
      </c>
      <c r="BB422" t="s">
        <v>227</v>
      </c>
      <c r="BC422">
        <v>1410</v>
      </c>
      <c r="BD422">
        <v>0.14099999999999999</v>
      </c>
      <c r="BE422" t="s">
        <v>227</v>
      </c>
      <c r="BO422">
        <v>40300</v>
      </c>
      <c r="BP422">
        <v>4.03</v>
      </c>
      <c r="BQ422" t="s">
        <v>227</v>
      </c>
      <c r="BR422">
        <v>18.7</v>
      </c>
      <c r="BS422">
        <v>1.8699999999999999E-3</v>
      </c>
      <c r="BT422" t="s">
        <v>227</v>
      </c>
      <c r="BX422">
        <v>0.11</v>
      </c>
      <c r="BY422">
        <v>1.1E-5</v>
      </c>
      <c r="BZ422" t="s">
        <v>271</v>
      </c>
      <c r="CA422">
        <v>5.27</v>
      </c>
      <c r="CB422">
        <v>5.2700000000000002E-4</v>
      </c>
      <c r="CC422" t="s">
        <v>227</v>
      </c>
      <c r="CJ422">
        <v>0.26</v>
      </c>
      <c r="CK422">
        <v>2.5999999999999998E-5</v>
      </c>
      <c r="CL422" t="s">
        <v>227</v>
      </c>
      <c r="CP422">
        <v>36700</v>
      </c>
      <c r="CQ422">
        <v>3.67</v>
      </c>
      <c r="CR422" t="s">
        <v>227</v>
      </c>
      <c r="CS422">
        <v>47</v>
      </c>
      <c r="CT422">
        <v>4.7000000000000002E-3</v>
      </c>
      <c r="CU422" t="s">
        <v>227</v>
      </c>
      <c r="CV422">
        <v>17.899999999999999</v>
      </c>
      <c r="CW422">
        <v>1.7899999999999999E-3</v>
      </c>
      <c r="CX422" t="s">
        <v>227</v>
      </c>
      <c r="CY422">
        <v>0.53</v>
      </c>
      <c r="CZ422">
        <v>5.3000000000000001E-5</v>
      </c>
      <c r="DA422" t="s">
        <v>227</v>
      </c>
      <c r="DB422">
        <v>6000</v>
      </c>
      <c r="DC422">
        <v>0.6</v>
      </c>
      <c r="DD422" t="s">
        <v>227</v>
      </c>
      <c r="DE422">
        <v>290</v>
      </c>
      <c r="DF422">
        <v>2.9000000000000001E-2</v>
      </c>
      <c r="DG422" t="s">
        <v>227</v>
      </c>
      <c r="DH422">
        <v>3.36</v>
      </c>
      <c r="DI422">
        <v>3.3599999999999998E-4</v>
      </c>
      <c r="DJ422" t="s">
        <v>227</v>
      </c>
      <c r="DK422">
        <v>420</v>
      </c>
      <c r="DL422">
        <v>4.2000000000000003E-2</v>
      </c>
      <c r="DM422" t="s">
        <v>227</v>
      </c>
      <c r="DT422">
        <v>34.700000000000003</v>
      </c>
      <c r="DU422">
        <v>3.47E-3</v>
      </c>
      <c r="DV422" t="s">
        <v>271</v>
      </c>
      <c r="DW422">
        <v>620</v>
      </c>
      <c r="DX422">
        <v>6.2E-2</v>
      </c>
      <c r="DY422" t="s">
        <v>227</v>
      </c>
      <c r="DZ422">
        <v>17.399999999999999</v>
      </c>
      <c r="EA422">
        <v>1.74E-3</v>
      </c>
      <c r="EB422" t="s">
        <v>227</v>
      </c>
      <c r="EL422">
        <v>23.9</v>
      </c>
      <c r="EM422">
        <v>2.3900000000000002E-3</v>
      </c>
      <c r="EN422" t="s">
        <v>271</v>
      </c>
      <c r="EX422">
        <v>360</v>
      </c>
      <c r="EY422">
        <v>3.5999999999999997E-2</v>
      </c>
      <c r="EZ422" t="s">
        <v>227</v>
      </c>
      <c r="FA422">
        <v>2.61</v>
      </c>
      <c r="FB422">
        <v>2.61E-4</v>
      </c>
      <c r="FC422" t="s">
        <v>227</v>
      </c>
      <c r="FD422">
        <v>14</v>
      </c>
      <c r="FE422">
        <v>1.4E-3</v>
      </c>
      <c r="FF422" t="s">
        <v>227</v>
      </c>
      <c r="FG422">
        <v>2.68</v>
      </c>
      <c r="FH422">
        <v>2.6800000000000001E-4</v>
      </c>
      <c r="FI422" t="s">
        <v>271</v>
      </c>
      <c r="FP422">
        <v>3.33</v>
      </c>
      <c r="FQ422">
        <v>3.3300000000000002E-4</v>
      </c>
      <c r="FR422" t="s">
        <v>227</v>
      </c>
      <c r="FS422">
        <v>31</v>
      </c>
      <c r="FT422">
        <v>3.0999999999999999E-3</v>
      </c>
      <c r="FU422" t="s">
        <v>227</v>
      </c>
      <c r="FV422">
        <v>0.76</v>
      </c>
      <c r="FW422">
        <v>7.6000000000000004E-5</v>
      </c>
      <c r="FX422" t="s">
        <v>227</v>
      </c>
      <c r="FY422">
        <v>1.18</v>
      </c>
      <c r="FZ422">
        <v>1.18E-4</v>
      </c>
      <c r="GA422" t="s">
        <v>227</v>
      </c>
      <c r="GB422">
        <v>7.5999999999999998E-2</v>
      </c>
      <c r="GC422">
        <v>7.6000000000000001E-6</v>
      </c>
      <c r="GD422" t="s">
        <v>271</v>
      </c>
      <c r="GE422">
        <v>16.100000000000001</v>
      </c>
      <c r="GF422">
        <v>1.6100000000000001E-3</v>
      </c>
      <c r="GG422" t="s">
        <v>227</v>
      </c>
      <c r="GH422">
        <v>80</v>
      </c>
      <c r="GI422">
        <v>8.0000000000000002E-3</v>
      </c>
      <c r="GJ422" t="s">
        <v>271</v>
      </c>
      <c r="GK422">
        <v>0.78</v>
      </c>
      <c r="GL422">
        <v>7.7999999999999999E-5</v>
      </c>
      <c r="GM422" t="s">
        <v>227</v>
      </c>
      <c r="GQ422">
        <v>10.3</v>
      </c>
      <c r="GR422">
        <v>1.0300000000000001E-3</v>
      </c>
      <c r="GS422" t="s">
        <v>227</v>
      </c>
      <c r="GZ422">
        <v>37.4</v>
      </c>
      <c r="HA422">
        <v>3.7399999999999998E-3</v>
      </c>
      <c r="HB422" t="s">
        <v>227</v>
      </c>
      <c r="HC422">
        <v>3.58</v>
      </c>
      <c r="HD422">
        <v>3.5799999999999997E-4</v>
      </c>
      <c r="HE422" t="s">
        <v>227</v>
      </c>
      <c r="HF422">
        <v>24</v>
      </c>
      <c r="HG422">
        <v>2.3999999999999998E-3</v>
      </c>
      <c r="HH422" t="s">
        <v>227</v>
      </c>
      <c r="HI422">
        <v>176</v>
      </c>
      <c r="HJ422">
        <v>1.7600000000000001E-2</v>
      </c>
      <c r="HK422" t="s">
        <v>227</v>
      </c>
    </row>
    <row r="423" spans="1:219" x14ac:dyDescent="0.25">
      <c r="A423" t="s">
        <v>797</v>
      </c>
      <c r="B423" t="s">
        <v>248</v>
      </c>
      <c r="C423" t="s">
        <v>257</v>
      </c>
      <c r="D423" t="s">
        <v>796</v>
      </c>
      <c r="E423" t="s">
        <v>339</v>
      </c>
      <c r="F423" t="s">
        <v>260</v>
      </c>
      <c r="G423" t="s">
        <v>225</v>
      </c>
      <c r="H423" t="s">
        <v>226</v>
      </c>
      <c r="I423" t="str">
        <f>HYPERLINK("https://www.oreas.com/crm/OREAS-902/")</f>
        <v>https://www.oreas.com/crm/OREAS-902/</v>
      </c>
      <c r="J423">
        <v>0.28399999999999997</v>
      </c>
      <c r="K423">
        <v>2.8399999999999999E-5</v>
      </c>
      <c r="L423" t="s">
        <v>271</v>
      </c>
      <c r="M423">
        <v>47400</v>
      </c>
      <c r="N423">
        <v>4.74</v>
      </c>
      <c r="O423" t="s">
        <v>227</v>
      </c>
      <c r="P423">
        <v>574</v>
      </c>
      <c r="Q423">
        <v>5.74E-2</v>
      </c>
      <c r="R423" t="s">
        <v>227</v>
      </c>
      <c r="S423" s="2">
        <v>0.01</v>
      </c>
      <c r="T423" s="2">
        <v>9.9999999999999995E-7</v>
      </c>
      <c r="U423" t="s">
        <v>271</v>
      </c>
      <c r="Y423">
        <v>170</v>
      </c>
      <c r="Z423">
        <v>1.7000000000000001E-2</v>
      </c>
      <c r="AA423" t="s">
        <v>227</v>
      </c>
      <c r="AB423">
        <v>2.23</v>
      </c>
      <c r="AC423">
        <v>2.23E-4</v>
      </c>
      <c r="AD423" t="s">
        <v>227</v>
      </c>
      <c r="AE423">
        <v>8.49</v>
      </c>
      <c r="AF423">
        <v>8.4900000000000004E-4</v>
      </c>
      <c r="AG423" t="s">
        <v>227</v>
      </c>
      <c r="AH423">
        <v>40500</v>
      </c>
      <c r="AI423">
        <v>4.05</v>
      </c>
      <c r="AJ423" t="s">
        <v>227</v>
      </c>
      <c r="AN423">
        <v>75</v>
      </c>
      <c r="AO423">
        <v>7.4999999999999997E-3</v>
      </c>
      <c r="AP423" t="s">
        <v>227</v>
      </c>
      <c r="AT423">
        <v>926</v>
      </c>
      <c r="AU423">
        <v>9.2600000000000002E-2</v>
      </c>
      <c r="AV423" t="s">
        <v>227</v>
      </c>
      <c r="AW423">
        <v>51</v>
      </c>
      <c r="AX423">
        <v>5.1000000000000004E-3</v>
      </c>
      <c r="AY423" t="s">
        <v>227</v>
      </c>
      <c r="AZ423">
        <v>2.88</v>
      </c>
      <c r="BA423">
        <v>2.8800000000000001E-4</v>
      </c>
      <c r="BB423" t="s">
        <v>227</v>
      </c>
      <c r="BC423">
        <v>3010</v>
      </c>
      <c r="BD423">
        <v>0.30099999999999999</v>
      </c>
      <c r="BE423" t="s">
        <v>227</v>
      </c>
      <c r="BO423">
        <v>31900</v>
      </c>
      <c r="BP423">
        <v>3.19</v>
      </c>
      <c r="BQ423" t="s">
        <v>227</v>
      </c>
      <c r="BR423">
        <v>11.7</v>
      </c>
      <c r="BS423">
        <v>1.17E-3</v>
      </c>
      <c r="BT423" t="s">
        <v>227</v>
      </c>
      <c r="BX423">
        <v>0.18</v>
      </c>
      <c r="BY423">
        <v>1.8E-5</v>
      </c>
      <c r="BZ423" t="s">
        <v>227</v>
      </c>
      <c r="CA423">
        <v>4.43</v>
      </c>
      <c r="CB423">
        <v>4.4299999999999998E-4</v>
      </c>
      <c r="CC423" t="s">
        <v>227</v>
      </c>
      <c r="CJ423">
        <v>0.25</v>
      </c>
      <c r="CK423">
        <v>2.5000000000000001E-5</v>
      </c>
      <c r="CL423" t="s">
        <v>227</v>
      </c>
      <c r="CP423">
        <v>32100</v>
      </c>
      <c r="CQ423">
        <v>3.21</v>
      </c>
      <c r="CR423" t="s">
        <v>227</v>
      </c>
      <c r="CS423">
        <v>36.700000000000003</v>
      </c>
      <c r="CT423">
        <v>3.6700000000000001E-3</v>
      </c>
      <c r="CU423" t="s">
        <v>227</v>
      </c>
      <c r="CV423">
        <v>9.77</v>
      </c>
      <c r="CW423">
        <v>9.77E-4</v>
      </c>
      <c r="CX423" t="s">
        <v>227</v>
      </c>
      <c r="CY423">
        <v>0.3</v>
      </c>
      <c r="CZ423">
        <v>3.0000000000000001E-5</v>
      </c>
      <c r="DA423" t="s">
        <v>227</v>
      </c>
      <c r="DB423">
        <v>24800</v>
      </c>
      <c r="DC423">
        <v>2.48</v>
      </c>
      <c r="DD423" t="s">
        <v>227</v>
      </c>
      <c r="DE423">
        <v>460</v>
      </c>
      <c r="DF423">
        <v>4.5999999999999999E-2</v>
      </c>
      <c r="DG423" t="s">
        <v>227</v>
      </c>
      <c r="DH423">
        <v>12.2</v>
      </c>
      <c r="DI423">
        <v>1.2199999999999999E-3</v>
      </c>
      <c r="DJ423" t="s">
        <v>227</v>
      </c>
      <c r="DK423">
        <v>440</v>
      </c>
      <c r="DL423">
        <v>4.3999999999999997E-2</v>
      </c>
      <c r="DM423" t="s">
        <v>227</v>
      </c>
      <c r="DT423">
        <v>159</v>
      </c>
      <c r="DU423">
        <v>1.5900000000000001E-2</v>
      </c>
      <c r="DV423" t="s">
        <v>271</v>
      </c>
      <c r="DW423">
        <v>690</v>
      </c>
      <c r="DX423">
        <v>6.9000000000000006E-2</v>
      </c>
      <c r="DY423" t="s">
        <v>227</v>
      </c>
      <c r="DZ423">
        <v>13.3</v>
      </c>
      <c r="EA423">
        <v>1.33E-3</v>
      </c>
      <c r="EB423" t="s">
        <v>227</v>
      </c>
      <c r="EL423">
        <v>9.93</v>
      </c>
      <c r="EM423">
        <v>9.9299999999999996E-4</v>
      </c>
      <c r="EN423" t="s">
        <v>271</v>
      </c>
      <c r="EO423">
        <v>6.0000000000000001E-3</v>
      </c>
      <c r="EP423">
        <v>5.9999999999999997E-7</v>
      </c>
      <c r="EQ423" t="s">
        <v>227</v>
      </c>
      <c r="EX423">
        <v>17600</v>
      </c>
      <c r="EY423">
        <v>1.76</v>
      </c>
      <c r="EZ423" t="s">
        <v>227</v>
      </c>
      <c r="FA423">
        <v>1.65</v>
      </c>
      <c r="FB423">
        <v>1.65E-4</v>
      </c>
      <c r="FC423" t="s">
        <v>227</v>
      </c>
      <c r="FD423">
        <v>6.9</v>
      </c>
      <c r="FE423">
        <v>6.8999999999999997E-4</v>
      </c>
      <c r="FF423" t="s">
        <v>227</v>
      </c>
      <c r="FG423">
        <v>2.41</v>
      </c>
      <c r="FH423">
        <v>2.41E-4</v>
      </c>
      <c r="FI423" t="s">
        <v>227</v>
      </c>
      <c r="FP423">
        <v>2.0499999999999998</v>
      </c>
      <c r="FQ423">
        <v>2.05E-4</v>
      </c>
      <c r="FR423" t="s">
        <v>227</v>
      </c>
      <c r="FS423">
        <v>28.4</v>
      </c>
      <c r="FT423">
        <v>2.8400000000000001E-3</v>
      </c>
      <c r="FU423" t="s">
        <v>227</v>
      </c>
      <c r="FY423">
        <v>0.57999999999999996</v>
      </c>
      <c r="FZ423">
        <v>5.8E-5</v>
      </c>
      <c r="GA423" t="s">
        <v>227</v>
      </c>
      <c r="GE423">
        <v>11.3</v>
      </c>
      <c r="GF423">
        <v>1.1299999999999999E-3</v>
      </c>
      <c r="GG423" t="s">
        <v>227</v>
      </c>
      <c r="GK423">
        <v>0.7</v>
      </c>
      <c r="GL423">
        <v>6.9999999999999994E-5</v>
      </c>
      <c r="GM423" t="s">
        <v>227</v>
      </c>
      <c r="GQ423">
        <v>6.47</v>
      </c>
      <c r="GR423">
        <v>6.4700000000000001E-4</v>
      </c>
      <c r="GS423" t="s">
        <v>227</v>
      </c>
      <c r="GT423">
        <v>8.7899999999999991</v>
      </c>
      <c r="GU423">
        <v>8.7900000000000001E-4</v>
      </c>
      <c r="GV423" t="s">
        <v>271</v>
      </c>
      <c r="GW423">
        <v>3.83</v>
      </c>
      <c r="GX423">
        <v>3.8299999999999999E-4</v>
      </c>
      <c r="GY423" t="s">
        <v>227</v>
      </c>
      <c r="GZ423">
        <v>18.100000000000001</v>
      </c>
      <c r="HA423">
        <v>1.81E-3</v>
      </c>
      <c r="HB423" t="s">
        <v>227</v>
      </c>
      <c r="HC423">
        <v>1.94</v>
      </c>
      <c r="HD423">
        <v>1.94E-4</v>
      </c>
      <c r="HE423" t="s">
        <v>227</v>
      </c>
      <c r="HI423">
        <v>150</v>
      </c>
      <c r="HJ423">
        <v>1.4999999999999999E-2</v>
      </c>
      <c r="HK423" t="s">
        <v>227</v>
      </c>
    </row>
    <row r="424" spans="1:219" x14ac:dyDescent="0.25">
      <c r="A424" t="s">
        <v>798</v>
      </c>
      <c r="B424" t="s">
        <v>248</v>
      </c>
      <c r="C424" t="s">
        <v>257</v>
      </c>
      <c r="D424" t="s">
        <v>796</v>
      </c>
      <c r="E424" t="s">
        <v>339</v>
      </c>
      <c r="F424" t="s">
        <v>260</v>
      </c>
      <c r="G424" t="s">
        <v>225</v>
      </c>
      <c r="H424" t="s">
        <v>226</v>
      </c>
      <c r="I424" t="str">
        <f>HYPERLINK("https://www.oreas.com/crm/OREAS-903/")</f>
        <v>https://www.oreas.com/crm/OREAS-903/</v>
      </c>
      <c r="J424">
        <v>0.34899999999999998</v>
      </c>
      <c r="K424">
        <v>3.4900000000000001E-5</v>
      </c>
      <c r="L424" t="s">
        <v>271</v>
      </c>
      <c r="M424">
        <v>58900</v>
      </c>
      <c r="N424">
        <v>5.89</v>
      </c>
      <c r="O424" t="s">
        <v>227</v>
      </c>
      <c r="P424">
        <v>49.7</v>
      </c>
      <c r="Q424">
        <v>4.9699999999999996E-3</v>
      </c>
      <c r="R424" t="s">
        <v>227</v>
      </c>
      <c r="S424" s="2">
        <v>5.0000000000000001E-3</v>
      </c>
      <c r="T424" s="2">
        <v>4.9999999999999998E-7</v>
      </c>
      <c r="U424" t="s">
        <v>271</v>
      </c>
      <c r="Y424">
        <v>197</v>
      </c>
      <c r="Z424">
        <v>1.9699999999999999E-2</v>
      </c>
      <c r="AA424" t="s">
        <v>227</v>
      </c>
      <c r="AB424">
        <v>4.42</v>
      </c>
      <c r="AC424">
        <v>4.4200000000000001E-4</v>
      </c>
      <c r="AD424" t="s">
        <v>227</v>
      </c>
      <c r="AE424">
        <v>8.94</v>
      </c>
      <c r="AF424">
        <v>8.9400000000000005E-4</v>
      </c>
      <c r="AG424" t="s">
        <v>227</v>
      </c>
      <c r="AH424">
        <v>6250</v>
      </c>
      <c r="AI424">
        <v>0.625</v>
      </c>
      <c r="AJ424" t="s">
        <v>227</v>
      </c>
      <c r="AK424">
        <v>0.2</v>
      </c>
      <c r="AL424">
        <v>2.0000000000000002E-5</v>
      </c>
      <c r="AM424" t="s">
        <v>227</v>
      </c>
      <c r="AN424">
        <v>82</v>
      </c>
      <c r="AO424">
        <v>8.2000000000000007E-3</v>
      </c>
      <c r="AP424" t="s">
        <v>227</v>
      </c>
      <c r="AT424">
        <v>131</v>
      </c>
      <c r="AU424">
        <v>1.3100000000000001E-2</v>
      </c>
      <c r="AV424" t="s">
        <v>227</v>
      </c>
      <c r="AW424">
        <v>73</v>
      </c>
      <c r="AX424">
        <v>7.3000000000000001E-3</v>
      </c>
      <c r="AY424" t="s">
        <v>227</v>
      </c>
      <c r="AZ424">
        <v>3.57</v>
      </c>
      <c r="BA424">
        <v>3.57E-4</v>
      </c>
      <c r="BB424" t="s">
        <v>227</v>
      </c>
      <c r="BC424">
        <v>6520</v>
      </c>
      <c r="BD424">
        <v>0.65200000000000002</v>
      </c>
      <c r="BE424" t="s">
        <v>227</v>
      </c>
      <c r="BO424">
        <v>41600</v>
      </c>
      <c r="BP424">
        <v>4.16</v>
      </c>
      <c r="BQ424" t="s">
        <v>227</v>
      </c>
      <c r="BR424">
        <v>15</v>
      </c>
      <c r="BS424">
        <v>1.5E-3</v>
      </c>
      <c r="BT424" t="s">
        <v>227</v>
      </c>
      <c r="BX424">
        <v>9.8000000000000004E-2</v>
      </c>
      <c r="BY424">
        <v>9.7999999999999993E-6</v>
      </c>
      <c r="BZ424" t="s">
        <v>271</v>
      </c>
      <c r="CA424">
        <v>4.5599999999999996</v>
      </c>
      <c r="CB424">
        <v>4.5600000000000003E-4</v>
      </c>
      <c r="CC424" t="s">
        <v>227</v>
      </c>
      <c r="CJ424">
        <v>0.16</v>
      </c>
      <c r="CK424">
        <v>1.5999999999999999E-5</v>
      </c>
      <c r="CL424" t="s">
        <v>227</v>
      </c>
      <c r="CP424">
        <v>33100</v>
      </c>
      <c r="CQ424">
        <v>3.31</v>
      </c>
      <c r="CR424" t="s">
        <v>227</v>
      </c>
      <c r="CS424">
        <v>40.200000000000003</v>
      </c>
      <c r="CT424">
        <v>4.0200000000000001E-3</v>
      </c>
      <c r="CU424" t="s">
        <v>227</v>
      </c>
      <c r="CV424">
        <v>18.3</v>
      </c>
      <c r="CW424">
        <v>1.83E-3</v>
      </c>
      <c r="CX424" t="s">
        <v>227</v>
      </c>
      <c r="CY424">
        <v>0.36</v>
      </c>
      <c r="CZ424">
        <v>3.6000000000000001E-5</v>
      </c>
      <c r="DA424" t="s">
        <v>227</v>
      </c>
      <c r="DB424">
        <v>7140</v>
      </c>
      <c r="DC424">
        <v>0.71399999999999997</v>
      </c>
      <c r="DD424" t="s">
        <v>227</v>
      </c>
      <c r="DE424">
        <v>690</v>
      </c>
      <c r="DF424">
        <v>6.9000000000000006E-2</v>
      </c>
      <c r="DG424" t="s">
        <v>227</v>
      </c>
      <c r="DH424">
        <v>4.32</v>
      </c>
      <c r="DI424">
        <v>4.3199999999999998E-4</v>
      </c>
      <c r="DJ424" t="s">
        <v>227</v>
      </c>
      <c r="DK424">
        <v>300</v>
      </c>
      <c r="DL424">
        <v>0.03</v>
      </c>
      <c r="DM424" t="s">
        <v>227</v>
      </c>
      <c r="DT424">
        <v>48.7</v>
      </c>
      <c r="DU424">
        <v>4.8700000000000002E-3</v>
      </c>
      <c r="DV424" t="s">
        <v>271</v>
      </c>
      <c r="DW424">
        <v>1070</v>
      </c>
      <c r="DX424">
        <v>0.107</v>
      </c>
      <c r="DY424" t="s">
        <v>227</v>
      </c>
      <c r="DZ424">
        <v>11.3</v>
      </c>
      <c r="EA424">
        <v>1.1299999999999999E-3</v>
      </c>
      <c r="EB424" t="s">
        <v>227</v>
      </c>
      <c r="EL424">
        <v>12.6</v>
      </c>
      <c r="EM424">
        <v>1.2600000000000001E-3</v>
      </c>
      <c r="EN424" t="s">
        <v>271</v>
      </c>
      <c r="EX424">
        <v>5000</v>
      </c>
      <c r="EY424">
        <v>0.5</v>
      </c>
      <c r="EZ424" t="s">
        <v>227</v>
      </c>
      <c r="FA424">
        <v>1.57</v>
      </c>
      <c r="FB424">
        <v>1.5699999999999999E-4</v>
      </c>
      <c r="FC424" t="s">
        <v>227</v>
      </c>
      <c r="FD424">
        <v>10.199999999999999</v>
      </c>
      <c r="FE424">
        <v>1.0200000000000001E-3</v>
      </c>
      <c r="FF424" t="s">
        <v>227</v>
      </c>
      <c r="FG424">
        <v>6.06</v>
      </c>
      <c r="FH424">
        <v>6.0599999999999998E-4</v>
      </c>
      <c r="FI424" t="s">
        <v>227</v>
      </c>
      <c r="FP424">
        <v>2.63</v>
      </c>
      <c r="FQ424">
        <v>2.63E-4</v>
      </c>
      <c r="FR424" t="s">
        <v>227</v>
      </c>
      <c r="FS424">
        <v>77</v>
      </c>
      <c r="FT424">
        <v>7.7000000000000002E-3</v>
      </c>
      <c r="FU424" t="s">
        <v>227</v>
      </c>
      <c r="FV424">
        <v>0.54</v>
      </c>
      <c r="FW424">
        <v>5.3999999999999998E-5</v>
      </c>
      <c r="FX424" t="s">
        <v>227</v>
      </c>
      <c r="FY424">
        <v>0.83</v>
      </c>
      <c r="FZ424">
        <v>8.2999999999999998E-5</v>
      </c>
      <c r="GA424" t="s">
        <v>227</v>
      </c>
      <c r="GB424">
        <v>3.4000000000000002E-2</v>
      </c>
      <c r="GC424">
        <v>3.4000000000000001E-6</v>
      </c>
      <c r="GD424" t="s">
        <v>271</v>
      </c>
      <c r="GE424">
        <v>13.6</v>
      </c>
      <c r="GF424">
        <v>1.3600000000000001E-3</v>
      </c>
      <c r="GG424" t="s">
        <v>227</v>
      </c>
      <c r="GH424">
        <v>1920</v>
      </c>
      <c r="GI424">
        <v>0.192</v>
      </c>
      <c r="GJ424" t="s">
        <v>227</v>
      </c>
      <c r="GK424">
        <v>0.62</v>
      </c>
      <c r="GL424">
        <v>6.2000000000000003E-5</v>
      </c>
      <c r="GM424" t="s">
        <v>227</v>
      </c>
      <c r="GQ424">
        <v>7.58</v>
      </c>
      <c r="GR424">
        <v>7.5799999999999999E-4</v>
      </c>
      <c r="GS424" t="s">
        <v>227</v>
      </c>
      <c r="GT424">
        <v>13.3</v>
      </c>
      <c r="GU424">
        <v>1.33E-3</v>
      </c>
      <c r="GV424" t="s">
        <v>271</v>
      </c>
      <c r="GW424">
        <v>0.53</v>
      </c>
      <c r="GX424">
        <v>5.3000000000000001E-5</v>
      </c>
      <c r="GY424" t="s">
        <v>271</v>
      </c>
      <c r="GZ424">
        <v>22.5</v>
      </c>
      <c r="HA424">
        <v>2.2499999999999998E-3</v>
      </c>
      <c r="HB424" t="s">
        <v>227</v>
      </c>
      <c r="HC424">
        <v>2.36</v>
      </c>
      <c r="HD424">
        <v>2.3599999999999999E-4</v>
      </c>
      <c r="HE424" t="s">
        <v>227</v>
      </c>
      <c r="HF424">
        <v>24.3</v>
      </c>
      <c r="HG424">
        <v>2.4299999999999999E-3</v>
      </c>
      <c r="HH424" t="s">
        <v>227</v>
      </c>
      <c r="HI424">
        <v>152</v>
      </c>
      <c r="HJ424">
        <v>1.52E-2</v>
      </c>
      <c r="HK424" t="s">
        <v>227</v>
      </c>
    </row>
    <row r="425" spans="1:219" x14ac:dyDescent="0.25">
      <c r="A425" t="s">
        <v>799</v>
      </c>
      <c r="B425" t="s">
        <v>314</v>
      </c>
      <c r="C425" t="s">
        <v>257</v>
      </c>
      <c r="D425" t="s">
        <v>796</v>
      </c>
      <c r="E425" t="s">
        <v>339</v>
      </c>
      <c r="F425" t="s">
        <v>260</v>
      </c>
      <c r="G425" t="s">
        <v>235</v>
      </c>
      <c r="H425" t="s">
        <v>226</v>
      </c>
      <c r="I425" t="str">
        <f>HYPERLINK("https://www.oreas.com/crm/OREAS-904/")</f>
        <v>https://www.oreas.com/crm/OREAS-904/</v>
      </c>
      <c r="J425">
        <v>0.36599999999999999</v>
      </c>
      <c r="K425">
        <v>3.6600000000000002E-5</v>
      </c>
      <c r="L425" t="s">
        <v>271</v>
      </c>
      <c r="M425">
        <v>63000</v>
      </c>
      <c r="N425">
        <v>6.3</v>
      </c>
      <c r="O425" t="s">
        <v>227</v>
      </c>
      <c r="P425">
        <v>98</v>
      </c>
      <c r="Q425">
        <v>9.7999999999999997E-3</v>
      </c>
      <c r="R425" t="s">
        <v>227</v>
      </c>
      <c r="S425">
        <v>4.4999999999999998E-2</v>
      </c>
      <c r="T425">
        <v>4.5000000000000001E-6</v>
      </c>
      <c r="U425" t="s">
        <v>243</v>
      </c>
      <c r="Y425">
        <v>194</v>
      </c>
      <c r="Z425">
        <v>1.9400000000000001E-2</v>
      </c>
      <c r="AA425" t="s">
        <v>227</v>
      </c>
      <c r="AB425">
        <v>7.86</v>
      </c>
      <c r="AC425">
        <v>7.8600000000000002E-4</v>
      </c>
      <c r="AD425" t="s">
        <v>227</v>
      </c>
      <c r="AE425">
        <v>4.05</v>
      </c>
      <c r="AF425">
        <v>4.0499999999999998E-4</v>
      </c>
      <c r="AG425" t="s">
        <v>227</v>
      </c>
      <c r="AH425">
        <v>460</v>
      </c>
      <c r="AI425">
        <v>4.5999999999999999E-2</v>
      </c>
      <c r="AJ425" t="s">
        <v>227</v>
      </c>
      <c r="AK425">
        <v>5.8000000000000003E-2</v>
      </c>
      <c r="AL425">
        <v>5.8000000000000004E-6</v>
      </c>
      <c r="AM425" t="s">
        <v>271</v>
      </c>
      <c r="AN425">
        <v>86</v>
      </c>
      <c r="AO425">
        <v>8.6E-3</v>
      </c>
      <c r="AP425" t="s">
        <v>227</v>
      </c>
      <c r="AT425">
        <v>83</v>
      </c>
      <c r="AU425">
        <v>8.3000000000000001E-3</v>
      </c>
      <c r="AV425" t="s">
        <v>227</v>
      </c>
      <c r="AW425">
        <v>54</v>
      </c>
      <c r="AX425">
        <v>5.4000000000000003E-3</v>
      </c>
      <c r="AY425" t="s">
        <v>227</v>
      </c>
      <c r="AZ425">
        <v>3.79</v>
      </c>
      <c r="BA425">
        <v>3.79E-4</v>
      </c>
      <c r="BB425" t="s">
        <v>227</v>
      </c>
      <c r="BC425">
        <v>6120</v>
      </c>
      <c r="BD425">
        <v>0.61199999999999999</v>
      </c>
      <c r="BE425" t="s">
        <v>227</v>
      </c>
      <c r="BO425">
        <v>66800</v>
      </c>
      <c r="BP425">
        <v>6.68</v>
      </c>
      <c r="BQ425" t="s">
        <v>227</v>
      </c>
      <c r="BR425">
        <v>16.7</v>
      </c>
      <c r="BS425">
        <v>1.67E-3</v>
      </c>
      <c r="BT425" t="s">
        <v>227</v>
      </c>
      <c r="BX425">
        <v>0.18</v>
      </c>
      <c r="BY425">
        <v>1.8E-5</v>
      </c>
      <c r="BZ425" t="s">
        <v>227</v>
      </c>
      <c r="CA425">
        <v>4.99</v>
      </c>
      <c r="CB425">
        <v>4.9899999999999999E-4</v>
      </c>
      <c r="CC425" t="s">
        <v>227</v>
      </c>
      <c r="CJ425">
        <v>0.22</v>
      </c>
      <c r="CK425">
        <v>2.1999999999999999E-5</v>
      </c>
      <c r="CL425" t="s">
        <v>227</v>
      </c>
      <c r="CP425">
        <v>33100</v>
      </c>
      <c r="CQ425">
        <v>3.31</v>
      </c>
      <c r="CR425" t="s">
        <v>227</v>
      </c>
      <c r="CS425">
        <v>43.2</v>
      </c>
      <c r="CT425">
        <v>4.3200000000000001E-3</v>
      </c>
      <c r="CU425" t="s">
        <v>227</v>
      </c>
      <c r="CV425">
        <v>16.7</v>
      </c>
      <c r="CW425">
        <v>1.67E-3</v>
      </c>
      <c r="CX425" t="s">
        <v>227</v>
      </c>
      <c r="CY425">
        <v>0.47</v>
      </c>
      <c r="CZ425">
        <v>4.6999999999999997E-5</v>
      </c>
      <c r="DA425" t="s">
        <v>227</v>
      </c>
      <c r="DB425">
        <v>5560</v>
      </c>
      <c r="DC425">
        <v>0.55600000000000005</v>
      </c>
      <c r="DD425" t="s">
        <v>227</v>
      </c>
      <c r="DE425">
        <v>410</v>
      </c>
      <c r="DF425">
        <v>4.1000000000000002E-2</v>
      </c>
      <c r="DG425" t="s">
        <v>227</v>
      </c>
      <c r="DH425">
        <v>2.12</v>
      </c>
      <c r="DI425">
        <v>2.12E-4</v>
      </c>
      <c r="DJ425" t="s">
        <v>227</v>
      </c>
      <c r="DK425">
        <v>340</v>
      </c>
      <c r="DL425">
        <v>3.4000000000000002E-2</v>
      </c>
      <c r="DM425" t="s">
        <v>227</v>
      </c>
      <c r="DT425">
        <v>36.6</v>
      </c>
      <c r="DU425">
        <v>3.6600000000000001E-3</v>
      </c>
      <c r="DV425" t="s">
        <v>271</v>
      </c>
      <c r="DW425">
        <v>980</v>
      </c>
      <c r="DX425">
        <v>9.8000000000000004E-2</v>
      </c>
      <c r="DY425" t="s">
        <v>227</v>
      </c>
      <c r="DZ425">
        <v>10.6</v>
      </c>
      <c r="EA425">
        <v>1.06E-3</v>
      </c>
      <c r="EB425" t="s">
        <v>227</v>
      </c>
      <c r="EL425">
        <v>22.4</v>
      </c>
      <c r="EM425">
        <v>2.2399999999999998E-3</v>
      </c>
      <c r="EN425" t="s">
        <v>271</v>
      </c>
      <c r="EX425">
        <v>630</v>
      </c>
      <c r="EY425">
        <v>6.3E-2</v>
      </c>
      <c r="EZ425" t="s">
        <v>227</v>
      </c>
      <c r="FA425">
        <v>1.48</v>
      </c>
      <c r="FB425">
        <v>1.4799999999999999E-4</v>
      </c>
      <c r="FC425" t="s">
        <v>227</v>
      </c>
      <c r="FD425">
        <v>11.2</v>
      </c>
      <c r="FE425">
        <v>1.1199999999999999E-3</v>
      </c>
      <c r="FF425" t="s">
        <v>227</v>
      </c>
      <c r="FG425">
        <v>3.3</v>
      </c>
      <c r="FH425">
        <v>3.3E-4</v>
      </c>
      <c r="FI425" t="s">
        <v>227</v>
      </c>
      <c r="FP425">
        <v>2.83</v>
      </c>
      <c r="FQ425">
        <v>2.8299999999999999E-4</v>
      </c>
      <c r="FR425" t="s">
        <v>227</v>
      </c>
      <c r="FS425">
        <v>27.2</v>
      </c>
      <c r="FT425">
        <v>2.7200000000000002E-3</v>
      </c>
      <c r="FU425" t="s">
        <v>227</v>
      </c>
      <c r="FV425">
        <v>0.54</v>
      </c>
      <c r="FW425">
        <v>5.3999999999999998E-5</v>
      </c>
      <c r="FX425" t="s">
        <v>227</v>
      </c>
      <c r="FY425">
        <v>1</v>
      </c>
      <c r="FZ425">
        <v>1E-4</v>
      </c>
      <c r="GA425" t="s">
        <v>227</v>
      </c>
      <c r="GE425">
        <v>14.3</v>
      </c>
      <c r="GF425">
        <v>1.4300000000000001E-3</v>
      </c>
      <c r="GG425" t="s">
        <v>227</v>
      </c>
      <c r="GK425">
        <v>0.52</v>
      </c>
      <c r="GL425">
        <v>5.1999999999999997E-5</v>
      </c>
      <c r="GM425" t="s">
        <v>227</v>
      </c>
      <c r="GQ425">
        <v>8.43</v>
      </c>
      <c r="GR425">
        <v>8.43E-4</v>
      </c>
      <c r="GS425" t="s">
        <v>227</v>
      </c>
      <c r="GT425">
        <v>21.7</v>
      </c>
      <c r="GU425">
        <v>2.1700000000000001E-3</v>
      </c>
      <c r="GV425" t="s">
        <v>271</v>
      </c>
      <c r="GW425">
        <v>2.12</v>
      </c>
      <c r="GX425">
        <v>2.12E-4</v>
      </c>
      <c r="GY425" t="s">
        <v>227</v>
      </c>
      <c r="GZ425">
        <v>31.5</v>
      </c>
      <c r="HA425">
        <v>3.15E-3</v>
      </c>
      <c r="HB425" t="s">
        <v>227</v>
      </c>
      <c r="HC425">
        <v>3.14</v>
      </c>
      <c r="HD425">
        <v>3.1399999999999999E-4</v>
      </c>
      <c r="HE425" t="s">
        <v>227</v>
      </c>
      <c r="HF425">
        <v>26.3</v>
      </c>
      <c r="HG425">
        <v>2.63E-3</v>
      </c>
      <c r="HH425" t="s">
        <v>227</v>
      </c>
      <c r="HI425">
        <v>171</v>
      </c>
      <c r="HJ425">
        <v>1.7100000000000001E-2</v>
      </c>
      <c r="HK425" t="s">
        <v>227</v>
      </c>
    </row>
    <row r="426" spans="1:219" x14ac:dyDescent="0.25">
      <c r="A426" t="s">
        <v>800</v>
      </c>
      <c r="B426" t="s">
        <v>314</v>
      </c>
      <c r="C426" t="s">
        <v>257</v>
      </c>
      <c r="D426" t="s">
        <v>801</v>
      </c>
      <c r="E426" t="s">
        <v>802</v>
      </c>
      <c r="F426" t="s">
        <v>260</v>
      </c>
      <c r="G426" t="s">
        <v>235</v>
      </c>
      <c r="H426" t="s">
        <v>226</v>
      </c>
      <c r="I426" t="str">
        <f>HYPERLINK("https://www.oreas.com/crm/OREAS-905/")</f>
        <v>https://www.oreas.com/crm/OREAS-905/</v>
      </c>
      <c r="J426">
        <v>0.51600000000000001</v>
      </c>
      <c r="K426">
        <v>5.1600000000000001E-5</v>
      </c>
      <c r="L426" t="s">
        <v>271</v>
      </c>
      <c r="M426">
        <v>74200</v>
      </c>
      <c r="N426">
        <v>7.42</v>
      </c>
      <c r="O426" t="s">
        <v>227</v>
      </c>
      <c r="P426">
        <v>34.700000000000003</v>
      </c>
      <c r="Q426">
        <v>3.47E-3</v>
      </c>
      <c r="R426" t="s">
        <v>227</v>
      </c>
      <c r="S426">
        <v>0.39100000000000001</v>
      </c>
      <c r="T426">
        <v>3.9100000000000002E-5</v>
      </c>
      <c r="U426" t="s">
        <v>243</v>
      </c>
      <c r="Y426">
        <v>2699</v>
      </c>
      <c r="Z426">
        <v>0.26989999999999997</v>
      </c>
      <c r="AA426" t="s">
        <v>227</v>
      </c>
      <c r="AB426">
        <v>3.04</v>
      </c>
      <c r="AC426">
        <v>3.0400000000000002E-4</v>
      </c>
      <c r="AD426" t="s">
        <v>227</v>
      </c>
      <c r="AE426">
        <v>5.72</v>
      </c>
      <c r="AF426">
        <v>5.7200000000000003E-4</v>
      </c>
      <c r="AG426" t="s">
        <v>227</v>
      </c>
      <c r="AH426">
        <v>5900</v>
      </c>
      <c r="AI426">
        <v>0.59</v>
      </c>
      <c r="AJ426" t="s">
        <v>227</v>
      </c>
      <c r="AK426">
        <v>0.36</v>
      </c>
      <c r="AL426">
        <v>3.6000000000000001E-5</v>
      </c>
      <c r="AM426" t="s">
        <v>227</v>
      </c>
      <c r="AN426">
        <v>92</v>
      </c>
      <c r="AO426">
        <v>9.1999999999999998E-3</v>
      </c>
      <c r="AP426" t="s">
        <v>227</v>
      </c>
      <c r="AT426">
        <v>14.8</v>
      </c>
      <c r="AU426">
        <v>1.48E-3</v>
      </c>
      <c r="AV426" t="s">
        <v>227</v>
      </c>
      <c r="AW426">
        <v>19.2</v>
      </c>
      <c r="AX426">
        <v>1.92E-3</v>
      </c>
      <c r="AY426" t="s">
        <v>227</v>
      </c>
      <c r="AZ426">
        <v>6.78</v>
      </c>
      <c r="BA426">
        <v>6.78E-4</v>
      </c>
      <c r="BB426" t="s">
        <v>227</v>
      </c>
      <c r="BC426">
        <v>1533</v>
      </c>
      <c r="BD426">
        <v>0.15329999999999999</v>
      </c>
      <c r="BE426" t="s">
        <v>227</v>
      </c>
      <c r="BF426">
        <v>3.72</v>
      </c>
      <c r="BG426">
        <v>3.7199999999999999E-4</v>
      </c>
      <c r="BH426" t="s">
        <v>227</v>
      </c>
      <c r="BI426">
        <v>1.1200000000000001</v>
      </c>
      <c r="BJ426">
        <v>1.12E-4</v>
      </c>
      <c r="BK426" t="s">
        <v>227</v>
      </c>
      <c r="BL426">
        <v>1.42</v>
      </c>
      <c r="BM426">
        <v>1.4200000000000001E-4</v>
      </c>
      <c r="BN426" t="s">
        <v>227</v>
      </c>
      <c r="BO426">
        <v>40800</v>
      </c>
      <c r="BP426">
        <v>4.08</v>
      </c>
      <c r="BQ426" t="s">
        <v>227</v>
      </c>
      <c r="BR426">
        <v>25.1</v>
      </c>
      <c r="BS426">
        <v>2.5100000000000001E-3</v>
      </c>
      <c r="BT426" t="s">
        <v>227</v>
      </c>
      <c r="BU426">
        <v>5.9</v>
      </c>
      <c r="BV426">
        <v>5.9000000000000003E-4</v>
      </c>
      <c r="BW426" t="s">
        <v>227</v>
      </c>
      <c r="CA426">
        <v>6.84</v>
      </c>
      <c r="CB426">
        <v>6.8400000000000004E-4</v>
      </c>
      <c r="CC426" t="s">
        <v>227</v>
      </c>
      <c r="CD426" s="2">
        <v>0.05</v>
      </c>
      <c r="CE426" s="2">
        <v>5.0000000000000004E-6</v>
      </c>
      <c r="CF426" t="s">
        <v>271</v>
      </c>
      <c r="CG426">
        <v>0.5</v>
      </c>
      <c r="CH426">
        <v>5.0000000000000002E-5</v>
      </c>
      <c r="CI426" t="s">
        <v>227</v>
      </c>
      <c r="CJ426">
        <v>0.64</v>
      </c>
      <c r="CK426">
        <v>6.3999999999999997E-5</v>
      </c>
      <c r="CL426" t="s">
        <v>227</v>
      </c>
      <c r="CP426">
        <v>28800</v>
      </c>
      <c r="CQ426">
        <v>2.88</v>
      </c>
      <c r="CR426" t="s">
        <v>227</v>
      </c>
      <c r="CS426">
        <v>46</v>
      </c>
      <c r="CT426">
        <v>4.5999999999999999E-3</v>
      </c>
      <c r="CU426" t="s">
        <v>227</v>
      </c>
      <c r="CV426">
        <v>20</v>
      </c>
      <c r="CW426">
        <v>2E-3</v>
      </c>
      <c r="CX426" t="s">
        <v>227</v>
      </c>
      <c r="CY426">
        <v>0.1</v>
      </c>
      <c r="CZ426">
        <v>1.0000000000000001E-5</v>
      </c>
      <c r="DA426" t="s">
        <v>227</v>
      </c>
      <c r="DB426">
        <v>2760</v>
      </c>
      <c r="DC426">
        <v>0.27600000000000002</v>
      </c>
      <c r="DD426" t="s">
        <v>227</v>
      </c>
      <c r="DE426">
        <v>380</v>
      </c>
      <c r="DF426">
        <v>3.7999999999999999E-2</v>
      </c>
      <c r="DG426" t="s">
        <v>227</v>
      </c>
      <c r="DH426">
        <v>3.27</v>
      </c>
      <c r="DI426">
        <v>3.2699999999999998E-4</v>
      </c>
      <c r="DJ426" t="s">
        <v>227</v>
      </c>
      <c r="DK426">
        <v>24000</v>
      </c>
      <c r="DL426">
        <v>2.4</v>
      </c>
      <c r="DM426" t="s">
        <v>227</v>
      </c>
      <c r="DN426">
        <v>18.100000000000001</v>
      </c>
      <c r="DO426">
        <v>1.81E-3</v>
      </c>
      <c r="DP426" t="s">
        <v>227</v>
      </c>
      <c r="DQ426">
        <v>39.1</v>
      </c>
      <c r="DR426">
        <v>3.9100000000000003E-3</v>
      </c>
      <c r="DS426" t="s">
        <v>227</v>
      </c>
      <c r="DT426">
        <v>8.9</v>
      </c>
      <c r="DU426">
        <v>8.8999999999999995E-4</v>
      </c>
      <c r="DV426" t="s">
        <v>271</v>
      </c>
      <c r="DW426">
        <v>280</v>
      </c>
      <c r="DX426">
        <v>2.8000000000000001E-2</v>
      </c>
      <c r="DY426" t="s">
        <v>227</v>
      </c>
      <c r="DZ426">
        <v>30.4</v>
      </c>
      <c r="EA426">
        <v>3.0400000000000002E-3</v>
      </c>
      <c r="EB426" t="s">
        <v>227</v>
      </c>
      <c r="EF426">
        <v>10.5</v>
      </c>
      <c r="EG426">
        <v>1.0499999999999999E-3</v>
      </c>
      <c r="EH426" t="s">
        <v>227</v>
      </c>
      <c r="EL426">
        <v>137</v>
      </c>
      <c r="EM426">
        <v>1.37E-2</v>
      </c>
      <c r="EN426" t="s">
        <v>228</v>
      </c>
      <c r="EX426">
        <v>660</v>
      </c>
      <c r="EY426">
        <v>6.6000000000000003E-2</v>
      </c>
      <c r="EZ426" t="s">
        <v>227</v>
      </c>
      <c r="FA426">
        <v>1.95</v>
      </c>
      <c r="FB426">
        <v>1.95E-4</v>
      </c>
      <c r="FC426" t="s">
        <v>227</v>
      </c>
      <c r="FD426">
        <v>4.9000000000000004</v>
      </c>
      <c r="FE426">
        <v>4.8999999999999998E-4</v>
      </c>
      <c r="FF426" t="s">
        <v>227</v>
      </c>
      <c r="FG426">
        <v>2.84</v>
      </c>
      <c r="FH426">
        <v>2.8400000000000002E-4</v>
      </c>
      <c r="FI426" t="s">
        <v>227</v>
      </c>
      <c r="FJ426">
        <v>323200</v>
      </c>
      <c r="FK426">
        <v>32.32</v>
      </c>
      <c r="FL426" t="s">
        <v>228</v>
      </c>
      <c r="FM426">
        <v>7.64</v>
      </c>
      <c r="FN426">
        <v>7.6400000000000003E-4</v>
      </c>
      <c r="FO426" t="s">
        <v>228</v>
      </c>
      <c r="FP426">
        <v>3.96</v>
      </c>
      <c r="FQ426">
        <v>3.9599999999999998E-4</v>
      </c>
      <c r="FR426" t="s">
        <v>227</v>
      </c>
      <c r="FS426">
        <v>157</v>
      </c>
      <c r="FT426">
        <v>1.5699999999999999E-2</v>
      </c>
      <c r="FU426" t="s">
        <v>227</v>
      </c>
      <c r="FV426">
        <v>1.34</v>
      </c>
      <c r="FW426">
        <v>1.34E-4</v>
      </c>
      <c r="FX426" t="s">
        <v>227</v>
      </c>
      <c r="FY426">
        <v>0.77</v>
      </c>
      <c r="FZ426">
        <v>7.7000000000000001E-5</v>
      </c>
      <c r="GA426" t="s">
        <v>227</v>
      </c>
      <c r="GB426">
        <v>6.5000000000000002E-2</v>
      </c>
      <c r="GC426">
        <v>6.4999999999999996E-6</v>
      </c>
      <c r="GD426" t="s">
        <v>271</v>
      </c>
      <c r="GE426">
        <v>14.6</v>
      </c>
      <c r="GF426">
        <v>1.4599999999999999E-3</v>
      </c>
      <c r="GG426" t="s">
        <v>227</v>
      </c>
      <c r="GH426">
        <v>1220</v>
      </c>
      <c r="GI426">
        <v>0.122</v>
      </c>
      <c r="GJ426" t="s">
        <v>227</v>
      </c>
      <c r="GK426">
        <v>0.72</v>
      </c>
      <c r="GL426">
        <v>7.2000000000000002E-5</v>
      </c>
      <c r="GM426" t="s">
        <v>227</v>
      </c>
      <c r="GN426">
        <v>0.11</v>
      </c>
      <c r="GO426">
        <v>1.1E-5</v>
      </c>
      <c r="GP426" t="s">
        <v>227</v>
      </c>
      <c r="GQ426">
        <v>4.97</v>
      </c>
      <c r="GR426">
        <v>4.9700000000000005E-4</v>
      </c>
      <c r="GS426" t="s">
        <v>227</v>
      </c>
      <c r="GT426">
        <v>11.3</v>
      </c>
      <c r="GU426">
        <v>1.1299999999999999E-3</v>
      </c>
      <c r="GV426" t="s">
        <v>228</v>
      </c>
      <c r="GW426">
        <v>2.78</v>
      </c>
      <c r="GX426">
        <v>2.7799999999999998E-4</v>
      </c>
      <c r="GY426" t="s">
        <v>227</v>
      </c>
      <c r="GZ426">
        <v>15.7</v>
      </c>
      <c r="HA426">
        <v>1.57E-3</v>
      </c>
      <c r="HB426" t="s">
        <v>227</v>
      </c>
      <c r="HC426">
        <v>0.68</v>
      </c>
      <c r="HD426">
        <v>6.7999999999999999E-5</v>
      </c>
      <c r="HE426" t="s">
        <v>227</v>
      </c>
      <c r="HF426">
        <v>138</v>
      </c>
      <c r="HG426">
        <v>1.38E-2</v>
      </c>
      <c r="HH426" t="s">
        <v>227</v>
      </c>
      <c r="HI426">
        <v>252</v>
      </c>
      <c r="HJ426">
        <v>2.52E-2</v>
      </c>
      <c r="HK426" t="s">
        <v>227</v>
      </c>
    </row>
    <row r="427" spans="1:219" x14ac:dyDescent="0.25">
      <c r="A427" t="s">
        <v>803</v>
      </c>
      <c r="B427" t="s">
        <v>314</v>
      </c>
      <c r="C427" t="s">
        <v>257</v>
      </c>
      <c r="D427" t="s">
        <v>801</v>
      </c>
      <c r="E427" t="s">
        <v>802</v>
      </c>
      <c r="F427" t="s">
        <v>260</v>
      </c>
      <c r="G427" t="s">
        <v>225</v>
      </c>
      <c r="H427" t="s">
        <v>226</v>
      </c>
      <c r="I427" t="str">
        <f>HYPERLINK("https://www.oreas.com/crm/OREAS-906/")</f>
        <v>https://www.oreas.com/crm/OREAS-906/</v>
      </c>
      <c r="J427">
        <v>0.73499999999999999</v>
      </c>
      <c r="K427">
        <v>7.3499999999999998E-5</v>
      </c>
      <c r="L427" t="s">
        <v>271</v>
      </c>
      <c r="M427">
        <v>73600</v>
      </c>
      <c r="N427">
        <v>7.36</v>
      </c>
      <c r="O427" t="s">
        <v>227</v>
      </c>
      <c r="P427">
        <v>22.8</v>
      </c>
      <c r="Q427">
        <v>2.2799999999999999E-3</v>
      </c>
      <c r="R427" t="s">
        <v>227</v>
      </c>
      <c r="S427">
        <v>4.9000000000000002E-2</v>
      </c>
      <c r="T427">
        <v>4.8999999999999997E-6</v>
      </c>
      <c r="U427" t="s">
        <v>243</v>
      </c>
      <c r="Y427">
        <v>2714</v>
      </c>
      <c r="Z427">
        <v>0.27139999999999997</v>
      </c>
      <c r="AA427" t="s">
        <v>227</v>
      </c>
      <c r="AB427">
        <v>2.94</v>
      </c>
      <c r="AC427">
        <v>2.9399999999999999E-4</v>
      </c>
      <c r="AD427" t="s">
        <v>227</v>
      </c>
      <c r="AE427">
        <v>11.1</v>
      </c>
      <c r="AF427">
        <v>1.1100000000000001E-3</v>
      </c>
      <c r="AG427" t="s">
        <v>227</v>
      </c>
      <c r="AH427">
        <v>5660</v>
      </c>
      <c r="AI427">
        <v>0.56599999999999995</v>
      </c>
      <c r="AJ427" t="s">
        <v>227</v>
      </c>
      <c r="AK427">
        <v>0.42</v>
      </c>
      <c r="AL427">
        <v>4.1999999999999998E-5</v>
      </c>
      <c r="AM427" t="s">
        <v>227</v>
      </c>
      <c r="AN427">
        <v>93</v>
      </c>
      <c r="AO427">
        <v>9.2999999999999992E-3</v>
      </c>
      <c r="AP427" t="s">
        <v>227</v>
      </c>
      <c r="AT427">
        <v>24.2</v>
      </c>
      <c r="AU427">
        <v>2.4199999999999998E-3</v>
      </c>
      <c r="AV427" t="s">
        <v>227</v>
      </c>
      <c r="AW427">
        <v>8.9600000000000009</v>
      </c>
      <c r="AX427">
        <v>8.9599999999999999E-4</v>
      </c>
      <c r="AY427" t="s">
        <v>227</v>
      </c>
      <c r="AZ427">
        <v>6.8</v>
      </c>
      <c r="BA427">
        <v>6.8000000000000005E-4</v>
      </c>
      <c r="BB427" t="s">
        <v>227</v>
      </c>
      <c r="BC427">
        <v>3100</v>
      </c>
      <c r="BD427">
        <v>0.31</v>
      </c>
      <c r="BE427" t="s">
        <v>227</v>
      </c>
      <c r="BF427">
        <v>3.7</v>
      </c>
      <c r="BG427">
        <v>3.6999999999999999E-4</v>
      </c>
      <c r="BH427" t="s">
        <v>227</v>
      </c>
      <c r="BI427">
        <v>1.1299999999999999</v>
      </c>
      <c r="BJ427">
        <v>1.13E-4</v>
      </c>
      <c r="BK427" t="s">
        <v>227</v>
      </c>
      <c r="BL427">
        <v>1.54</v>
      </c>
      <c r="BM427">
        <v>1.54E-4</v>
      </c>
      <c r="BN427" t="s">
        <v>227</v>
      </c>
      <c r="BO427">
        <v>55000</v>
      </c>
      <c r="BP427">
        <v>5.5</v>
      </c>
      <c r="BQ427" t="s">
        <v>227</v>
      </c>
      <c r="BR427">
        <v>28.4</v>
      </c>
      <c r="BS427">
        <v>2.8400000000000001E-3</v>
      </c>
      <c r="BT427" t="s">
        <v>227</v>
      </c>
      <c r="BU427">
        <v>6.2</v>
      </c>
      <c r="BV427">
        <v>6.2E-4</v>
      </c>
      <c r="BW427" t="s">
        <v>227</v>
      </c>
      <c r="CA427">
        <v>6.99</v>
      </c>
      <c r="CB427">
        <v>6.9899999999999997E-4</v>
      </c>
      <c r="CC427" t="s">
        <v>227</v>
      </c>
      <c r="CD427" s="2">
        <v>0.05</v>
      </c>
      <c r="CE427" s="2">
        <v>5.0000000000000004E-6</v>
      </c>
      <c r="CF427" t="s">
        <v>271</v>
      </c>
      <c r="CG427">
        <v>0.5</v>
      </c>
      <c r="CH427">
        <v>5.0000000000000002E-5</v>
      </c>
      <c r="CI427" t="s">
        <v>227</v>
      </c>
      <c r="CJ427">
        <v>1.23</v>
      </c>
      <c r="CK427">
        <v>1.2300000000000001E-4</v>
      </c>
      <c r="CL427" t="s">
        <v>227</v>
      </c>
      <c r="CP427">
        <v>28400</v>
      </c>
      <c r="CQ427">
        <v>2.84</v>
      </c>
      <c r="CR427" t="s">
        <v>227</v>
      </c>
      <c r="CS427">
        <v>46.7</v>
      </c>
      <c r="CT427">
        <v>4.6699999999999997E-3</v>
      </c>
      <c r="CU427" t="s">
        <v>227</v>
      </c>
      <c r="CV427">
        <v>19.3</v>
      </c>
      <c r="CW427">
        <v>1.9300000000000001E-3</v>
      </c>
      <c r="CX427" t="s">
        <v>227</v>
      </c>
      <c r="CY427">
        <v>0.1</v>
      </c>
      <c r="CZ427">
        <v>1.0000000000000001E-5</v>
      </c>
      <c r="DA427" t="s">
        <v>227</v>
      </c>
      <c r="DB427">
        <v>2770</v>
      </c>
      <c r="DC427">
        <v>0.27700000000000002</v>
      </c>
      <c r="DD427" t="s">
        <v>227</v>
      </c>
      <c r="DE427">
        <v>370</v>
      </c>
      <c r="DF427">
        <v>3.6999999999999998E-2</v>
      </c>
      <c r="DG427" t="s">
        <v>227</v>
      </c>
      <c r="DH427">
        <v>4.05</v>
      </c>
      <c r="DI427">
        <v>4.0499999999999998E-4</v>
      </c>
      <c r="DJ427" t="s">
        <v>227</v>
      </c>
      <c r="DK427">
        <v>24200</v>
      </c>
      <c r="DL427">
        <v>2.42</v>
      </c>
      <c r="DM427" t="s">
        <v>227</v>
      </c>
      <c r="DN427">
        <v>17.8</v>
      </c>
      <c r="DO427">
        <v>1.7799999999999999E-3</v>
      </c>
      <c r="DP427" t="s">
        <v>227</v>
      </c>
      <c r="DQ427">
        <v>39.700000000000003</v>
      </c>
      <c r="DR427">
        <v>3.9699999999999996E-3</v>
      </c>
      <c r="DS427" t="s">
        <v>227</v>
      </c>
      <c r="DT427">
        <v>4.53</v>
      </c>
      <c r="DU427">
        <v>4.5300000000000001E-4</v>
      </c>
      <c r="DV427" t="s">
        <v>271</v>
      </c>
      <c r="DW427">
        <v>270</v>
      </c>
      <c r="DX427">
        <v>2.7E-2</v>
      </c>
      <c r="DY427" t="s">
        <v>227</v>
      </c>
      <c r="DZ427">
        <v>36.1</v>
      </c>
      <c r="EA427">
        <v>3.6099999999999999E-3</v>
      </c>
      <c r="EB427" t="s">
        <v>227</v>
      </c>
      <c r="EF427">
        <v>10.7</v>
      </c>
      <c r="EG427">
        <v>1.07E-3</v>
      </c>
      <c r="EH427" t="s">
        <v>227</v>
      </c>
      <c r="EL427">
        <v>137</v>
      </c>
      <c r="EM427">
        <v>1.37E-2</v>
      </c>
      <c r="EN427" t="s">
        <v>228</v>
      </c>
      <c r="EX427">
        <v>380</v>
      </c>
      <c r="EY427">
        <v>3.7999999999999999E-2</v>
      </c>
      <c r="EZ427" t="s">
        <v>227</v>
      </c>
      <c r="FA427">
        <v>2.36</v>
      </c>
      <c r="FB427">
        <v>2.3599999999999999E-4</v>
      </c>
      <c r="FC427" t="s">
        <v>227</v>
      </c>
      <c r="FD427">
        <v>4.5999999999999996</v>
      </c>
      <c r="FE427">
        <v>4.6000000000000001E-4</v>
      </c>
      <c r="FF427" t="s">
        <v>227</v>
      </c>
      <c r="FG427">
        <v>4.99</v>
      </c>
      <c r="FH427">
        <v>4.9899999999999999E-4</v>
      </c>
      <c r="FI427" t="s">
        <v>227</v>
      </c>
      <c r="FJ427">
        <v>312000</v>
      </c>
      <c r="FK427">
        <v>31.2</v>
      </c>
      <c r="FL427" t="s">
        <v>228</v>
      </c>
      <c r="FM427">
        <v>7.6</v>
      </c>
      <c r="FN427">
        <v>7.6000000000000004E-4</v>
      </c>
      <c r="FO427" t="s">
        <v>228</v>
      </c>
      <c r="FP427">
        <v>4.33</v>
      </c>
      <c r="FQ427">
        <v>4.3300000000000001E-4</v>
      </c>
      <c r="FR427" t="s">
        <v>227</v>
      </c>
      <c r="FS427">
        <v>156</v>
      </c>
      <c r="FT427">
        <v>1.5599999999999999E-2</v>
      </c>
      <c r="FU427" t="s">
        <v>227</v>
      </c>
      <c r="FV427">
        <v>1.35</v>
      </c>
      <c r="FW427">
        <v>1.35E-4</v>
      </c>
      <c r="FX427" t="s">
        <v>227</v>
      </c>
      <c r="FY427">
        <v>0.77</v>
      </c>
      <c r="FZ427">
        <v>7.7000000000000001E-5</v>
      </c>
      <c r="GA427" t="s">
        <v>227</v>
      </c>
      <c r="GB427">
        <v>0.11</v>
      </c>
      <c r="GC427">
        <v>1.1E-5</v>
      </c>
      <c r="GD427" t="s">
        <v>271</v>
      </c>
      <c r="GE427">
        <v>14.8</v>
      </c>
      <c r="GF427">
        <v>1.48E-3</v>
      </c>
      <c r="GG427" t="s">
        <v>227</v>
      </c>
      <c r="GH427">
        <v>1130</v>
      </c>
      <c r="GI427">
        <v>0.113</v>
      </c>
      <c r="GJ427" t="s">
        <v>227</v>
      </c>
      <c r="GK427">
        <v>0.71</v>
      </c>
      <c r="GL427">
        <v>7.1000000000000005E-5</v>
      </c>
      <c r="GM427" t="s">
        <v>227</v>
      </c>
      <c r="GN427">
        <v>0.11</v>
      </c>
      <c r="GO427">
        <v>1.1E-5</v>
      </c>
      <c r="GP427" t="s">
        <v>227</v>
      </c>
      <c r="GQ427">
        <v>5.0599999999999996</v>
      </c>
      <c r="GR427">
        <v>5.0600000000000005E-4</v>
      </c>
      <c r="GS427" t="s">
        <v>227</v>
      </c>
      <c r="GT427">
        <v>7</v>
      </c>
      <c r="GU427">
        <v>6.9999999999999999E-4</v>
      </c>
      <c r="GV427" t="s">
        <v>228</v>
      </c>
      <c r="GW427">
        <v>2.7</v>
      </c>
      <c r="GX427">
        <v>2.7E-4</v>
      </c>
      <c r="GY427" t="s">
        <v>227</v>
      </c>
      <c r="GZ427">
        <v>15.8</v>
      </c>
      <c r="HA427">
        <v>1.58E-3</v>
      </c>
      <c r="HB427" t="s">
        <v>227</v>
      </c>
      <c r="HC427">
        <v>0.7</v>
      </c>
      <c r="HD427">
        <v>6.9999999999999994E-5</v>
      </c>
      <c r="HE427" t="s">
        <v>227</v>
      </c>
      <c r="HF427">
        <v>163</v>
      </c>
      <c r="HG427">
        <v>1.6299999999999999E-2</v>
      </c>
      <c r="HH427" t="s">
        <v>227</v>
      </c>
      <c r="HI427">
        <v>261</v>
      </c>
      <c r="HJ427">
        <v>2.6100000000000002E-2</v>
      </c>
      <c r="HK427" t="s">
        <v>227</v>
      </c>
    </row>
    <row r="428" spans="1:219" x14ac:dyDescent="0.25">
      <c r="A428" t="s">
        <v>804</v>
      </c>
      <c r="B428" t="s">
        <v>314</v>
      </c>
      <c r="C428" t="s">
        <v>257</v>
      </c>
      <c r="D428" t="s">
        <v>801</v>
      </c>
      <c r="E428" t="s">
        <v>802</v>
      </c>
      <c r="F428" t="s">
        <v>260</v>
      </c>
      <c r="G428" t="s">
        <v>235</v>
      </c>
      <c r="H428" t="s">
        <v>226</v>
      </c>
      <c r="I428" t="str">
        <f>HYPERLINK("https://www.oreas.com/crm/OREAS-907/")</f>
        <v>https://www.oreas.com/crm/OREAS-907/</v>
      </c>
      <c r="J428">
        <v>1.3</v>
      </c>
      <c r="K428">
        <v>1.2999999999999999E-4</v>
      </c>
      <c r="L428" t="s">
        <v>271</v>
      </c>
      <c r="M428">
        <v>69500</v>
      </c>
      <c r="N428">
        <v>6.95</v>
      </c>
      <c r="O428" t="s">
        <v>227</v>
      </c>
      <c r="P428">
        <v>39.700000000000003</v>
      </c>
      <c r="Q428">
        <v>3.9699999999999996E-3</v>
      </c>
      <c r="R428" t="s">
        <v>227</v>
      </c>
      <c r="S428">
        <v>0.1</v>
      </c>
      <c r="T428">
        <v>1.0000000000000001E-5</v>
      </c>
      <c r="U428" t="s">
        <v>243</v>
      </c>
      <c r="Y428">
        <v>2425</v>
      </c>
      <c r="Z428">
        <v>0.24249999999999999</v>
      </c>
      <c r="AA428" t="s">
        <v>227</v>
      </c>
      <c r="AB428">
        <v>2.71</v>
      </c>
      <c r="AC428">
        <v>2.7099999999999997E-4</v>
      </c>
      <c r="AD428" t="s">
        <v>227</v>
      </c>
      <c r="AE428">
        <v>22.4</v>
      </c>
      <c r="AF428">
        <v>2.2399999999999998E-3</v>
      </c>
      <c r="AG428" t="s">
        <v>227</v>
      </c>
      <c r="AH428">
        <v>5020</v>
      </c>
      <c r="AI428">
        <v>0.502</v>
      </c>
      <c r="AJ428" t="s">
        <v>227</v>
      </c>
      <c r="AK428">
        <v>0.55000000000000004</v>
      </c>
      <c r="AL428">
        <v>5.5000000000000002E-5</v>
      </c>
      <c r="AM428" t="s">
        <v>227</v>
      </c>
      <c r="AN428">
        <v>87</v>
      </c>
      <c r="AO428">
        <v>8.6999999999999994E-3</v>
      </c>
      <c r="AP428" t="s">
        <v>227</v>
      </c>
      <c r="AT428">
        <v>45.8</v>
      </c>
      <c r="AU428">
        <v>4.5799999999999999E-3</v>
      </c>
      <c r="AV428" t="s">
        <v>227</v>
      </c>
      <c r="AW428">
        <v>9.42</v>
      </c>
      <c r="AX428">
        <v>9.4200000000000002E-4</v>
      </c>
      <c r="AY428" t="s">
        <v>227</v>
      </c>
      <c r="AZ428">
        <v>6.08</v>
      </c>
      <c r="BA428">
        <v>6.0800000000000003E-4</v>
      </c>
      <c r="BB428" t="s">
        <v>227</v>
      </c>
      <c r="BC428">
        <v>6380</v>
      </c>
      <c r="BD428">
        <v>0.63800000000000001</v>
      </c>
      <c r="BE428" t="s">
        <v>227</v>
      </c>
      <c r="BF428">
        <v>3.55</v>
      </c>
      <c r="BG428">
        <v>3.5500000000000001E-4</v>
      </c>
      <c r="BH428" t="s">
        <v>227</v>
      </c>
      <c r="BI428">
        <v>1.18</v>
      </c>
      <c r="BJ428">
        <v>1.18E-4</v>
      </c>
      <c r="BK428" t="s">
        <v>227</v>
      </c>
      <c r="BL428">
        <v>1.57</v>
      </c>
      <c r="BM428">
        <v>1.5699999999999999E-4</v>
      </c>
      <c r="BN428" t="s">
        <v>227</v>
      </c>
      <c r="BO428">
        <v>86200</v>
      </c>
      <c r="BP428">
        <v>8.6199999999999992</v>
      </c>
      <c r="BQ428" t="s">
        <v>227</v>
      </c>
      <c r="BR428">
        <v>34.5</v>
      </c>
      <c r="BS428">
        <v>3.4499999999999999E-3</v>
      </c>
      <c r="BT428" t="s">
        <v>227</v>
      </c>
      <c r="BU428">
        <v>5.53</v>
      </c>
      <c r="BV428">
        <v>5.53E-4</v>
      </c>
      <c r="BW428" t="s">
        <v>227</v>
      </c>
      <c r="CA428">
        <v>6.49</v>
      </c>
      <c r="CB428">
        <v>6.4899999999999995E-4</v>
      </c>
      <c r="CC428" t="s">
        <v>227</v>
      </c>
      <c r="CD428" s="2">
        <v>0.05</v>
      </c>
      <c r="CE428" s="2">
        <v>5.0000000000000004E-6</v>
      </c>
      <c r="CF428" t="s">
        <v>271</v>
      </c>
      <c r="CG428">
        <v>0.5</v>
      </c>
      <c r="CH428">
        <v>5.0000000000000002E-5</v>
      </c>
      <c r="CI428" t="s">
        <v>227</v>
      </c>
      <c r="CJ428">
        <v>2.4900000000000002</v>
      </c>
      <c r="CK428">
        <v>2.4899999999999998E-4</v>
      </c>
      <c r="CL428" t="s">
        <v>227</v>
      </c>
      <c r="CP428">
        <v>25800</v>
      </c>
      <c r="CQ428">
        <v>2.58</v>
      </c>
      <c r="CR428" t="s">
        <v>227</v>
      </c>
      <c r="CS428">
        <v>43.8</v>
      </c>
      <c r="CT428">
        <v>4.3800000000000002E-3</v>
      </c>
      <c r="CU428" t="s">
        <v>227</v>
      </c>
      <c r="CV428">
        <v>17.7</v>
      </c>
      <c r="CW428">
        <v>1.7700000000000001E-3</v>
      </c>
      <c r="CX428" t="s">
        <v>227</v>
      </c>
      <c r="CY428">
        <v>0.12</v>
      </c>
      <c r="CZ428">
        <v>1.2E-5</v>
      </c>
      <c r="DA428" t="s">
        <v>227</v>
      </c>
      <c r="DB428">
        <v>4240</v>
      </c>
      <c r="DC428">
        <v>0.42399999999999999</v>
      </c>
      <c r="DD428" t="s">
        <v>227</v>
      </c>
      <c r="DE428">
        <v>360</v>
      </c>
      <c r="DF428">
        <v>3.5999999999999997E-2</v>
      </c>
      <c r="DG428" t="s">
        <v>227</v>
      </c>
      <c r="DH428">
        <v>5.88</v>
      </c>
      <c r="DI428">
        <v>5.8799999999999998E-4</v>
      </c>
      <c r="DJ428" t="s">
        <v>227</v>
      </c>
      <c r="DK428">
        <v>22000</v>
      </c>
      <c r="DL428">
        <v>2.2000000000000002</v>
      </c>
      <c r="DM428" t="s">
        <v>227</v>
      </c>
      <c r="DN428">
        <v>15.9</v>
      </c>
      <c r="DO428">
        <v>1.5900000000000001E-3</v>
      </c>
      <c r="DP428" t="s">
        <v>227</v>
      </c>
      <c r="DQ428">
        <v>37.299999999999997</v>
      </c>
      <c r="DR428">
        <v>3.7299999999999998E-3</v>
      </c>
      <c r="DS428" t="s">
        <v>227</v>
      </c>
      <c r="DT428">
        <v>4.74</v>
      </c>
      <c r="DU428">
        <v>4.7399999999999997E-4</v>
      </c>
      <c r="DV428" t="s">
        <v>271</v>
      </c>
      <c r="DW428">
        <v>270</v>
      </c>
      <c r="DX428">
        <v>2.7E-2</v>
      </c>
      <c r="DY428" t="s">
        <v>227</v>
      </c>
      <c r="DZ428">
        <v>46.2</v>
      </c>
      <c r="EA428">
        <v>4.62E-3</v>
      </c>
      <c r="EB428" t="s">
        <v>227</v>
      </c>
      <c r="EF428">
        <v>9.8000000000000007</v>
      </c>
      <c r="EG428">
        <v>9.7999999999999997E-4</v>
      </c>
      <c r="EH428" t="s">
        <v>227</v>
      </c>
      <c r="EL428">
        <v>124</v>
      </c>
      <c r="EM428">
        <v>1.24E-2</v>
      </c>
      <c r="EN428" t="s">
        <v>228</v>
      </c>
      <c r="EX428">
        <v>690</v>
      </c>
      <c r="EY428">
        <v>6.9000000000000006E-2</v>
      </c>
      <c r="EZ428" t="s">
        <v>227</v>
      </c>
      <c r="FA428">
        <v>3.35</v>
      </c>
      <c r="FB428">
        <v>3.3500000000000001E-4</v>
      </c>
      <c r="FC428" t="s">
        <v>227</v>
      </c>
      <c r="FD428">
        <v>4.92</v>
      </c>
      <c r="FE428">
        <v>4.9200000000000003E-4</v>
      </c>
      <c r="FF428" t="s">
        <v>227</v>
      </c>
      <c r="FG428">
        <v>9.76</v>
      </c>
      <c r="FH428">
        <v>9.7599999999999998E-4</v>
      </c>
      <c r="FI428" t="s">
        <v>227</v>
      </c>
      <c r="FJ428">
        <v>292600</v>
      </c>
      <c r="FK428">
        <v>29.26</v>
      </c>
      <c r="FL428" t="s">
        <v>228</v>
      </c>
      <c r="FM428">
        <v>7.2</v>
      </c>
      <c r="FN428">
        <v>7.2000000000000005E-4</v>
      </c>
      <c r="FO428" t="s">
        <v>228</v>
      </c>
      <c r="FP428">
        <v>5.03</v>
      </c>
      <c r="FQ428">
        <v>5.0299999999999997E-4</v>
      </c>
      <c r="FR428" t="s">
        <v>227</v>
      </c>
      <c r="FS428">
        <v>142</v>
      </c>
      <c r="FT428">
        <v>1.4200000000000001E-2</v>
      </c>
      <c r="FU428" t="s">
        <v>227</v>
      </c>
      <c r="FV428">
        <v>1.22</v>
      </c>
      <c r="FW428">
        <v>1.22E-4</v>
      </c>
      <c r="FX428" t="s">
        <v>227</v>
      </c>
      <c r="FY428">
        <v>0.73</v>
      </c>
      <c r="FZ428">
        <v>7.2999999999999999E-5</v>
      </c>
      <c r="GA428" t="s">
        <v>227</v>
      </c>
      <c r="GB428">
        <v>0.23</v>
      </c>
      <c r="GC428">
        <v>2.3E-5</v>
      </c>
      <c r="GD428" t="s">
        <v>271</v>
      </c>
      <c r="GE428">
        <v>13.4</v>
      </c>
      <c r="GF428">
        <v>1.34E-3</v>
      </c>
      <c r="GG428" t="s">
        <v>227</v>
      </c>
      <c r="GH428">
        <v>1130</v>
      </c>
      <c r="GI428">
        <v>0.113</v>
      </c>
      <c r="GJ428" t="s">
        <v>227</v>
      </c>
      <c r="GK428">
        <v>0.67</v>
      </c>
      <c r="GL428">
        <v>6.7000000000000002E-5</v>
      </c>
      <c r="GM428" t="s">
        <v>227</v>
      </c>
      <c r="GN428">
        <v>0.13</v>
      </c>
      <c r="GO428">
        <v>1.2999999999999999E-5</v>
      </c>
      <c r="GP428" t="s">
        <v>227</v>
      </c>
      <c r="GQ428">
        <v>4.5</v>
      </c>
      <c r="GR428">
        <v>4.4999999999999999E-4</v>
      </c>
      <c r="GS428" t="s">
        <v>227</v>
      </c>
      <c r="GT428">
        <v>9.09</v>
      </c>
      <c r="GU428">
        <v>9.0899999999999998E-4</v>
      </c>
      <c r="GV428" t="s">
        <v>228</v>
      </c>
      <c r="GW428">
        <v>3.31</v>
      </c>
      <c r="GX428">
        <v>3.3100000000000002E-4</v>
      </c>
      <c r="GY428" t="s">
        <v>227</v>
      </c>
      <c r="GZ428">
        <v>15.2</v>
      </c>
      <c r="HA428">
        <v>1.5200000000000001E-3</v>
      </c>
      <c r="HB428" t="s">
        <v>227</v>
      </c>
      <c r="HC428">
        <v>0.84</v>
      </c>
      <c r="HD428">
        <v>8.3999999999999995E-5</v>
      </c>
      <c r="HE428" t="s">
        <v>227</v>
      </c>
      <c r="HF428">
        <v>207</v>
      </c>
      <c r="HG428">
        <v>2.07E-2</v>
      </c>
      <c r="HH428" t="s">
        <v>227</v>
      </c>
      <c r="HI428">
        <v>239</v>
      </c>
      <c r="HJ428">
        <v>2.3900000000000001E-2</v>
      </c>
      <c r="HK428" t="s">
        <v>227</v>
      </c>
    </row>
    <row r="429" spans="1:219" x14ac:dyDescent="0.25">
      <c r="A429" t="s">
        <v>805</v>
      </c>
      <c r="B429" t="s">
        <v>314</v>
      </c>
      <c r="C429" t="s">
        <v>257</v>
      </c>
      <c r="D429" t="s">
        <v>801</v>
      </c>
      <c r="E429" t="s">
        <v>802</v>
      </c>
      <c r="F429" t="s">
        <v>260</v>
      </c>
      <c r="G429" t="s">
        <v>225</v>
      </c>
      <c r="H429" t="s">
        <v>226</v>
      </c>
      <c r="I429" t="str">
        <f>HYPERLINK("https://www.oreas.com/crm/OREAS-908/")</f>
        <v>https://www.oreas.com/crm/OREAS-908/</v>
      </c>
      <c r="J429">
        <v>2.3199999999999998</v>
      </c>
      <c r="K429">
        <v>2.32E-4</v>
      </c>
      <c r="L429" t="s">
        <v>271</v>
      </c>
      <c r="M429">
        <v>60500</v>
      </c>
      <c r="N429">
        <v>6.05</v>
      </c>
      <c r="O429" t="s">
        <v>227</v>
      </c>
      <c r="P429">
        <v>65</v>
      </c>
      <c r="Q429">
        <v>6.4999999999999997E-3</v>
      </c>
      <c r="R429" t="s">
        <v>227</v>
      </c>
      <c r="S429">
        <v>0.187</v>
      </c>
      <c r="T429">
        <v>1.8700000000000001E-5</v>
      </c>
      <c r="U429" t="s">
        <v>243</v>
      </c>
      <c r="Y429">
        <v>1868</v>
      </c>
      <c r="Z429">
        <v>0.18679999999999999</v>
      </c>
      <c r="AA429" t="s">
        <v>227</v>
      </c>
      <c r="AB429">
        <v>2.2000000000000002</v>
      </c>
      <c r="AC429">
        <v>2.2000000000000001E-4</v>
      </c>
      <c r="AD429" t="s">
        <v>227</v>
      </c>
      <c r="AE429">
        <v>43.3</v>
      </c>
      <c r="AF429">
        <v>4.3299999999999996E-3</v>
      </c>
      <c r="AG429" t="s">
        <v>227</v>
      </c>
      <c r="AH429">
        <v>4180</v>
      </c>
      <c r="AI429">
        <v>0.41799999999999998</v>
      </c>
      <c r="AJ429" t="s">
        <v>227</v>
      </c>
      <c r="AK429">
        <v>0.79</v>
      </c>
      <c r="AL429">
        <v>7.8999999999999996E-5</v>
      </c>
      <c r="AM429" t="s">
        <v>227</v>
      </c>
      <c r="AN429">
        <v>75</v>
      </c>
      <c r="AO429">
        <v>7.4999999999999997E-3</v>
      </c>
      <c r="AP429" t="s">
        <v>227</v>
      </c>
      <c r="AT429">
        <v>87</v>
      </c>
      <c r="AU429">
        <v>8.6999999999999994E-3</v>
      </c>
      <c r="AV429" t="s">
        <v>227</v>
      </c>
      <c r="AW429">
        <v>10.8</v>
      </c>
      <c r="AX429">
        <v>1.08E-3</v>
      </c>
      <c r="AY429" t="s">
        <v>227</v>
      </c>
      <c r="AZ429">
        <v>4.8600000000000003</v>
      </c>
      <c r="BA429">
        <v>4.86E-4</v>
      </c>
      <c r="BB429" t="s">
        <v>227</v>
      </c>
      <c r="BC429">
        <v>12600</v>
      </c>
      <c r="BD429">
        <v>1.26</v>
      </c>
      <c r="BE429" t="s">
        <v>227</v>
      </c>
      <c r="BF429">
        <v>3.15</v>
      </c>
      <c r="BG429">
        <v>3.1500000000000001E-4</v>
      </c>
      <c r="BH429" t="s">
        <v>227</v>
      </c>
      <c r="BI429">
        <v>1.27</v>
      </c>
      <c r="BJ429">
        <v>1.27E-4</v>
      </c>
      <c r="BK429" t="s">
        <v>227</v>
      </c>
      <c r="BL429">
        <v>1.76</v>
      </c>
      <c r="BM429">
        <v>1.76E-4</v>
      </c>
      <c r="BN429" t="s">
        <v>227</v>
      </c>
      <c r="BO429">
        <v>146400</v>
      </c>
      <c r="BP429">
        <v>14.64</v>
      </c>
      <c r="BQ429" t="s">
        <v>227</v>
      </c>
      <c r="BR429">
        <v>44.3</v>
      </c>
      <c r="BS429">
        <v>4.4299999999999999E-3</v>
      </c>
      <c r="BT429" t="s">
        <v>227</v>
      </c>
      <c r="BU429">
        <v>4.97</v>
      </c>
      <c r="BV429">
        <v>4.9700000000000005E-4</v>
      </c>
      <c r="BW429" t="s">
        <v>227</v>
      </c>
      <c r="CA429">
        <v>5.63</v>
      </c>
      <c r="CB429">
        <v>5.6300000000000002E-4</v>
      </c>
      <c r="CC429" t="s">
        <v>227</v>
      </c>
      <c r="CD429" s="2">
        <v>0.05</v>
      </c>
      <c r="CE429" s="2">
        <v>5.0000000000000004E-6</v>
      </c>
      <c r="CF429" t="s">
        <v>271</v>
      </c>
      <c r="CG429">
        <v>0.49</v>
      </c>
      <c r="CH429">
        <v>4.8999999999999998E-5</v>
      </c>
      <c r="CI429" t="s">
        <v>227</v>
      </c>
      <c r="CJ429">
        <v>4.9000000000000004</v>
      </c>
      <c r="CK429">
        <v>4.8999999999999998E-4</v>
      </c>
      <c r="CL429" t="s">
        <v>227</v>
      </c>
      <c r="CP429">
        <v>20100</v>
      </c>
      <c r="CQ429">
        <v>2.0099999999999998</v>
      </c>
      <c r="CR429" t="s">
        <v>227</v>
      </c>
      <c r="CS429">
        <v>37.700000000000003</v>
      </c>
      <c r="CT429">
        <v>3.7699999999999999E-3</v>
      </c>
      <c r="CU429" t="s">
        <v>227</v>
      </c>
      <c r="CV429">
        <v>14.4</v>
      </c>
      <c r="CW429">
        <v>1.4400000000000001E-3</v>
      </c>
      <c r="CX429" t="s">
        <v>227</v>
      </c>
      <c r="CY429">
        <v>0.18</v>
      </c>
      <c r="CZ429">
        <v>1.8E-5</v>
      </c>
      <c r="DA429" t="s">
        <v>227</v>
      </c>
      <c r="DB429">
        <v>6950</v>
      </c>
      <c r="DC429">
        <v>0.69499999999999995</v>
      </c>
      <c r="DD429" t="s">
        <v>227</v>
      </c>
      <c r="DE429">
        <v>330</v>
      </c>
      <c r="DF429">
        <v>3.3000000000000002E-2</v>
      </c>
      <c r="DG429" t="s">
        <v>227</v>
      </c>
      <c r="DH429">
        <v>9.5299999999999994</v>
      </c>
      <c r="DI429">
        <v>9.5299999999999996E-4</v>
      </c>
      <c r="DJ429" t="s">
        <v>227</v>
      </c>
      <c r="DK429">
        <v>16900</v>
      </c>
      <c r="DL429">
        <v>1.69</v>
      </c>
      <c r="DM429" t="s">
        <v>227</v>
      </c>
      <c r="DN429">
        <v>13</v>
      </c>
      <c r="DO429">
        <v>1.2999999999999999E-3</v>
      </c>
      <c r="DP429" t="s">
        <v>227</v>
      </c>
      <c r="DQ429">
        <v>32.5</v>
      </c>
      <c r="DR429">
        <v>3.2499999999999999E-3</v>
      </c>
      <c r="DS429" t="s">
        <v>227</v>
      </c>
      <c r="DT429">
        <v>7.27</v>
      </c>
      <c r="DU429">
        <v>7.27E-4</v>
      </c>
      <c r="DV429" t="s">
        <v>228</v>
      </c>
      <c r="DW429">
        <v>260</v>
      </c>
      <c r="DX429">
        <v>2.5999999999999999E-2</v>
      </c>
      <c r="DY429" t="s">
        <v>227</v>
      </c>
      <c r="DZ429">
        <v>65</v>
      </c>
      <c r="EA429">
        <v>6.4999999999999997E-3</v>
      </c>
      <c r="EB429" t="s">
        <v>227</v>
      </c>
      <c r="EF429">
        <v>8.56</v>
      </c>
      <c r="EG429">
        <v>8.5599999999999999E-4</v>
      </c>
      <c r="EH429" t="s">
        <v>227</v>
      </c>
      <c r="EL429">
        <v>97</v>
      </c>
      <c r="EM429">
        <v>9.7000000000000003E-3</v>
      </c>
      <c r="EN429" t="s">
        <v>228</v>
      </c>
      <c r="EX429">
        <v>1280</v>
      </c>
      <c r="EY429">
        <v>0.128</v>
      </c>
      <c r="EZ429" t="s">
        <v>227</v>
      </c>
      <c r="FA429">
        <v>5.2</v>
      </c>
      <c r="FB429">
        <v>5.1999999999999995E-4</v>
      </c>
      <c r="FC429" t="s">
        <v>227</v>
      </c>
      <c r="FD429">
        <v>5.55</v>
      </c>
      <c r="FE429">
        <v>5.5500000000000005E-4</v>
      </c>
      <c r="FF429" t="s">
        <v>227</v>
      </c>
      <c r="FG429">
        <v>19</v>
      </c>
      <c r="FH429">
        <v>1.9E-3</v>
      </c>
      <c r="FI429" t="s">
        <v>227</v>
      </c>
      <c r="FJ429">
        <v>259000</v>
      </c>
      <c r="FK429">
        <v>25.9</v>
      </c>
      <c r="FL429" t="s">
        <v>228</v>
      </c>
      <c r="FM429">
        <v>6.53</v>
      </c>
      <c r="FN429">
        <v>6.5300000000000004E-4</v>
      </c>
      <c r="FO429" t="s">
        <v>228</v>
      </c>
      <c r="FP429">
        <v>6.22</v>
      </c>
      <c r="FQ429">
        <v>6.2200000000000005E-4</v>
      </c>
      <c r="FR429" t="s">
        <v>227</v>
      </c>
      <c r="FS429">
        <v>113</v>
      </c>
      <c r="FT429">
        <v>1.1299999999999999E-2</v>
      </c>
      <c r="FU429" t="s">
        <v>227</v>
      </c>
      <c r="FV429">
        <v>0.96</v>
      </c>
      <c r="FW429">
        <v>9.6000000000000002E-5</v>
      </c>
      <c r="FX429" t="s">
        <v>227</v>
      </c>
      <c r="FY429">
        <v>0.65</v>
      </c>
      <c r="FZ429">
        <v>6.4999999999999994E-5</v>
      </c>
      <c r="GA429" t="s">
        <v>227</v>
      </c>
      <c r="GB429">
        <v>0.45</v>
      </c>
      <c r="GC429">
        <v>4.5000000000000003E-5</v>
      </c>
      <c r="GD429" t="s">
        <v>271</v>
      </c>
      <c r="GE429">
        <v>11</v>
      </c>
      <c r="GF429">
        <v>1.1000000000000001E-3</v>
      </c>
      <c r="GG429" t="s">
        <v>227</v>
      </c>
      <c r="GH429">
        <v>1110</v>
      </c>
      <c r="GI429">
        <v>0.111</v>
      </c>
      <c r="GJ429" t="s">
        <v>227</v>
      </c>
      <c r="GK429">
        <v>0.56999999999999995</v>
      </c>
      <c r="GL429">
        <v>5.7000000000000003E-5</v>
      </c>
      <c r="GM429" t="s">
        <v>227</v>
      </c>
      <c r="GN429">
        <v>0.16</v>
      </c>
      <c r="GO429">
        <v>1.5999999999999999E-5</v>
      </c>
      <c r="GP429" t="s">
        <v>227</v>
      </c>
      <c r="GQ429">
        <v>3.73</v>
      </c>
      <c r="GR429">
        <v>3.7300000000000001E-4</v>
      </c>
      <c r="GS429" t="s">
        <v>227</v>
      </c>
      <c r="GT429">
        <v>12.8</v>
      </c>
      <c r="GU429">
        <v>1.2800000000000001E-3</v>
      </c>
      <c r="GV429" t="s">
        <v>228</v>
      </c>
      <c r="GW429">
        <v>4.51</v>
      </c>
      <c r="GX429">
        <v>4.5100000000000001E-4</v>
      </c>
      <c r="GY429" t="s">
        <v>227</v>
      </c>
      <c r="GZ429">
        <v>14.4</v>
      </c>
      <c r="HA429">
        <v>1.4400000000000001E-3</v>
      </c>
      <c r="HB429" t="s">
        <v>227</v>
      </c>
      <c r="HC429">
        <v>1.1299999999999999</v>
      </c>
      <c r="HD429">
        <v>1.13E-4</v>
      </c>
      <c r="HE429" t="s">
        <v>227</v>
      </c>
      <c r="HF429">
        <v>285</v>
      </c>
      <c r="HG429">
        <v>2.8500000000000001E-2</v>
      </c>
      <c r="HH429" t="s">
        <v>227</v>
      </c>
      <c r="HI429">
        <v>210</v>
      </c>
      <c r="HJ429">
        <v>2.1000000000000001E-2</v>
      </c>
      <c r="HK429" t="s">
        <v>227</v>
      </c>
    </row>
    <row r="430" spans="1:219" x14ac:dyDescent="0.25">
      <c r="A430" t="s">
        <v>806</v>
      </c>
      <c r="B430" t="s">
        <v>248</v>
      </c>
      <c r="C430" t="s">
        <v>221</v>
      </c>
      <c r="D430" t="s">
        <v>551</v>
      </c>
      <c r="E430" t="s">
        <v>552</v>
      </c>
      <c r="F430" t="s">
        <v>224</v>
      </c>
      <c r="G430" t="s">
        <v>235</v>
      </c>
      <c r="H430" t="s">
        <v>226</v>
      </c>
      <c r="I430" t="str">
        <f>HYPERLINK("https://www.oreas.com/crm/OREAS-91/")</f>
        <v>https://www.oreas.com/crm/OREAS-91/</v>
      </c>
      <c r="J430">
        <v>0.1</v>
      </c>
      <c r="K430">
        <v>1.0000000000000001E-5</v>
      </c>
      <c r="L430" t="s">
        <v>271</v>
      </c>
      <c r="AE430">
        <v>1.01</v>
      </c>
      <c r="AF430">
        <v>1.01E-4</v>
      </c>
      <c r="AG430" t="s">
        <v>227</v>
      </c>
      <c r="AT430">
        <v>14.2</v>
      </c>
      <c r="AU430">
        <v>1.42E-3</v>
      </c>
      <c r="AV430" t="s">
        <v>227</v>
      </c>
      <c r="BC430">
        <v>265</v>
      </c>
      <c r="BD430">
        <v>2.6499999999999999E-2</v>
      </c>
      <c r="BE430" t="s">
        <v>227</v>
      </c>
      <c r="DZ430">
        <v>5.16</v>
      </c>
      <c r="EA430">
        <v>5.1599999999999997E-4</v>
      </c>
      <c r="EB430" t="s">
        <v>227</v>
      </c>
      <c r="EX430">
        <v>841</v>
      </c>
      <c r="EY430">
        <v>8.4099999999999994E-2</v>
      </c>
      <c r="EZ430" t="s">
        <v>227</v>
      </c>
      <c r="FA430">
        <v>0.85</v>
      </c>
      <c r="FB430">
        <v>8.5000000000000006E-5</v>
      </c>
      <c r="FC430" t="s">
        <v>227</v>
      </c>
      <c r="FG430">
        <v>1.28</v>
      </c>
      <c r="FH430">
        <v>1.2799999999999999E-4</v>
      </c>
      <c r="FI430" t="s">
        <v>227</v>
      </c>
      <c r="FP430">
        <v>7.47</v>
      </c>
      <c r="FQ430">
        <v>7.4700000000000005E-4</v>
      </c>
      <c r="FR430" t="s">
        <v>227</v>
      </c>
      <c r="HF430">
        <v>66</v>
      </c>
      <c r="HG430">
        <v>6.6E-3</v>
      </c>
      <c r="HH430" t="s">
        <v>227</v>
      </c>
    </row>
    <row r="431" spans="1:219" x14ac:dyDescent="0.25">
      <c r="A431" t="s">
        <v>807</v>
      </c>
      <c r="B431" t="s">
        <v>248</v>
      </c>
      <c r="C431" t="s">
        <v>221</v>
      </c>
      <c r="D431" t="s">
        <v>551</v>
      </c>
      <c r="E431" t="s">
        <v>552</v>
      </c>
      <c r="F431" t="s">
        <v>224</v>
      </c>
      <c r="G431" t="s">
        <v>235</v>
      </c>
      <c r="H431" t="s">
        <v>226</v>
      </c>
      <c r="I431" t="str">
        <f>HYPERLINK("https://www.oreas.com/crm/OREAS-92/")</f>
        <v>https://www.oreas.com/crm/OREAS-92/</v>
      </c>
      <c r="J431">
        <v>0.74</v>
      </c>
      <c r="K431">
        <v>7.3999999999999996E-5</v>
      </c>
      <c r="L431" t="s">
        <v>271</v>
      </c>
      <c r="AE431">
        <v>2.44</v>
      </c>
      <c r="AF431">
        <v>2.4399999999999999E-4</v>
      </c>
      <c r="AG431" t="s">
        <v>227</v>
      </c>
      <c r="AT431">
        <v>16.3</v>
      </c>
      <c r="AU431">
        <v>1.6299999999999999E-3</v>
      </c>
      <c r="AV431" t="s">
        <v>227</v>
      </c>
      <c r="BC431">
        <v>2294</v>
      </c>
      <c r="BD431">
        <v>0.22939999999999999</v>
      </c>
      <c r="BE431" t="s">
        <v>227</v>
      </c>
      <c r="DZ431">
        <v>9.7799999999999994</v>
      </c>
      <c r="EA431">
        <v>9.7799999999999992E-4</v>
      </c>
      <c r="EB431" t="s">
        <v>227</v>
      </c>
      <c r="EX431">
        <v>3101</v>
      </c>
      <c r="EY431">
        <v>0.31009999999999999</v>
      </c>
      <c r="EZ431" t="s">
        <v>227</v>
      </c>
      <c r="FA431">
        <v>1.1599999999999999</v>
      </c>
      <c r="FB431">
        <v>1.16E-4</v>
      </c>
      <c r="FC431" t="s">
        <v>227</v>
      </c>
      <c r="FG431">
        <v>3.75</v>
      </c>
      <c r="FH431">
        <v>3.7500000000000001E-4</v>
      </c>
      <c r="FI431" t="s">
        <v>227</v>
      </c>
      <c r="FP431">
        <v>10.6</v>
      </c>
      <c r="FQ431">
        <v>1.06E-3</v>
      </c>
      <c r="FR431" t="s">
        <v>227</v>
      </c>
      <c r="HF431">
        <v>88</v>
      </c>
      <c r="HG431">
        <v>8.8000000000000005E-3</v>
      </c>
      <c r="HH431" t="s">
        <v>227</v>
      </c>
    </row>
    <row r="432" spans="1:219" x14ac:dyDescent="0.25">
      <c r="A432" t="s">
        <v>808</v>
      </c>
      <c r="B432" t="s">
        <v>334</v>
      </c>
      <c r="C432" t="s">
        <v>221</v>
      </c>
      <c r="D432" t="s">
        <v>551</v>
      </c>
      <c r="E432" t="s">
        <v>552</v>
      </c>
      <c r="F432" t="s">
        <v>260</v>
      </c>
      <c r="G432" t="s">
        <v>235</v>
      </c>
      <c r="H432" t="s">
        <v>226</v>
      </c>
      <c r="I432" t="str">
        <f>HYPERLINK("https://www.oreas.com/crm/OREAS-920/")</f>
        <v>https://www.oreas.com/crm/OREAS-920/</v>
      </c>
      <c r="J432">
        <v>9.9000000000000005E-2</v>
      </c>
      <c r="K432">
        <v>9.9000000000000001E-6</v>
      </c>
      <c r="L432" t="s">
        <v>271</v>
      </c>
      <c r="M432">
        <v>76900</v>
      </c>
      <c r="N432">
        <v>7.69</v>
      </c>
      <c r="O432" t="s">
        <v>227</v>
      </c>
      <c r="P432">
        <v>5.13</v>
      </c>
      <c r="Q432">
        <v>5.13E-4</v>
      </c>
      <c r="R432" t="s">
        <v>227</v>
      </c>
      <c r="S432" s="2">
        <v>0.01</v>
      </c>
      <c r="T432" s="2">
        <v>9.9999999999999995E-7</v>
      </c>
      <c r="U432" t="s">
        <v>271</v>
      </c>
      <c r="V432" s="2">
        <v>10</v>
      </c>
      <c r="W432" s="2">
        <v>1E-3</v>
      </c>
      <c r="X432" t="s">
        <v>271</v>
      </c>
      <c r="Y432">
        <v>546</v>
      </c>
      <c r="Z432">
        <v>5.4600000000000003E-2</v>
      </c>
      <c r="AA432" t="s">
        <v>227</v>
      </c>
      <c r="AB432">
        <v>2.88</v>
      </c>
      <c r="AC432">
        <v>2.8800000000000001E-4</v>
      </c>
      <c r="AD432" t="s">
        <v>227</v>
      </c>
      <c r="AE432">
        <v>0.69</v>
      </c>
      <c r="AF432">
        <v>6.8999999999999997E-5</v>
      </c>
      <c r="AG432" t="s">
        <v>227</v>
      </c>
      <c r="AH432">
        <v>4970</v>
      </c>
      <c r="AI432">
        <v>0.497</v>
      </c>
      <c r="AJ432" t="s">
        <v>227</v>
      </c>
      <c r="AK432" s="2">
        <v>0.08</v>
      </c>
      <c r="AL432" s="2">
        <v>7.9999999999999996E-6</v>
      </c>
      <c r="AM432" t="s">
        <v>227</v>
      </c>
      <c r="AN432">
        <v>94</v>
      </c>
      <c r="AO432">
        <v>9.4000000000000004E-3</v>
      </c>
      <c r="AP432" t="s">
        <v>227</v>
      </c>
      <c r="AT432">
        <v>15.6</v>
      </c>
      <c r="AU432">
        <v>1.56E-3</v>
      </c>
      <c r="AV432" t="s">
        <v>227</v>
      </c>
      <c r="AW432">
        <v>79</v>
      </c>
      <c r="AX432">
        <v>7.9000000000000008E-3</v>
      </c>
      <c r="AY432" t="s">
        <v>227</v>
      </c>
      <c r="AZ432">
        <v>8.6300000000000008</v>
      </c>
      <c r="BA432">
        <v>8.6300000000000005E-4</v>
      </c>
      <c r="BB432" t="s">
        <v>227</v>
      </c>
      <c r="BC432">
        <v>112</v>
      </c>
      <c r="BD432">
        <v>1.12E-2</v>
      </c>
      <c r="BE432" t="s">
        <v>227</v>
      </c>
      <c r="BF432">
        <v>6.44</v>
      </c>
      <c r="BG432">
        <v>6.4400000000000004E-4</v>
      </c>
      <c r="BH432" t="s">
        <v>227</v>
      </c>
      <c r="BI432">
        <v>3.69</v>
      </c>
      <c r="BJ432">
        <v>3.6900000000000002E-4</v>
      </c>
      <c r="BK432" t="s">
        <v>227</v>
      </c>
      <c r="BL432">
        <v>1.5</v>
      </c>
      <c r="BM432">
        <v>1.4999999999999999E-4</v>
      </c>
      <c r="BN432" t="s">
        <v>227</v>
      </c>
      <c r="BO432">
        <v>41400</v>
      </c>
      <c r="BP432">
        <v>4.1399999999999997</v>
      </c>
      <c r="BQ432" t="s">
        <v>227</v>
      </c>
      <c r="BR432">
        <v>20.8</v>
      </c>
      <c r="BS432">
        <v>2.0799999999999998E-3</v>
      </c>
      <c r="BT432" t="s">
        <v>227</v>
      </c>
      <c r="BU432">
        <v>6.97</v>
      </c>
      <c r="BV432">
        <v>6.9700000000000003E-4</v>
      </c>
      <c r="BW432" t="s">
        <v>227</v>
      </c>
      <c r="BX432" s="2">
        <v>2</v>
      </c>
      <c r="BY432" s="2">
        <v>2.0000000000000001E-4</v>
      </c>
      <c r="BZ432" t="s">
        <v>227</v>
      </c>
      <c r="CA432">
        <v>4.5999999999999996</v>
      </c>
      <c r="CB432">
        <v>4.6000000000000001E-4</v>
      </c>
      <c r="CC432" t="s">
        <v>227</v>
      </c>
      <c r="CD432" s="2">
        <v>0.01</v>
      </c>
      <c r="CE432" s="2">
        <v>9.9999999999999995E-7</v>
      </c>
      <c r="CF432" t="s">
        <v>271</v>
      </c>
      <c r="CG432">
        <v>1.26</v>
      </c>
      <c r="CH432">
        <v>1.26E-4</v>
      </c>
      <c r="CI432" t="s">
        <v>227</v>
      </c>
      <c r="CJ432">
        <v>8.4000000000000005E-2</v>
      </c>
      <c r="CK432">
        <v>8.3999999999999992E-6</v>
      </c>
      <c r="CL432" t="s">
        <v>227</v>
      </c>
      <c r="CP432">
        <v>28900</v>
      </c>
      <c r="CQ432">
        <v>2.89</v>
      </c>
      <c r="CR432" t="s">
        <v>227</v>
      </c>
      <c r="CS432">
        <v>46.1</v>
      </c>
      <c r="CT432">
        <v>4.6100000000000004E-3</v>
      </c>
      <c r="CU432" t="s">
        <v>227</v>
      </c>
      <c r="CV432">
        <v>29.1</v>
      </c>
      <c r="CW432">
        <v>2.9099999999999998E-3</v>
      </c>
      <c r="CX432" t="s">
        <v>227</v>
      </c>
      <c r="CY432">
        <v>0.5</v>
      </c>
      <c r="CZ432">
        <v>5.0000000000000002E-5</v>
      </c>
      <c r="DA432" t="s">
        <v>227</v>
      </c>
      <c r="DB432">
        <v>13800</v>
      </c>
      <c r="DC432">
        <v>1.38</v>
      </c>
      <c r="DD432" t="s">
        <v>227</v>
      </c>
      <c r="DE432">
        <v>600</v>
      </c>
      <c r="DF432">
        <v>0.06</v>
      </c>
      <c r="DG432" t="s">
        <v>227</v>
      </c>
      <c r="DH432">
        <v>0.46</v>
      </c>
      <c r="DI432">
        <v>4.6E-5</v>
      </c>
      <c r="DJ432" t="s">
        <v>227</v>
      </c>
      <c r="DK432">
        <v>6330</v>
      </c>
      <c r="DL432">
        <v>0.63300000000000001</v>
      </c>
      <c r="DM432" t="s">
        <v>227</v>
      </c>
      <c r="DN432">
        <v>17.399999999999999</v>
      </c>
      <c r="DO432">
        <v>1.74E-3</v>
      </c>
      <c r="DP432" t="s">
        <v>227</v>
      </c>
      <c r="DQ432">
        <v>40.4</v>
      </c>
      <c r="DR432">
        <v>4.0400000000000002E-3</v>
      </c>
      <c r="DS432" t="s">
        <v>227</v>
      </c>
      <c r="DT432">
        <v>44</v>
      </c>
      <c r="DU432">
        <v>4.4000000000000003E-3</v>
      </c>
      <c r="DV432" t="s">
        <v>251</v>
      </c>
      <c r="DW432">
        <v>720</v>
      </c>
      <c r="DX432">
        <v>7.1999999999999995E-2</v>
      </c>
      <c r="DY432" t="s">
        <v>227</v>
      </c>
      <c r="DZ432">
        <v>23.5</v>
      </c>
      <c r="EA432">
        <v>2.3500000000000001E-3</v>
      </c>
      <c r="EB432" t="s">
        <v>227</v>
      </c>
      <c r="EF432">
        <v>10.9</v>
      </c>
      <c r="EG432">
        <v>1.09E-3</v>
      </c>
      <c r="EH432" t="s">
        <v>227</v>
      </c>
      <c r="EL432">
        <v>179</v>
      </c>
      <c r="EM432">
        <v>1.7899999999999999E-2</v>
      </c>
      <c r="EN432" t="s">
        <v>251</v>
      </c>
      <c r="EO432" s="2">
        <v>2E-3</v>
      </c>
      <c r="EP432" s="2">
        <v>1.9999999999999999E-7</v>
      </c>
      <c r="EQ432" t="s">
        <v>227</v>
      </c>
      <c r="EX432">
        <v>310</v>
      </c>
      <c r="EY432">
        <v>3.1E-2</v>
      </c>
      <c r="EZ432" t="s">
        <v>227</v>
      </c>
      <c r="FA432">
        <v>1.49</v>
      </c>
      <c r="FB432">
        <v>1.4899999999999999E-4</v>
      </c>
      <c r="FC432" t="s">
        <v>227</v>
      </c>
      <c r="FD432">
        <v>14.3</v>
      </c>
      <c r="FE432">
        <v>1.4300000000000001E-3</v>
      </c>
      <c r="FF432" t="s">
        <v>227</v>
      </c>
      <c r="FG432" s="2">
        <v>2</v>
      </c>
      <c r="FH432" s="2">
        <v>2.0000000000000001E-4</v>
      </c>
      <c r="FI432" t="s">
        <v>227</v>
      </c>
      <c r="FJ432">
        <v>307200</v>
      </c>
      <c r="FK432">
        <v>30.72</v>
      </c>
      <c r="FL432" t="s">
        <v>251</v>
      </c>
      <c r="FM432">
        <v>7.86</v>
      </c>
      <c r="FN432">
        <v>7.8600000000000002E-4</v>
      </c>
      <c r="FO432" t="s">
        <v>251</v>
      </c>
      <c r="FP432">
        <v>5.04</v>
      </c>
      <c r="FQ432">
        <v>5.04E-4</v>
      </c>
      <c r="FR432" t="s">
        <v>227</v>
      </c>
      <c r="FS432">
        <v>82</v>
      </c>
      <c r="FT432">
        <v>8.2000000000000007E-3</v>
      </c>
      <c r="FU432" t="s">
        <v>227</v>
      </c>
      <c r="FV432">
        <v>1.25</v>
      </c>
      <c r="FW432">
        <v>1.25E-4</v>
      </c>
      <c r="FX432" t="s">
        <v>227</v>
      </c>
      <c r="FY432">
        <v>1.06</v>
      </c>
      <c r="FZ432">
        <v>1.06E-4</v>
      </c>
      <c r="GA432" t="s">
        <v>227</v>
      </c>
      <c r="GB432" s="2">
        <v>0.05</v>
      </c>
      <c r="GC432" s="2">
        <v>5.0000000000000004E-6</v>
      </c>
      <c r="GD432" t="s">
        <v>271</v>
      </c>
      <c r="GE432">
        <v>19.3</v>
      </c>
      <c r="GF432">
        <v>1.9300000000000001E-3</v>
      </c>
      <c r="GG432" t="s">
        <v>227</v>
      </c>
      <c r="GH432">
        <v>4880</v>
      </c>
      <c r="GI432">
        <v>0.48799999999999999</v>
      </c>
      <c r="GJ432" t="s">
        <v>227</v>
      </c>
      <c r="GK432">
        <v>0.92</v>
      </c>
      <c r="GL432">
        <v>9.2E-5</v>
      </c>
      <c r="GM432" t="s">
        <v>227</v>
      </c>
      <c r="GN432">
        <v>0.54</v>
      </c>
      <c r="GO432">
        <v>5.3999999999999998E-5</v>
      </c>
      <c r="GP432" t="s">
        <v>227</v>
      </c>
      <c r="GQ432">
        <v>3.74</v>
      </c>
      <c r="GR432">
        <v>3.7399999999999998E-4</v>
      </c>
      <c r="GS432" t="s">
        <v>227</v>
      </c>
      <c r="GT432">
        <v>100</v>
      </c>
      <c r="GU432">
        <v>0.01</v>
      </c>
      <c r="GV432" t="s">
        <v>251</v>
      </c>
      <c r="GW432">
        <v>3.11</v>
      </c>
      <c r="GX432">
        <v>3.1100000000000002E-4</v>
      </c>
      <c r="GY432" t="s">
        <v>227</v>
      </c>
      <c r="GZ432">
        <v>33.200000000000003</v>
      </c>
      <c r="HA432">
        <v>3.32E-3</v>
      </c>
      <c r="HB432" t="s">
        <v>227</v>
      </c>
      <c r="HC432">
        <v>3.33</v>
      </c>
      <c r="HD432">
        <v>3.3300000000000002E-4</v>
      </c>
      <c r="HE432" t="s">
        <v>227</v>
      </c>
      <c r="HF432">
        <v>116</v>
      </c>
      <c r="HG432">
        <v>1.1599999999999999E-2</v>
      </c>
      <c r="HH432" t="s">
        <v>227</v>
      </c>
      <c r="HI432">
        <v>151</v>
      </c>
      <c r="HJ432">
        <v>1.5100000000000001E-2</v>
      </c>
      <c r="HK432" t="s">
        <v>227</v>
      </c>
    </row>
    <row r="433" spans="1:219" x14ac:dyDescent="0.25">
      <c r="A433" t="s">
        <v>809</v>
      </c>
      <c r="B433" t="s">
        <v>334</v>
      </c>
      <c r="C433" t="s">
        <v>221</v>
      </c>
      <c r="D433" t="s">
        <v>551</v>
      </c>
      <c r="E433" t="s">
        <v>552</v>
      </c>
      <c r="F433" t="s">
        <v>260</v>
      </c>
      <c r="G433" t="s">
        <v>225</v>
      </c>
      <c r="H433" t="s">
        <v>226</v>
      </c>
      <c r="I433" t="str">
        <f>HYPERLINK("https://www.oreas.com/crm/OREAS-920b/")</f>
        <v>https://www.oreas.com/crm/OREAS-920b/</v>
      </c>
      <c r="J433">
        <v>0.17399999999999999</v>
      </c>
      <c r="K433">
        <v>1.7399999999999999E-5</v>
      </c>
      <c r="L433" t="s">
        <v>271</v>
      </c>
      <c r="M433">
        <v>67900</v>
      </c>
      <c r="N433">
        <v>6.79</v>
      </c>
      <c r="O433" t="s">
        <v>227</v>
      </c>
      <c r="P433">
        <v>113</v>
      </c>
      <c r="Q433">
        <v>1.1299999999999999E-2</v>
      </c>
      <c r="R433" t="s">
        <v>227</v>
      </c>
      <c r="S433">
        <v>1.9E-2</v>
      </c>
      <c r="T433">
        <v>1.9E-6</v>
      </c>
      <c r="U433" t="s">
        <v>271</v>
      </c>
      <c r="V433">
        <v>138</v>
      </c>
      <c r="W433">
        <v>1.38E-2</v>
      </c>
      <c r="X433" t="s">
        <v>228</v>
      </c>
      <c r="Y433">
        <v>2105</v>
      </c>
      <c r="Z433">
        <v>0.21049999999999999</v>
      </c>
      <c r="AA433" t="s">
        <v>227</v>
      </c>
      <c r="AB433">
        <v>2.59</v>
      </c>
      <c r="AC433">
        <v>2.5900000000000001E-4</v>
      </c>
      <c r="AD433" t="s">
        <v>227</v>
      </c>
      <c r="AE433">
        <v>0.79</v>
      </c>
      <c r="AF433">
        <v>7.8999999999999996E-5</v>
      </c>
      <c r="AG433" t="s">
        <v>227</v>
      </c>
      <c r="AH433">
        <v>300</v>
      </c>
      <c r="AI433">
        <v>0.03</v>
      </c>
      <c r="AJ433" t="s">
        <v>227</v>
      </c>
      <c r="AK433">
        <v>4.2000000000000003E-2</v>
      </c>
      <c r="AL433">
        <v>4.1999999999999996E-6</v>
      </c>
      <c r="AM433" t="s">
        <v>227</v>
      </c>
      <c r="AN433">
        <v>90</v>
      </c>
      <c r="AO433">
        <v>8.9999999999999993E-3</v>
      </c>
      <c r="AP433" t="s">
        <v>227</v>
      </c>
      <c r="AT433">
        <v>1.63</v>
      </c>
      <c r="AU433">
        <v>1.63E-4</v>
      </c>
      <c r="AV433" t="s">
        <v>227</v>
      </c>
      <c r="AW433">
        <v>87</v>
      </c>
      <c r="AX433">
        <v>8.6999999999999994E-3</v>
      </c>
      <c r="AY433" t="s">
        <v>227</v>
      </c>
      <c r="AZ433">
        <v>4.43</v>
      </c>
      <c r="BA433">
        <v>4.4299999999999998E-4</v>
      </c>
      <c r="BB433" t="s">
        <v>227</v>
      </c>
      <c r="BC433">
        <v>116</v>
      </c>
      <c r="BD433">
        <v>1.1599999999999999E-2</v>
      </c>
      <c r="BE433" t="s">
        <v>227</v>
      </c>
      <c r="BF433">
        <v>3.62</v>
      </c>
      <c r="BG433">
        <v>3.6200000000000002E-4</v>
      </c>
      <c r="BH433" t="s">
        <v>227</v>
      </c>
      <c r="BI433">
        <v>1.72</v>
      </c>
      <c r="BJ433">
        <v>1.7200000000000001E-4</v>
      </c>
      <c r="BK433" t="s">
        <v>227</v>
      </c>
      <c r="BL433">
        <v>1.29</v>
      </c>
      <c r="BM433">
        <v>1.2899999999999999E-4</v>
      </c>
      <c r="BN433" t="s">
        <v>227</v>
      </c>
      <c r="BO433">
        <v>30300</v>
      </c>
      <c r="BP433">
        <v>3.03</v>
      </c>
      <c r="BQ433" t="s">
        <v>227</v>
      </c>
      <c r="BR433">
        <v>20.3</v>
      </c>
      <c r="BS433">
        <v>2.0300000000000001E-3</v>
      </c>
      <c r="BT433" t="s">
        <v>227</v>
      </c>
      <c r="BU433">
        <v>5.49</v>
      </c>
      <c r="BV433">
        <v>5.4900000000000001E-4</v>
      </c>
      <c r="BW433" t="s">
        <v>227</v>
      </c>
      <c r="BX433">
        <v>2.33</v>
      </c>
      <c r="BY433">
        <v>2.33E-4</v>
      </c>
      <c r="BZ433" t="s">
        <v>228</v>
      </c>
      <c r="CA433">
        <v>2.3199999999999998</v>
      </c>
      <c r="CB433">
        <v>2.32E-4</v>
      </c>
      <c r="CC433" t="s">
        <v>227</v>
      </c>
      <c r="CG433">
        <v>0.61</v>
      </c>
      <c r="CH433">
        <v>6.0999999999999999E-5</v>
      </c>
      <c r="CI433" t="s">
        <v>227</v>
      </c>
      <c r="CJ433">
        <v>7.4999999999999997E-2</v>
      </c>
      <c r="CK433">
        <v>7.5000000000000002E-6</v>
      </c>
      <c r="CL433" t="s">
        <v>227</v>
      </c>
      <c r="CP433">
        <v>27100</v>
      </c>
      <c r="CQ433">
        <v>2.71</v>
      </c>
      <c r="CR433" t="s">
        <v>227</v>
      </c>
      <c r="CS433">
        <v>43.5</v>
      </c>
      <c r="CT433">
        <v>4.3499999999999997E-3</v>
      </c>
      <c r="CU433" t="s">
        <v>227</v>
      </c>
      <c r="CV433">
        <v>21.3</v>
      </c>
      <c r="CW433">
        <v>2.1299999999999999E-3</v>
      </c>
      <c r="CX433" t="s">
        <v>227</v>
      </c>
      <c r="CY433">
        <v>0.26</v>
      </c>
      <c r="CZ433">
        <v>2.5999999999999998E-5</v>
      </c>
      <c r="DA433" t="s">
        <v>227</v>
      </c>
      <c r="DB433">
        <v>3770</v>
      </c>
      <c r="DC433">
        <v>0.377</v>
      </c>
      <c r="DD433" t="s">
        <v>227</v>
      </c>
      <c r="DE433">
        <v>70</v>
      </c>
      <c r="DF433">
        <v>7.0000000000000001E-3</v>
      </c>
      <c r="DG433" t="s">
        <v>227</v>
      </c>
      <c r="DH433">
        <v>2.93</v>
      </c>
      <c r="DI433">
        <v>2.9300000000000002E-4</v>
      </c>
      <c r="DJ433" t="s">
        <v>227</v>
      </c>
      <c r="DK433">
        <v>980</v>
      </c>
      <c r="DL433">
        <v>9.8000000000000004E-2</v>
      </c>
      <c r="DM433" t="s">
        <v>227</v>
      </c>
      <c r="DN433">
        <v>5.04</v>
      </c>
      <c r="DO433">
        <v>5.04E-4</v>
      </c>
      <c r="DP433" t="s">
        <v>227</v>
      </c>
      <c r="DQ433">
        <v>36.200000000000003</v>
      </c>
      <c r="DR433">
        <v>3.62E-3</v>
      </c>
      <c r="DS433" t="s">
        <v>227</v>
      </c>
      <c r="DT433">
        <v>9</v>
      </c>
      <c r="DU433">
        <v>8.9999999999999998E-4</v>
      </c>
      <c r="DV433" t="s">
        <v>271</v>
      </c>
      <c r="DW433">
        <v>320</v>
      </c>
      <c r="DX433">
        <v>3.2000000000000001E-2</v>
      </c>
      <c r="DY433" t="s">
        <v>227</v>
      </c>
      <c r="DZ433">
        <v>26.4</v>
      </c>
      <c r="EA433">
        <v>2.64E-3</v>
      </c>
      <c r="EB433" t="s">
        <v>227</v>
      </c>
      <c r="EF433">
        <v>10.1</v>
      </c>
      <c r="EG433">
        <v>1.01E-3</v>
      </c>
      <c r="EH433" t="s">
        <v>227</v>
      </c>
      <c r="EL433">
        <v>154</v>
      </c>
      <c r="EM433">
        <v>1.54E-2</v>
      </c>
      <c r="EN433" t="s">
        <v>228</v>
      </c>
      <c r="EO433" s="2">
        <v>2E-3</v>
      </c>
      <c r="EP433" s="2">
        <v>1.9999999999999999E-7</v>
      </c>
      <c r="EQ433" t="s">
        <v>227</v>
      </c>
      <c r="EX433">
        <v>290</v>
      </c>
      <c r="EY433">
        <v>2.9000000000000001E-2</v>
      </c>
      <c r="EZ433" t="s">
        <v>227</v>
      </c>
      <c r="FA433">
        <v>3.97</v>
      </c>
      <c r="FB433">
        <v>3.97E-4</v>
      </c>
      <c r="FC433" t="s">
        <v>227</v>
      </c>
      <c r="FD433">
        <v>12.5</v>
      </c>
      <c r="FE433">
        <v>1.25E-3</v>
      </c>
      <c r="FF433" t="s">
        <v>227</v>
      </c>
      <c r="FG433">
        <v>2.37</v>
      </c>
      <c r="FH433">
        <v>2.3699999999999999E-4</v>
      </c>
      <c r="FI433" t="s">
        <v>227</v>
      </c>
      <c r="FJ433">
        <v>351600</v>
      </c>
      <c r="FK433">
        <v>35.159999999999997</v>
      </c>
      <c r="FL433" t="s">
        <v>228</v>
      </c>
      <c r="FM433">
        <v>6.75</v>
      </c>
      <c r="FN433">
        <v>6.7500000000000004E-4</v>
      </c>
      <c r="FO433" t="s">
        <v>228</v>
      </c>
      <c r="FP433">
        <v>3.91</v>
      </c>
      <c r="FQ433">
        <v>3.9100000000000002E-4</v>
      </c>
      <c r="FR433" t="s">
        <v>227</v>
      </c>
      <c r="FS433">
        <v>57</v>
      </c>
      <c r="FT433">
        <v>5.7000000000000002E-3</v>
      </c>
      <c r="FU433" t="s">
        <v>227</v>
      </c>
      <c r="FV433">
        <v>0.4</v>
      </c>
      <c r="FW433">
        <v>4.0000000000000003E-5</v>
      </c>
      <c r="FX433" t="s">
        <v>227</v>
      </c>
      <c r="FY433">
        <v>0.71</v>
      </c>
      <c r="FZ433">
        <v>7.1000000000000005E-5</v>
      </c>
      <c r="GA433" t="s">
        <v>227</v>
      </c>
      <c r="GB433" s="2">
        <v>1</v>
      </c>
      <c r="GC433" s="2">
        <v>1E-4</v>
      </c>
      <c r="GD433" t="s">
        <v>228</v>
      </c>
      <c r="GE433">
        <v>15.5</v>
      </c>
      <c r="GF433">
        <v>1.5499999999999999E-3</v>
      </c>
      <c r="GG433" t="s">
        <v>227</v>
      </c>
      <c r="GH433">
        <v>2260</v>
      </c>
      <c r="GI433">
        <v>0.22600000000000001</v>
      </c>
      <c r="GJ433" t="s">
        <v>227</v>
      </c>
      <c r="GK433">
        <v>0.85</v>
      </c>
      <c r="GL433">
        <v>8.5000000000000006E-5</v>
      </c>
      <c r="GM433" t="s">
        <v>227</v>
      </c>
      <c r="GN433">
        <v>0.25</v>
      </c>
      <c r="GO433">
        <v>2.5000000000000001E-5</v>
      </c>
      <c r="GP433" t="s">
        <v>227</v>
      </c>
      <c r="GQ433">
        <v>4.0599999999999996</v>
      </c>
      <c r="GR433">
        <v>4.06E-4</v>
      </c>
      <c r="GS433" t="s">
        <v>227</v>
      </c>
      <c r="GT433">
        <v>176</v>
      </c>
      <c r="GU433">
        <v>1.7600000000000001E-2</v>
      </c>
      <c r="GV433" t="s">
        <v>228</v>
      </c>
      <c r="GW433">
        <v>1.91</v>
      </c>
      <c r="GX433">
        <v>1.9100000000000001E-4</v>
      </c>
      <c r="GY433" t="s">
        <v>227</v>
      </c>
      <c r="GZ433">
        <v>15.5</v>
      </c>
      <c r="HA433">
        <v>1.5499999999999999E-3</v>
      </c>
      <c r="HB433" t="s">
        <v>227</v>
      </c>
      <c r="HC433">
        <v>1.61</v>
      </c>
      <c r="HD433">
        <v>1.6100000000000001E-4</v>
      </c>
      <c r="HE433" t="s">
        <v>227</v>
      </c>
      <c r="HF433">
        <v>57</v>
      </c>
      <c r="HG433">
        <v>5.7000000000000002E-3</v>
      </c>
      <c r="HH433" t="s">
        <v>227</v>
      </c>
      <c r="HI433">
        <v>80</v>
      </c>
      <c r="HJ433">
        <v>8.0000000000000002E-3</v>
      </c>
      <c r="HK433" t="s">
        <v>227</v>
      </c>
    </row>
    <row r="434" spans="1:219" x14ac:dyDescent="0.25">
      <c r="A434" t="s">
        <v>810</v>
      </c>
      <c r="B434" t="s">
        <v>248</v>
      </c>
      <c r="C434" t="s">
        <v>221</v>
      </c>
      <c r="D434" t="s">
        <v>551</v>
      </c>
      <c r="E434" t="s">
        <v>552</v>
      </c>
      <c r="F434" t="s">
        <v>260</v>
      </c>
      <c r="G434" t="s">
        <v>225</v>
      </c>
      <c r="H434" t="s">
        <v>226</v>
      </c>
      <c r="I434" t="str">
        <f>HYPERLINK("https://www.oreas.com/crm/OREAS-921/")</f>
        <v>https://www.oreas.com/crm/OREAS-921/</v>
      </c>
      <c r="J434">
        <v>0.16400000000000001</v>
      </c>
      <c r="K434">
        <v>1.6399999999999999E-5</v>
      </c>
      <c r="L434" t="s">
        <v>271</v>
      </c>
      <c r="M434">
        <v>76200</v>
      </c>
      <c r="N434">
        <v>7.62</v>
      </c>
      <c r="O434" t="s">
        <v>227</v>
      </c>
      <c r="P434">
        <v>5.15</v>
      </c>
      <c r="Q434">
        <v>5.1500000000000005E-4</v>
      </c>
      <c r="R434" t="s">
        <v>227</v>
      </c>
      <c r="S434" s="2">
        <v>5.0000000000000001E-3</v>
      </c>
      <c r="T434" s="2">
        <v>4.9999999999999998E-7</v>
      </c>
      <c r="U434" t="s">
        <v>271</v>
      </c>
      <c r="V434" s="2">
        <v>10</v>
      </c>
      <c r="W434" s="2">
        <v>1E-3</v>
      </c>
      <c r="X434" t="s">
        <v>271</v>
      </c>
      <c r="Y434">
        <v>537</v>
      </c>
      <c r="Z434">
        <v>5.3699999999999998E-2</v>
      </c>
      <c r="AA434" t="s">
        <v>227</v>
      </c>
      <c r="AB434">
        <v>2.83</v>
      </c>
      <c r="AC434">
        <v>2.8299999999999999E-4</v>
      </c>
      <c r="AD434" t="s">
        <v>227</v>
      </c>
      <c r="AE434">
        <v>1.2</v>
      </c>
      <c r="AF434">
        <v>1.2E-4</v>
      </c>
      <c r="AG434" t="s">
        <v>227</v>
      </c>
      <c r="AH434">
        <v>4960</v>
      </c>
      <c r="AI434">
        <v>0.496</v>
      </c>
      <c r="AJ434" t="s">
        <v>227</v>
      </c>
      <c r="AK434" s="2">
        <v>0.2</v>
      </c>
      <c r="AL434" s="2">
        <v>2.0000000000000002E-5</v>
      </c>
      <c r="AM434" t="s">
        <v>227</v>
      </c>
      <c r="AN434">
        <v>91</v>
      </c>
      <c r="AO434">
        <v>9.1000000000000004E-3</v>
      </c>
      <c r="AP434" t="s">
        <v>227</v>
      </c>
      <c r="AT434">
        <v>16.5</v>
      </c>
      <c r="AU434">
        <v>1.65E-3</v>
      </c>
      <c r="AV434" t="s">
        <v>227</v>
      </c>
      <c r="AW434">
        <v>79</v>
      </c>
      <c r="AX434">
        <v>7.9000000000000008E-3</v>
      </c>
      <c r="AY434" t="s">
        <v>227</v>
      </c>
      <c r="AZ434">
        <v>8.5299999999999994</v>
      </c>
      <c r="BA434">
        <v>8.5300000000000003E-4</v>
      </c>
      <c r="BB434" t="s">
        <v>227</v>
      </c>
      <c r="BC434">
        <v>274</v>
      </c>
      <c r="BD434">
        <v>2.7400000000000001E-2</v>
      </c>
      <c r="BE434" t="s">
        <v>227</v>
      </c>
      <c r="BF434">
        <v>6.25</v>
      </c>
      <c r="BG434">
        <v>6.2500000000000001E-4</v>
      </c>
      <c r="BH434" t="s">
        <v>227</v>
      </c>
      <c r="BI434">
        <v>3.61</v>
      </c>
      <c r="BJ434">
        <v>3.6099999999999999E-4</v>
      </c>
      <c r="BK434" t="s">
        <v>227</v>
      </c>
      <c r="BL434">
        <v>1.48</v>
      </c>
      <c r="BM434">
        <v>1.4799999999999999E-4</v>
      </c>
      <c r="BN434" t="s">
        <v>227</v>
      </c>
      <c r="BO434">
        <v>43000</v>
      </c>
      <c r="BP434">
        <v>4.3</v>
      </c>
      <c r="BQ434" t="s">
        <v>227</v>
      </c>
      <c r="BR434">
        <v>21.3</v>
      </c>
      <c r="BS434">
        <v>2.1299999999999999E-3</v>
      </c>
      <c r="BT434" t="s">
        <v>227</v>
      </c>
      <c r="BU434">
        <v>6.83</v>
      </c>
      <c r="BV434">
        <v>6.8300000000000001E-4</v>
      </c>
      <c r="BW434" t="s">
        <v>227</v>
      </c>
      <c r="BX434" s="2">
        <v>2</v>
      </c>
      <c r="BY434" s="2">
        <v>2.0000000000000001E-4</v>
      </c>
      <c r="BZ434" t="s">
        <v>227</v>
      </c>
      <c r="CA434">
        <v>4.45</v>
      </c>
      <c r="CB434">
        <v>4.4499999999999997E-4</v>
      </c>
      <c r="CC434" t="s">
        <v>227</v>
      </c>
      <c r="CD434" s="2">
        <v>0.02</v>
      </c>
      <c r="CE434" s="2">
        <v>1.9999999999999999E-6</v>
      </c>
      <c r="CF434" t="s">
        <v>271</v>
      </c>
      <c r="CG434">
        <v>1.23</v>
      </c>
      <c r="CH434">
        <v>1.2300000000000001E-4</v>
      </c>
      <c r="CI434" t="s">
        <v>227</v>
      </c>
      <c r="CJ434">
        <v>0.11</v>
      </c>
      <c r="CK434">
        <v>1.1E-5</v>
      </c>
      <c r="CL434" t="s">
        <v>227</v>
      </c>
      <c r="CP434">
        <v>28400</v>
      </c>
      <c r="CQ434">
        <v>2.84</v>
      </c>
      <c r="CR434" t="s">
        <v>227</v>
      </c>
      <c r="CS434">
        <v>45.9</v>
      </c>
      <c r="CT434">
        <v>4.5900000000000003E-3</v>
      </c>
      <c r="CU434" t="s">
        <v>227</v>
      </c>
      <c r="CV434">
        <v>28.9</v>
      </c>
      <c r="CW434">
        <v>2.8900000000000002E-3</v>
      </c>
      <c r="CX434" t="s">
        <v>227</v>
      </c>
      <c r="CY434">
        <v>0.49</v>
      </c>
      <c r="CZ434">
        <v>4.8999999999999998E-5</v>
      </c>
      <c r="DA434" t="s">
        <v>227</v>
      </c>
      <c r="DB434">
        <v>14200</v>
      </c>
      <c r="DC434">
        <v>1.42</v>
      </c>
      <c r="DD434" t="s">
        <v>227</v>
      </c>
      <c r="DE434">
        <v>640</v>
      </c>
      <c r="DF434">
        <v>6.4000000000000001E-2</v>
      </c>
      <c r="DG434" t="s">
        <v>227</v>
      </c>
      <c r="DH434">
        <v>0.5</v>
      </c>
      <c r="DI434">
        <v>5.0000000000000002E-5</v>
      </c>
      <c r="DJ434" t="s">
        <v>227</v>
      </c>
      <c r="DK434">
        <v>6070</v>
      </c>
      <c r="DL434">
        <v>0.60699999999999998</v>
      </c>
      <c r="DM434" t="s">
        <v>227</v>
      </c>
      <c r="DN434">
        <v>17.100000000000001</v>
      </c>
      <c r="DO434">
        <v>1.7099999999999999E-3</v>
      </c>
      <c r="DP434" t="s">
        <v>227</v>
      </c>
      <c r="DQ434">
        <v>39.799999999999997</v>
      </c>
      <c r="DR434">
        <v>3.98E-3</v>
      </c>
      <c r="DS434" t="s">
        <v>227</v>
      </c>
      <c r="DT434">
        <v>41.9</v>
      </c>
      <c r="DU434">
        <v>4.1900000000000001E-3</v>
      </c>
      <c r="DV434" t="s">
        <v>251</v>
      </c>
      <c r="DW434">
        <v>700</v>
      </c>
      <c r="DX434">
        <v>7.0000000000000007E-2</v>
      </c>
      <c r="DY434" t="s">
        <v>227</v>
      </c>
      <c r="DZ434">
        <v>28</v>
      </c>
      <c r="EA434">
        <v>2.8E-3</v>
      </c>
      <c r="EB434" t="s">
        <v>227</v>
      </c>
      <c r="EF434">
        <v>10.7</v>
      </c>
      <c r="EG434">
        <v>1.07E-3</v>
      </c>
      <c r="EH434" t="s">
        <v>227</v>
      </c>
      <c r="EL434">
        <v>178</v>
      </c>
      <c r="EM434">
        <v>1.78E-2</v>
      </c>
      <c r="EN434" t="s">
        <v>251</v>
      </c>
      <c r="EO434" s="2">
        <v>2E-3</v>
      </c>
      <c r="EP434" s="2">
        <v>1.9999999999999999E-7</v>
      </c>
      <c r="EQ434" t="s">
        <v>227</v>
      </c>
      <c r="EX434">
        <v>670</v>
      </c>
      <c r="EY434">
        <v>6.7000000000000004E-2</v>
      </c>
      <c r="EZ434" t="s">
        <v>227</v>
      </c>
      <c r="FA434">
        <v>1.44</v>
      </c>
      <c r="FB434">
        <v>1.44E-4</v>
      </c>
      <c r="FC434" t="s">
        <v>227</v>
      </c>
      <c r="FD434">
        <v>14.2</v>
      </c>
      <c r="FE434">
        <v>1.42E-3</v>
      </c>
      <c r="FF434" t="s">
        <v>227</v>
      </c>
      <c r="FG434" s="2">
        <v>2</v>
      </c>
      <c r="FH434" s="2">
        <v>2.0000000000000001E-4</v>
      </c>
      <c r="FI434" t="s">
        <v>227</v>
      </c>
      <c r="FJ434">
        <v>306800</v>
      </c>
      <c r="FK434">
        <v>30.68</v>
      </c>
      <c r="FL434" t="s">
        <v>251</v>
      </c>
      <c r="FM434">
        <v>7.93</v>
      </c>
      <c r="FN434">
        <v>7.9299999999999998E-4</v>
      </c>
      <c r="FO434" t="s">
        <v>251</v>
      </c>
      <c r="FP434">
        <v>5.82</v>
      </c>
      <c r="FQ434">
        <v>5.8200000000000005E-4</v>
      </c>
      <c r="FR434" t="s">
        <v>227</v>
      </c>
      <c r="FS434">
        <v>78</v>
      </c>
      <c r="FT434">
        <v>7.7999999999999996E-3</v>
      </c>
      <c r="FU434" t="s">
        <v>227</v>
      </c>
      <c r="FV434">
        <v>1.32</v>
      </c>
      <c r="FW434">
        <v>1.3200000000000001E-4</v>
      </c>
      <c r="FX434" t="s">
        <v>227</v>
      </c>
      <c r="FY434">
        <v>1.05</v>
      </c>
      <c r="FZ434">
        <v>1.05E-4</v>
      </c>
      <c r="GA434" t="s">
        <v>227</v>
      </c>
      <c r="GB434" s="2">
        <v>0.05</v>
      </c>
      <c r="GC434" s="2">
        <v>5.0000000000000004E-6</v>
      </c>
      <c r="GD434" t="s">
        <v>271</v>
      </c>
      <c r="GE434">
        <v>18.7</v>
      </c>
      <c r="GF434">
        <v>1.8699999999999999E-3</v>
      </c>
      <c r="GG434" t="s">
        <v>227</v>
      </c>
      <c r="GH434">
        <v>4670</v>
      </c>
      <c r="GI434">
        <v>0.46700000000000003</v>
      </c>
      <c r="GJ434" t="s">
        <v>227</v>
      </c>
      <c r="GK434">
        <v>0.91</v>
      </c>
      <c r="GL434">
        <v>9.1000000000000003E-5</v>
      </c>
      <c r="GM434" t="s">
        <v>227</v>
      </c>
      <c r="GN434">
        <v>0.53</v>
      </c>
      <c r="GO434">
        <v>5.3000000000000001E-5</v>
      </c>
      <c r="GP434" t="s">
        <v>227</v>
      </c>
      <c r="GQ434">
        <v>3.69</v>
      </c>
      <c r="GR434">
        <v>3.6900000000000002E-4</v>
      </c>
      <c r="GS434" t="s">
        <v>227</v>
      </c>
      <c r="GT434">
        <v>97</v>
      </c>
      <c r="GU434">
        <v>9.7000000000000003E-3</v>
      </c>
      <c r="GV434" t="s">
        <v>251</v>
      </c>
      <c r="GW434">
        <v>3.05</v>
      </c>
      <c r="GX434">
        <v>3.0499999999999999E-4</v>
      </c>
      <c r="GY434" t="s">
        <v>227</v>
      </c>
      <c r="GZ434">
        <v>32.700000000000003</v>
      </c>
      <c r="HA434">
        <v>3.2699999999999999E-3</v>
      </c>
      <c r="HB434" t="s">
        <v>227</v>
      </c>
      <c r="HC434">
        <v>3.22</v>
      </c>
      <c r="HD434">
        <v>3.2200000000000002E-4</v>
      </c>
      <c r="HE434" t="s">
        <v>227</v>
      </c>
      <c r="HF434">
        <v>132</v>
      </c>
      <c r="HG434">
        <v>1.32E-2</v>
      </c>
      <c r="HH434" t="s">
        <v>227</v>
      </c>
      <c r="HI434">
        <v>147</v>
      </c>
      <c r="HJ434">
        <v>1.47E-2</v>
      </c>
      <c r="HK434" t="s">
        <v>227</v>
      </c>
    </row>
    <row r="435" spans="1:219" x14ac:dyDescent="0.25">
      <c r="A435" t="s">
        <v>811</v>
      </c>
      <c r="B435" t="s">
        <v>248</v>
      </c>
      <c r="C435" t="s">
        <v>221</v>
      </c>
      <c r="D435" t="s">
        <v>551</v>
      </c>
      <c r="E435" t="s">
        <v>552</v>
      </c>
      <c r="F435" t="s">
        <v>260</v>
      </c>
      <c r="G435" t="s">
        <v>225</v>
      </c>
      <c r="H435" t="s">
        <v>226</v>
      </c>
      <c r="I435" t="str">
        <f>HYPERLINK("https://www.oreas.com/crm/OREAS-921b/")</f>
        <v>https://www.oreas.com/crm/OREAS-921b/</v>
      </c>
      <c r="J435">
        <v>0.24399999999999999</v>
      </c>
      <c r="K435">
        <v>2.44E-5</v>
      </c>
      <c r="L435" t="s">
        <v>271</v>
      </c>
      <c r="M435">
        <v>68200</v>
      </c>
      <c r="N435">
        <v>6.82</v>
      </c>
      <c r="O435" t="s">
        <v>227</v>
      </c>
      <c r="P435">
        <v>104</v>
      </c>
      <c r="Q435">
        <v>1.04E-2</v>
      </c>
      <c r="R435" t="s">
        <v>227</v>
      </c>
      <c r="S435" s="2">
        <v>0.02</v>
      </c>
      <c r="T435" s="2">
        <v>1.9999999999999999E-6</v>
      </c>
      <c r="U435" t="s">
        <v>271</v>
      </c>
      <c r="V435">
        <v>131</v>
      </c>
      <c r="W435">
        <v>1.3100000000000001E-2</v>
      </c>
      <c r="X435" t="s">
        <v>228</v>
      </c>
      <c r="Y435">
        <v>1979</v>
      </c>
      <c r="Z435">
        <v>0.19789999999999999</v>
      </c>
      <c r="AA435" t="s">
        <v>227</v>
      </c>
      <c r="AB435">
        <v>2.56</v>
      </c>
      <c r="AC435">
        <v>2.5599999999999999E-4</v>
      </c>
      <c r="AD435" t="s">
        <v>227</v>
      </c>
      <c r="AE435">
        <v>1.3</v>
      </c>
      <c r="AF435">
        <v>1.2999999999999999E-4</v>
      </c>
      <c r="AG435" t="s">
        <v>227</v>
      </c>
      <c r="AH435">
        <v>740</v>
      </c>
      <c r="AI435">
        <v>7.3999999999999996E-2</v>
      </c>
      <c r="AJ435" t="s">
        <v>227</v>
      </c>
      <c r="AK435">
        <v>6.8000000000000005E-2</v>
      </c>
      <c r="AL435">
        <v>6.8000000000000001E-6</v>
      </c>
      <c r="AM435" t="s">
        <v>227</v>
      </c>
      <c r="AN435">
        <v>89</v>
      </c>
      <c r="AO435">
        <v>8.8999999999999999E-3</v>
      </c>
      <c r="AP435" t="s">
        <v>227</v>
      </c>
      <c r="AT435">
        <v>3.36</v>
      </c>
      <c r="AU435">
        <v>3.3599999999999998E-4</v>
      </c>
      <c r="AV435" t="s">
        <v>227</v>
      </c>
      <c r="AW435">
        <v>88</v>
      </c>
      <c r="AX435">
        <v>8.8000000000000005E-3</v>
      </c>
      <c r="AY435" t="s">
        <v>227</v>
      </c>
      <c r="AZ435">
        <v>4.5</v>
      </c>
      <c r="BA435">
        <v>4.4999999999999999E-4</v>
      </c>
      <c r="BB435" t="s">
        <v>227</v>
      </c>
      <c r="BC435">
        <v>254</v>
      </c>
      <c r="BD435">
        <v>2.5399999999999999E-2</v>
      </c>
      <c r="BE435" t="s">
        <v>227</v>
      </c>
      <c r="BF435">
        <v>3.78</v>
      </c>
      <c r="BG435">
        <v>3.7800000000000003E-4</v>
      </c>
      <c r="BH435" t="s">
        <v>227</v>
      </c>
      <c r="BI435">
        <v>1.78</v>
      </c>
      <c r="BJ435">
        <v>1.7799999999999999E-4</v>
      </c>
      <c r="BK435" t="s">
        <v>227</v>
      </c>
      <c r="BL435">
        <v>1.29</v>
      </c>
      <c r="BM435">
        <v>1.2899999999999999E-4</v>
      </c>
      <c r="BN435" t="s">
        <v>227</v>
      </c>
      <c r="BO435">
        <v>33000</v>
      </c>
      <c r="BP435">
        <v>3.3</v>
      </c>
      <c r="BQ435" t="s">
        <v>227</v>
      </c>
      <c r="BR435">
        <v>20.100000000000001</v>
      </c>
      <c r="BS435">
        <v>2.0100000000000001E-3</v>
      </c>
      <c r="BT435" t="s">
        <v>227</v>
      </c>
      <c r="BU435">
        <v>5.45</v>
      </c>
      <c r="BV435">
        <v>5.4500000000000002E-4</v>
      </c>
      <c r="BW435" t="s">
        <v>227</v>
      </c>
      <c r="BX435">
        <v>0.12</v>
      </c>
      <c r="BY435">
        <v>1.2E-5</v>
      </c>
      <c r="BZ435" t="s">
        <v>227</v>
      </c>
      <c r="CA435">
        <v>2.36</v>
      </c>
      <c r="CB435">
        <v>2.3599999999999999E-4</v>
      </c>
      <c r="CC435" t="s">
        <v>227</v>
      </c>
      <c r="CG435">
        <v>0.64</v>
      </c>
      <c r="CH435">
        <v>6.3999999999999997E-5</v>
      </c>
      <c r="CI435" t="s">
        <v>227</v>
      </c>
      <c r="CJ435">
        <v>0.1</v>
      </c>
      <c r="CK435">
        <v>1.0000000000000001E-5</v>
      </c>
      <c r="CL435" t="s">
        <v>227</v>
      </c>
      <c r="CP435">
        <v>26900</v>
      </c>
      <c r="CQ435">
        <v>2.69</v>
      </c>
      <c r="CR435" t="s">
        <v>227</v>
      </c>
      <c r="CS435">
        <v>43.2</v>
      </c>
      <c r="CT435">
        <v>4.3200000000000001E-3</v>
      </c>
      <c r="CU435" t="s">
        <v>227</v>
      </c>
      <c r="CV435">
        <v>22.2</v>
      </c>
      <c r="CW435">
        <v>2.2200000000000002E-3</v>
      </c>
      <c r="CX435" t="s">
        <v>227</v>
      </c>
      <c r="CY435">
        <v>0.27</v>
      </c>
      <c r="CZ435">
        <v>2.6999999999999999E-5</v>
      </c>
      <c r="DA435" t="s">
        <v>227</v>
      </c>
      <c r="DB435">
        <v>5010</v>
      </c>
      <c r="DC435">
        <v>0.501</v>
      </c>
      <c r="DD435" t="s">
        <v>227</v>
      </c>
      <c r="DE435">
        <v>150</v>
      </c>
      <c r="DF435">
        <v>1.4999999999999999E-2</v>
      </c>
      <c r="DG435" t="s">
        <v>227</v>
      </c>
      <c r="DH435">
        <v>2.86</v>
      </c>
      <c r="DI435">
        <v>2.8600000000000001E-4</v>
      </c>
      <c r="DJ435" t="s">
        <v>227</v>
      </c>
      <c r="DK435">
        <v>1140</v>
      </c>
      <c r="DL435">
        <v>0.114</v>
      </c>
      <c r="DM435" t="s">
        <v>227</v>
      </c>
      <c r="DN435">
        <v>5.85</v>
      </c>
      <c r="DO435">
        <v>5.8500000000000002E-4</v>
      </c>
      <c r="DP435" t="s">
        <v>227</v>
      </c>
      <c r="DQ435">
        <v>35.9</v>
      </c>
      <c r="DR435">
        <v>3.5899999999999999E-3</v>
      </c>
      <c r="DS435" t="s">
        <v>227</v>
      </c>
      <c r="DT435">
        <v>11.3</v>
      </c>
      <c r="DU435">
        <v>1.1299999999999999E-3</v>
      </c>
      <c r="DV435" t="s">
        <v>271</v>
      </c>
      <c r="DW435">
        <v>340</v>
      </c>
      <c r="DX435">
        <v>3.4000000000000002E-2</v>
      </c>
      <c r="DY435" t="s">
        <v>227</v>
      </c>
      <c r="DZ435">
        <v>31</v>
      </c>
      <c r="EA435">
        <v>3.0999999999999999E-3</v>
      </c>
      <c r="EB435" t="s">
        <v>227</v>
      </c>
      <c r="EF435">
        <v>9.92</v>
      </c>
      <c r="EG435">
        <v>9.9200000000000004E-4</v>
      </c>
      <c r="EH435" t="s">
        <v>227</v>
      </c>
      <c r="EL435">
        <v>156</v>
      </c>
      <c r="EM435">
        <v>1.5599999999999999E-2</v>
      </c>
      <c r="EN435" t="s">
        <v>228</v>
      </c>
      <c r="EO435" s="2">
        <v>2E-3</v>
      </c>
      <c r="EP435" s="2">
        <v>1.9999999999999999E-7</v>
      </c>
      <c r="EQ435" t="s">
        <v>227</v>
      </c>
      <c r="EX435">
        <v>610</v>
      </c>
      <c r="EY435">
        <v>6.0999999999999999E-2</v>
      </c>
      <c r="EZ435" t="s">
        <v>227</v>
      </c>
      <c r="FA435">
        <v>3.71</v>
      </c>
      <c r="FB435">
        <v>3.7100000000000002E-4</v>
      </c>
      <c r="FC435" t="s">
        <v>227</v>
      </c>
      <c r="FD435">
        <v>12.5</v>
      </c>
      <c r="FE435">
        <v>1.25E-3</v>
      </c>
      <c r="FF435" t="s">
        <v>227</v>
      </c>
      <c r="FG435">
        <v>2.4</v>
      </c>
      <c r="FH435">
        <v>2.4000000000000001E-4</v>
      </c>
      <c r="FI435" t="s">
        <v>227</v>
      </c>
      <c r="FJ435">
        <v>348700</v>
      </c>
      <c r="FK435">
        <v>34.869999999999997</v>
      </c>
      <c r="FL435" t="s">
        <v>228</v>
      </c>
      <c r="FM435">
        <v>6.8</v>
      </c>
      <c r="FN435">
        <v>6.8000000000000005E-4</v>
      </c>
      <c r="FO435" t="s">
        <v>228</v>
      </c>
      <c r="FP435">
        <v>4.54</v>
      </c>
      <c r="FQ435">
        <v>4.5399999999999998E-4</v>
      </c>
      <c r="FR435" t="s">
        <v>227</v>
      </c>
      <c r="FS435">
        <v>54</v>
      </c>
      <c r="FT435">
        <v>5.4000000000000003E-3</v>
      </c>
      <c r="FU435" t="s">
        <v>227</v>
      </c>
      <c r="FV435">
        <v>0.47</v>
      </c>
      <c r="FW435">
        <v>4.6999999999999997E-5</v>
      </c>
      <c r="FX435" t="s">
        <v>227</v>
      </c>
      <c r="FY435">
        <v>0.68</v>
      </c>
      <c r="FZ435">
        <v>6.7999999999999999E-5</v>
      </c>
      <c r="GA435" t="s">
        <v>227</v>
      </c>
      <c r="GB435" s="2">
        <v>1</v>
      </c>
      <c r="GC435" s="2">
        <v>1E-4</v>
      </c>
      <c r="GD435" t="s">
        <v>228</v>
      </c>
      <c r="GE435">
        <v>15.7</v>
      </c>
      <c r="GF435">
        <v>1.57E-3</v>
      </c>
      <c r="GG435" t="s">
        <v>227</v>
      </c>
      <c r="GH435">
        <v>2340</v>
      </c>
      <c r="GI435">
        <v>0.23400000000000001</v>
      </c>
      <c r="GJ435" t="s">
        <v>227</v>
      </c>
      <c r="GK435">
        <v>0.85</v>
      </c>
      <c r="GL435">
        <v>8.5000000000000006E-5</v>
      </c>
      <c r="GM435" t="s">
        <v>227</v>
      </c>
      <c r="GN435">
        <v>0.26</v>
      </c>
      <c r="GO435">
        <v>2.5999999999999998E-5</v>
      </c>
      <c r="GP435" t="s">
        <v>227</v>
      </c>
      <c r="GQ435">
        <v>3.92</v>
      </c>
      <c r="GR435">
        <v>3.9199999999999999E-4</v>
      </c>
      <c r="GS435" t="s">
        <v>227</v>
      </c>
      <c r="GT435">
        <v>170</v>
      </c>
      <c r="GU435">
        <v>1.7000000000000001E-2</v>
      </c>
      <c r="GV435" t="s">
        <v>228</v>
      </c>
      <c r="GW435">
        <v>2.06</v>
      </c>
      <c r="GX435">
        <v>2.0599999999999999E-4</v>
      </c>
      <c r="GY435" t="s">
        <v>227</v>
      </c>
      <c r="GZ435">
        <v>16</v>
      </c>
      <c r="HA435">
        <v>1.6000000000000001E-3</v>
      </c>
      <c r="HB435" t="s">
        <v>227</v>
      </c>
      <c r="HC435">
        <v>1.72</v>
      </c>
      <c r="HD435">
        <v>1.7200000000000001E-4</v>
      </c>
      <c r="HE435" t="s">
        <v>227</v>
      </c>
      <c r="HF435">
        <v>82</v>
      </c>
      <c r="HG435">
        <v>8.2000000000000007E-3</v>
      </c>
      <c r="HH435" t="s">
        <v>227</v>
      </c>
      <c r="HI435">
        <v>82</v>
      </c>
      <c r="HJ435">
        <v>8.2000000000000007E-3</v>
      </c>
      <c r="HK435" t="s">
        <v>227</v>
      </c>
    </row>
    <row r="436" spans="1:219" x14ac:dyDescent="0.25">
      <c r="A436" t="s">
        <v>812</v>
      </c>
      <c r="B436" t="s">
        <v>248</v>
      </c>
      <c r="C436" t="s">
        <v>221</v>
      </c>
      <c r="D436" t="s">
        <v>551</v>
      </c>
      <c r="E436" t="s">
        <v>552</v>
      </c>
      <c r="F436" t="s">
        <v>260</v>
      </c>
      <c r="G436" t="s">
        <v>225</v>
      </c>
      <c r="H436" t="s">
        <v>226</v>
      </c>
      <c r="I436" t="str">
        <f>HYPERLINK("https://www.oreas.com/crm/OREAS-922/")</f>
        <v>https://www.oreas.com/crm/OREAS-922/</v>
      </c>
      <c r="J436">
        <v>0.85099999999999998</v>
      </c>
      <c r="K436">
        <v>8.5099999999999995E-5</v>
      </c>
      <c r="L436" t="s">
        <v>271</v>
      </c>
      <c r="M436">
        <v>73300</v>
      </c>
      <c r="N436">
        <v>7.33</v>
      </c>
      <c r="O436" t="s">
        <v>227</v>
      </c>
      <c r="P436">
        <v>6.91</v>
      </c>
      <c r="Q436">
        <v>6.9099999999999999E-4</v>
      </c>
      <c r="R436" t="s">
        <v>227</v>
      </c>
      <c r="S436" s="2">
        <v>5.0000000000000001E-3</v>
      </c>
      <c r="T436" s="2">
        <v>4.9999999999999998E-7</v>
      </c>
      <c r="U436" t="s">
        <v>271</v>
      </c>
      <c r="Y436">
        <v>468</v>
      </c>
      <c r="Z436">
        <v>4.6800000000000001E-2</v>
      </c>
      <c r="AA436" t="s">
        <v>227</v>
      </c>
      <c r="AB436">
        <v>2.4</v>
      </c>
      <c r="AC436">
        <v>2.4000000000000001E-4</v>
      </c>
      <c r="AD436" t="s">
        <v>227</v>
      </c>
      <c r="AE436">
        <v>10.1</v>
      </c>
      <c r="AF436">
        <v>1.01E-3</v>
      </c>
      <c r="AG436" t="s">
        <v>227</v>
      </c>
      <c r="AH436">
        <v>4750</v>
      </c>
      <c r="AI436">
        <v>0.47499999999999998</v>
      </c>
      <c r="AJ436" t="s">
        <v>227</v>
      </c>
      <c r="AK436">
        <v>0.28999999999999998</v>
      </c>
      <c r="AL436">
        <v>2.9E-5</v>
      </c>
      <c r="AM436" t="s">
        <v>227</v>
      </c>
      <c r="AN436">
        <v>86</v>
      </c>
      <c r="AO436">
        <v>8.6E-3</v>
      </c>
      <c r="AP436" t="s">
        <v>227</v>
      </c>
      <c r="AT436">
        <v>20.399999999999999</v>
      </c>
      <c r="AU436">
        <v>2.0400000000000001E-3</v>
      </c>
      <c r="AV436" t="s">
        <v>227</v>
      </c>
      <c r="AW436">
        <v>75</v>
      </c>
      <c r="AX436">
        <v>7.4999999999999997E-3</v>
      </c>
      <c r="AY436" t="s">
        <v>227</v>
      </c>
      <c r="AZ436">
        <v>7.27</v>
      </c>
      <c r="BA436">
        <v>7.27E-4</v>
      </c>
      <c r="BB436" t="s">
        <v>227</v>
      </c>
      <c r="BC436">
        <v>2122</v>
      </c>
      <c r="BD436">
        <v>0.2122</v>
      </c>
      <c r="BE436" t="s">
        <v>227</v>
      </c>
      <c r="BF436">
        <v>5.39</v>
      </c>
      <c r="BG436">
        <v>5.3899999999999998E-4</v>
      </c>
      <c r="BH436" t="s">
        <v>227</v>
      </c>
      <c r="BI436">
        <v>3.11</v>
      </c>
      <c r="BJ436">
        <v>3.1100000000000002E-4</v>
      </c>
      <c r="BK436" t="s">
        <v>227</v>
      </c>
      <c r="BL436">
        <v>1.39</v>
      </c>
      <c r="BM436">
        <v>1.3899999999999999E-4</v>
      </c>
      <c r="BN436" t="s">
        <v>227</v>
      </c>
      <c r="BO436">
        <v>55300</v>
      </c>
      <c r="BP436">
        <v>5.53</v>
      </c>
      <c r="BQ436" t="s">
        <v>227</v>
      </c>
      <c r="BR436">
        <v>20.399999999999999</v>
      </c>
      <c r="BS436">
        <v>2.0400000000000001E-3</v>
      </c>
      <c r="BT436" t="s">
        <v>227</v>
      </c>
      <c r="BU436">
        <v>6.18</v>
      </c>
      <c r="BV436">
        <v>6.1799999999999995E-4</v>
      </c>
      <c r="BW436" t="s">
        <v>227</v>
      </c>
      <c r="BX436" s="2">
        <v>2</v>
      </c>
      <c r="BY436" s="2">
        <v>2.0000000000000001E-4</v>
      </c>
      <c r="BZ436" t="s">
        <v>227</v>
      </c>
      <c r="CA436">
        <v>3.78</v>
      </c>
      <c r="CB436">
        <v>3.7800000000000003E-4</v>
      </c>
      <c r="CC436" t="s">
        <v>227</v>
      </c>
      <c r="CD436" s="2">
        <v>0.05</v>
      </c>
      <c r="CE436" s="2">
        <v>5.0000000000000004E-6</v>
      </c>
      <c r="CF436" t="s">
        <v>271</v>
      </c>
      <c r="CG436">
        <v>1.04</v>
      </c>
      <c r="CH436">
        <v>1.0399999999999999E-4</v>
      </c>
      <c r="CI436" t="s">
        <v>227</v>
      </c>
      <c r="CJ436">
        <v>0.31</v>
      </c>
      <c r="CK436">
        <v>3.1000000000000001E-5</v>
      </c>
      <c r="CL436" t="s">
        <v>227</v>
      </c>
      <c r="CP436">
        <v>25400</v>
      </c>
      <c r="CQ436">
        <v>2.54</v>
      </c>
      <c r="CR436" t="s">
        <v>227</v>
      </c>
      <c r="CS436">
        <v>43.4</v>
      </c>
      <c r="CT436">
        <v>4.3400000000000001E-3</v>
      </c>
      <c r="CU436" t="s">
        <v>227</v>
      </c>
      <c r="CV436">
        <v>30.8</v>
      </c>
      <c r="CW436">
        <v>3.0799999999999998E-3</v>
      </c>
      <c r="CX436" t="s">
        <v>227</v>
      </c>
      <c r="CY436">
        <v>0.41</v>
      </c>
      <c r="CZ436">
        <v>4.1E-5</v>
      </c>
      <c r="DA436" t="s">
        <v>227</v>
      </c>
      <c r="DB436">
        <v>15800</v>
      </c>
      <c r="DC436">
        <v>1.58</v>
      </c>
      <c r="DD436" t="s">
        <v>227</v>
      </c>
      <c r="DE436">
        <v>830</v>
      </c>
      <c r="DF436">
        <v>8.3000000000000004E-2</v>
      </c>
      <c r="DG436" t="s">
        <v>227</v>
      </c>
      <c r="DH436">
        <v>0.74</v>
      </c>
      <c r="DI436">
        <v>7.3999999999999996E-5</v>
      </c>
      <c r="DJ436" t="s">
        <v>227</v>
      </c>
      <c r="DK436">
        <v>4410</v>
      </c>
      <c r="DL436">
        <v>0.441</v>
      </c>
      <c r="DM436" t="s">
        <v>227</v>
      </c>
      <c r="DN436">
        <v>14.9</v>
      </c>
      <c r="DO436">
        <v>1.49E-3</v>
      </c>
      <c r="DP436" t="s">
        <v>227</v>
      </c>
      <c r="DQ436">
        <v>36.700000000000003</v>
      </c>
      <c r="DR436">
        <v>3.6700000000000001E-3</v>
      </c>
      <c r="DS436" t="s">
        <v>227</v>
      </c>
      <c r="DT436">
        <v>43.4</v>
      </c>
      <c r="DU436">
        <v>4.3400000000000001E-3</v>
      </c>
      <c r="DV436" t="s">
        <v>251</v>
      </c>
      <c r="DW436">
        <v>660</v>
      </c>
      <c r="DX436">
        <v>6.6000000000000003E-2</v>
      </c>
      <c r="DY436" t="s">
        <v>227</v>
      </c>
      <c r="DZ436">
        <v>59</v>
      </c>
      <c r="EA436">
        <v>5.8999999999999999E-3</v>
      </c>
      <c r="EB436" t="s">
        <v>227</v>
      </c>
      <c r="EF436">
        <v>10</v>
      </c>
      <c r="EG436">
        <v>1E-3</v>
      </c>
      <c r="EH436" t="s">
        <v>227</v>
      </c>
      <c r="EL436">
        <v>167</v>
      </c>
      <c r="EM436">
        <v>1.67E-2</v>
      </c>
      <c r="EN436" t="s">
        <v>251</v>
      </c>
      <c r="EO436" s="2">
        <v>2E-3</v>
      </c>
      <c r="EP436" s="2">
        <v>1.9999999999999999E-7</v>
      </c>
      <c r="EQ436" t="s">
        <v>227</v>
      </c>
      <c r="EX436">
        <v>3860</v>
      </c>
      <c r="EY436">
        <v>0.38600000000000001</v>
      </c>
      <c r="EZ436" t="s">
        <v>227</v>
      </c>
      <c r="FA436">
        <v>1.35</v>
      </c>
      <c r="FB436">
        <v>1.35E-4</v>
      </c>
      <c r="FC436" t="s">
        <v>227</v>
      </c>
      <c r="FD436">
        <v>13.1</v>
      </c>
      <c r="FE436">
        <v>1.31E-3</v>
      </c>
      <c r="FF436" t="s">
        <v>227</v>
      </c>
      <c r="FG436">
        <v>3.76</v>
      </c>
      <c r="FH436">
        <v>3.7599999999999998E-4</v>
      </c>
      <c r="FI436" t="s">
        <v>227</v>
      </c>
      <c r="FJ436">
        <v>305100</v>
      </c>
      <c r="FK436">
        <v>30.51</v>
      </c>
      <c r="FL436" t="s">
        <v>251</v>
      </c>
      <c r="FM436">
        <v>7.31</v>
      </c>
      <c r="FN436">
        <v>7.3099999999999999E-4</v>
      </c>
      <c r="FO436" t="s">
        <v>251</v>
      </c>
      <c r="FP436">
        <v>9.9499999999999993</v>
      </c>
      <c r="FQ436">
        <v>9.9500000000000001E-4</v>
      </c>
      <c r="FR436" t="s">
        <v>227</v>
      </c>
      <c r="FS436">
        <v>58</v>
      </c>
      <c r="FT436">
        <v>5.7999999999999996E-3</v>
      </c>
      <c r="FU436" t="s">
        <v>227</v>
      </c>
      <c r="FV436">
        <v>1.24</v>
      </c>
      <c r="FW436">
        <v>1.2400000000000001E-4</v>
      </c>
      <c r="FX436" t="s">
        <v>227</v>
      </c>
      <c r="FY436">
        <v>0.93</v>
      </c>
      <c r="FZ436">
        <v>9.2999999999999997E-5</v>
      </c>
      <c r="GA436" t="s">
        <v>227</v>
      </c>
      <c r="GB436" s="2">
        <v>0.03</v>
      </c>
      <c r="GC436" s="2">
        <v>3.0000000000000001E-6</v>
      </c>
      <c r="GD436" t="s">
        <v>271</v>
      </c>
      <c r="GE436">
        <v>17.2</v>
      </c>
      <c r="GF436">
        <v>1.72E-3</v>
      </c>
      <c r="GG436" t="s">
        <v>227</v>
      </c>
      <c r="GH436">
        <v>4270</v>
      </c>
      <c r="GI436">
        <v>0.42699999999999999</v>
      </c>
      <c r="GJ436" t="s">
        <v>227</v>
      </c>
      <c r="GK436">
        <v>0.85</v>
      </c>
      <c r="GL436">
        <v>8.5000000000000006E-5</v>
      </c>
      <c r="GM436" t="s">
        <v>227</v>
      </c>
      <c r="GN436">
        <v>0.44</v>
      </c>
      <c r="GO436">
        <v>4.3999999999999999E-5</v>
      </c>
      <c r="GP436" t="s">
        <v>227</v>
      </c>
      <c r="GQ436">
        <v>3.31</v>
      </c>
      <c r="GR436">
        <v>3.3100000000000002E-4</v>
      </c>
      <c r="GS436" t="s">
        <v>227</v>
      </c>
      <c r="GT436">
        <v>92</v>
      </c>
      <c r="GU436">
        <v>9.1999999999999998E-3</v>
      </c>
      <c r="GV436" t="s">
        <v>251</v>
      </c>
      <c r="GW436">
        <v>3.81</v>
      </c>
      <c r="GX436">
        <v>3.8099999999999999E-4</v>
      </c>
      <c r="GY436" t="s">
        <v>227</v>
      </c>
      <c r="GZ436">
        <v>28.9</v>
      </c>
      <c r="HA436">
        <v>2.8900000000000002E-3</v>
      </c>
      <c r="HB436" t="s">
        <v>227</v>
      </c>
      <c r="HC436">
        <v>2.8</v>
      </c>
      <c r="HD436">
        <v>2.7999999999999998E-4</v>
      </c>
      <c r="HE436" t="s">
        <v>227</v>
      </c>
      <c r="HF436">
        <v>267</v>
      </c>
      <c r="HG436">
        <v>2.6700000000000002E-2</v>
      </c>
      <c r="HH436" t="s">
        <v>227</v>
      </c>
      <c r="HI436">
        <v>127</v>
      </c>
      <c r="HJ436">
        <v>1.2699999999999999E-2</v>
      </c>
      <c r="HK436" t="s">
        <v>227</v>
      </c>
    </row>
    <row r="437" spans="1:219" x14ac:dyDescent="0.25">
      <c r="A437" t="s">
        <v>813</v>
      </c>
      <c r="B437" t="s">
        <v>248</v>
      </c>
      <c r="C437" t="s">
        <v>221</v>
      </c>
      <c r="D437" t="s">
        <v>551</v>
      </c>
      <c r="E437" t="s">
        <v>552</v>
      </c>
      <c r="F437" t="s">
        <v>260</v>
      </c>
      <c r="G437" t="s">
        <v>225</v>
      </c>
      <c r="H437" t="s">
        <v>226</v>
      </c>
      <c r="I437" t="str">
        <f>HYPERLINK("https://www.oreas.com/crm/OREAS-923/")</f>
        <v>https://www.oreas.com/crm/OREAS-923/</v>
      </c>
      <c r="J437">
        <v>1.62</v>
      </c>
      <c r="K437">
        <v>1.6200000000000001E-4</v>
      </c>
      <c r="L437" t="s">
        <v>271</v>
      </c>
      <c r="M437">
        <v>72900</v>
      </c>
      <c r="N437">
        <v>7.29</v>
      </c>
      <c r="O437" t="s">
        <v>227</v>
      </c>
      <c r="P437">
        <v>7.61</v>
      </c>
      <c r="Q437">
        <v>7.6099999999999996E-4</v>
      </c>
      <c r="R437" t="s">
        <v>227</v>
      </c>
      <c r="S437" s="2">
        <v>5.0000000000000001E-3</v>
      </c>
      <c r="T437" s="2">
        <v>4.9999999999999998E-7</v>
      </c>
      <c r="U437" t="s">
        <v>271</v>
      </c>
      <c r="V437" s="2">
        <v>10</v>
      </c>
      <c r="W437" s="2">
        <v>1E-3</v>
      </c>
      <c r="X437" t="s">
        <v>271</v>
      </c>
      <c r="Y437">
        <v>434</v>
      </c>
      <c r="Z437">
        <v>4.3400000000000001E-2</v>
      </c>
      <c r="AA437" t="s">
        <v>227</v>
      </c>
      <c r="AB437">
        <v>2.42</v>
      </c>
      <c r="AC437">
        <v>2.42E-4</v>
      </c>
      <c r="AD437" t="s">
        <v>227</v>
      </c>
      <c r="AE437">
        <v>21.4</v>
      </c>
      <c r="AF437">
        <v>2.14E-3</v>
      </c>
      <c r="AG437" t="s">
        <v>227</v>
      </c>
      <c r="AH437">
        <v>4730</v>
      </c>
      <c r="AI437">
        <v>0.47299999999999998</v>
      </c>
      <c r="AJ437" t="s">
        <v>227</v>
      </c>
      <c r="AK437">
        <v>0.42</v>
      </c>
      <c r="AL437">
        <v>4.1999999999999998E-5</v>
      </c>
      <c r="AM437" t="s">
        <v>227</v>
      </c>
      <c r="AN437">
        <v>83</v>
      </c>
      <c r="AO437">
        <v>8.3000000000000001E-3</v>
      </c>
      <c r="AP437" t="s">
        <v>227</v>
      </c>
      <c r="AT437">
        <v>23.1</v>
      </c>
      <c r="AU437">
        <v>2.31E-3</v>
      </c>
      <c r="AV437" t="s">
        <v>227</v>
      </c>
      <c r="AW437">
        <v>71</v>
      </c>
      <c r="AX437">
        <v>7.1000000000000004E-3</v>
      </c>
      <c r="AY437" t="s">
        <v>227</v>
      </c>
      <c r="AZ437">
        <v>6.7</v>
      </c>
      <c r="BA437">
        <v>6.7000000000000002E-4</v>
      </c>
      <c r="BB437" t="s">
        <v>227</v>
      </c>
      <c r="BC437">
        <v>4230</v>
      </c>
      <c r="BD437">
        <v>0.42299999999999999</v>
      </c>
      <c r="BE437" t="s">
        <v>227</v>
      </c>
      <c r="BF437">
        <v>5.05</v>
      </c>
      <c r="BG437">
        <v>5.0500000000000002E-4</v>
      </c>
      <c r="BH437" t="s">
        <v>227</v>
      </c>
      <c r="BI437">
        <v>2.86</v>
      </c>
      <c r="BJ437">
        <v>2.8600000000000001E-4</v>
      </c>
      <c r="BK437" t="s">
        <v>227</v>
      </c>
      <c r="BL437">
        <v>1.37</v>
      </c>
      <c r="BM437">
        <v>1.37E-4</v>
      </c>
      <c r="BN437" t="s">
        <v>227</v>
      </c>
      <c r="BO437">
        <v>64300</v>
      </c>
      <c r="BP437">
        <v>6.43</v>
      </c>
      <c r="BQ437" t="s">
        <v>227</v>
      </c>
      <c r="BR437">
        <v>20.3</v>
      </c>
      <c r="BS437">
        <v>2.0300000000000001E-3</v>
      </c>
      <c r="BT437" t="s">
        <v>227</v>
      </c>
      <c r="BU437">
        <v>5.73</v>
      </c>
      <c r="BV437">
        <v>5.7300000000000005E-4</v>
      </c>
      <c r="BW437" t="s">
        <v>227</v>
      </c>
      <c r="BX437" s="2">
        <v>2</v>
      </c>
      <c r="BY437" s="2">
        <v>2.0000000000000001E-4</v>
      </c>
      <c r="BZ437" t="s">
        <v>227</v>
      </c>
      <c r="CA437">
        <v>3.42</v>
      </c>
      <c r="CB437">
        <v>3.4200000000000002E-4</v>
      </c>
      <c r="CC437" t="s">
        <v>227</v>
      </c>
      <c r="CD437" s="2">
        <v>1</v>
      </c>
      <c r="CE437" s="2">
        <v>1E-4</v>
      </c>
      <c r="CF437" t="s">
        <v>227</v>
      </c>
      <c r="CG437">
        <v>0.96</v>
      </c>
      <c r="CH437">
        <v>9.6000000000000002E-5</v>
      </c>
      <c r="CI437" t="s">
        <v>227</v>
      </c>
      <c r="CJ437">
        <v>0.52</v>
      </c>
      <c r="CK437">
        <v>5.1999999999999997E-5</v>
      </c>
      <c r="CL437" t="s">
        <v>227</v>
      </c>
      <c r="CP437">
        <v>25100</v>
      </c>
      <c r="CQ437">
        <v>2.5099999999999998</v>
      </c>
      <c r="CR437" t="s">
        <v>227</v>
      </c>
      <c r="CS437">
        <v>42.2</v>
      </c>
      <c r="CT437">
        <v>4.2199999999999998E-3</v>
      </c>
      <c r="CU437" t="s">
        <v>227</v>
      </c>
      <c r="CV437">
        <v>31.4</v>
      </c>
      <c r="CW437">
        <v>3.14E-3</v>
      </c>
      <c r="CX437" t="s">
        <v>227</v>
      </c>
      <c r="CY437">
        <v>0.39</v>
      </c>
      <c r="CZ437">
        <v>3.8999999999999999E-5</v>
      </c>
      <c r="DA437" t="s">
        <v>227</v>
      </c>
      <c r="DB437">
        <v>16900</v>
      </c>
      <c r="DC437">
        <v>1.69</v>
      </c>
      <c r="DD437" t="s">
        <v>227</v>
      </c>
      <c r="DE437">
        <v>950</v>
      </c>
      <c r="DF437">
        <v>9.5000000000000001E-2</v>
      </c>
      <c r="DG437" t="s">
        <v>227</v>
      </c>
      <c r="DH437">
        <v>0.93</v>
      </c>
      <c r="DI437">
        <v>9.2999999999999997E-5</v>
      </c>
      <c r="DJ437" t="s">
        <v>227</v>
      </c>
      <c r="DK437">
        <v>3240</v>
      </c>
      <c r="DL437">
        <v>0.32400000000000001</v>
      </c>
      <c r="DM437" t="s">
        <v>227</v>
      </c>
      <c r="DN437">
        <v>14.1</v>
      </c>
      <c r="DO437">
        <v>1.41E-3</v>
      </c>
      <c r="DP437" t="s">
        <v>227</v>
      </c>
      <c r="DQ437">
        <v>35.4</v>
      </c>
      <c r="DR437">
        <v>3.5400000000000002E-3</v>
      </c>
      <c r="DS437" t="s">
        <v>227</v>
      </c>
      <c r="DT437">
        <v>40.700000000000003</v>
      </c>
      <c r="DU437">
        <v>4.0699999999999998E-3</v>
      </c>
      <c r="DV437" t="s">
        <v>251</v>
      </c>
      <c r="DW437">
        <v>630</v>
      </c>
      <c r="DX437">
        <v>6.3E-2</v>
      </c>
      <c r="DY437" t="s">
        <v>227</v>
      </c>
      <c r="DZ437">
        <v>83</v>
      </c>
      <c r="EA437">
        <v>8.3000000000000001E-3</v>
      </c>
      <c r="EB437" t="s">
        <v>227</v>
      </c>
      <c r="EF437">
        <v>9.58</v>
      </c>
      <c r="EG437">
        <v>9.5799999999999998E-4</v>
      </c>
      <c r="EH437" t="s">
        <v>227</v>
      </c>
      <c r="EL437">
        <v>169</v>
      </c>
      <c r="EM437">
        <v>1.6899999999999998E-2</v>
      </c>
      <c r="EN437" t="s">
        <v>251</v>
      </c>
      <c r="EO437" s="2">
        <v>2E-3</v>
      </c>
      <c r="EP437" s="2">
        <v>1.9999999999999999E-7</v>
      </c>
      <c r="EQ437" t="s">
        <v>227</v>
      </c>
      <c r="EX437">
        <v>6910</v>
      </c>
      <c r="EY437">
        <v>0.69099999999999995</v>
      </c>
      <c r="EZ437" t="s">
        <v>227</v>
      </c>
      <c r="FA437">
        <v>1.29</v>
      </c>
      <c r="FB437">
        <v>1.2899999999999999E-4</v>
      </c>
      <c r="FC437" t="s">
        <v>227</v>
      </c>
      <c r="FD437">
        <v>13.1</v>
      </c>
      <c r="FE437">
        <v>1.31E-3</v>
      </c>
      <c r="FF437" t="s">
        <v>227</v>
      </c>
      <c r="FG437">
        <v>6.54</v>
      </c>
      <c r="FH437">
        <v>6.5399999999999996E-4</v>
      </c>
      <c r="FI437" t="s">
        <v>227</v>
      </c>
      <c r="FJ437">
        <v>296700</v>
      </c>
      <c r="FK437">
        <v>29.67</v>
      </c>
      <c r="FL437" t="s">
        <v>251</v>
      </c>
      <c r="FM437">
        <v>7.01</v>
      </c>
      <c r="FN437">
        <v>7.0100000000000002E-4</v>
      </c>
      <c r="FO437" t="s">
        <v>251</v>
      </c>
      <c r="FP437">
        <v>13.3</v>
      </c>
      <c r="FQ437">
        <v>1.33E-3</v>
      </c>
      <c r="FR437" t="s">
        <v>227</v>
      </c>
      <c r="FS437">
        <v>43</v>
      </c>
      <c r="FT437">
        <v>4.3E-3</v>
      </c>
      <c r="FU437" t="s">
        <v>227</v>
      </c>
      <c r="FV437">
        <v>1.1100000000000001</v>
      </c>
      <c r="FW437">
        <v>1.11E-4</v>
      </c>
      <c r="FX437" t="s">
        <v>227</v>
      </c>
      <c r="FY437">
        <v>0.85</v>
      </c>
      <c r="FZ437">
        <v>8.5000000000000006E-5</v>
      </c>
      <c r="GA437" t="s">
        <v>227</v>
      </c>
      <c r="GB437" s="2">
        <v>1</v>
      </c>
      <c r="GC437" s="2">
        <v>1E-4</v>
      </c>
      <c r="GD437" t="s">
        <v>251</v>
      </c>
      <c r="GE437">
        <v>16.5</v>
      </c>
      <c r="GF437">
        <v>1.65E-3</v>
      </c>
      <c r="GG437" t="s">
        <v>227</v>
      </c>
      <c r="GH437">
        <v>4050</v>
      </c>
      <c r="GI437">
        <v>0.40500000000000003</v>
      </c>
      <c r="GJ437" t="s">
        <v>227</v>
      </c>
      <c r="GK437">
        <v>0.86</v>
      </c>
      <c r="GL437">
        <v>8.6000000000000003E-5</v>
      </c>
      <c r="GM437" t="s">
        <v>227</v>
      </c>
      <c r="GN437">
        <v>0.41</v>
      </c>
      <c r="GO437">
        <v>4.1E-5</v>
      </c>
      <c r="GP437" t="s">
        <v>227</v>
      </c>
      <c r="GQ437">
        <v>3.06</v>
      </c>
      <c r="GR437">
        <v>3.0600000000000001E-4</v>
      </c>
      <c r="GS437" t="s">
        <v>227</v>
      </c>
      <c r="GT437">
        <v>93</v>
      </c>
      <c r="GU437">
        <v>9.2999999999999992E-3</v>
      </c>
      <c r="GV437" t="s">
        <v>251</v>
      </c>
      <c r="GW437">
        <v>4.8499999999999996</v>
      </c>
      <c r="GX437">
        <v>4.8500000000000003E-4</v>
      </c>
      <c r="GY437" t="s">
        <v>227</v>
      </c>
      <c r="GZ437">
        <v>26.4</v>
      </c>
      <c r="HA437">
        <v>2.64E-3</v>
      </c>
      <c r="HB437" t="s">
        <v>227</v>
      </c>
      <c r="HC437">
        <v>2.57</v>
      </c>
      <c r="HD437">
        <v>2.5700000000000001E-4</v>
      </c>
      <c r="HE437" t="s">
        <v>227</v>
      </c>
      <c r="HF437">
        <v>345</v>
      </c>
      <c r="HG437">
        <v>3.4500000000000003E-2</v>
      </c>
      <c r="HH437" t="s">
        <v>227</v>
      </c>
      <c r="HI437">
        <v>116</v>
      </c>
      <c r="HJ437">
        <v>1.1599999999999999E-2</v>
      </c>
      <c r="HK437" t="s">
        <v>227</v>
      </c>
    </row>
    <row r="438" spans="1:219" x14ac:dyDescent="0.25">
      <c r="A438" t="s">
        <v>814</v>
      </c>
      <c r="B438" t="s">
        <v>248</v>
      </c>
      <c r="C438" t="s">
        <v>221</v>
      </c>
      <c r="D438" t="s">
        <v>551</v>
      </c>
      <c r="E438" t="s">
        <v>552</v>
      </c>
      <c r="F438" t="s">
        <v>260</v>
      </c>
      <c r="G438" t="s">
        <v>225</v>
      </c>
      <c r="H438" t="s">
        <v>226</v>
      </c>
      <c r="I438" t="str">
        <f>HYPERLINK("https://www.oreas.com/crm/OREAS-924/")</f>
        <v>https://www.oreas.com/crm/OREAS-924/</v>
      </c>
      <c r="J438">
        <v>1.92</v>
      </c>
      <c r="K438">
        <v>1.92E-4</v>
      </c>
      <c r="L438" t="s">
        <v>271</v>
      </c>
      <c r="M438">
        <v>74900</v>
      </c>
      <c r="N438">
        <v>7.49</v>
      </c>
      <c r="O438" t="s">
        <v>227</v>
      </c>
      <c r="P438">
        <v>8.49</v>
      </c>
      <c r="Q438">
        <v>8.4900000000000004E-4</v>
      </c>
      <c r="R438" t="s">
        <v>227</v>
      </c>
      <c r="S438" s="2">
        <v>5.0000000000000001E-3</v>
      </c>
      <c r="T438" s="2">
        <v>4.9999999999999998E-7</v>
      </c>
      <c r="U438" t="s">
        <v>271</v>
      </c>
      <c r="Y438">
        <v>442</v>
      </c>
      <c r="Z438">
        <v>4.4200000000000003E-2</v>
      </c>
      <c r="AA438" t="s">
        <v>227</v>
      </c>
      <c r="AB438">
        <v>2.42</v>
      </c>
      <c r="AC438">
        <v>2.42E-4</v>
      </c>
      <c r="AD438" t="s">
        <v>227</v>
      </c>
      <c r="AE438">
        <v>27.3</v>
      </c>
      <c r="AF438">
        <v>2.7299999999999998E-3</v>
      </c>
      <c r="AG438" t="s">
        <v>227</v>
      </c>
      <c r="AH438">
        <v>4690</v>
      </c>
      <c r="AI438">
        <v>0.46899999999999997</v>
      </c>
      <c r="AJ438" t="s">
        <v>227</v>
      </c>
      <c r="AK438">
        <v>0.48</v>
      </c>
      <c r="AL438">
        <v>4.8000000000000001E-5</v>
      </c>
      <c r="AM438" t="s">
        <v>227</v>
      </c>
      <c r="AN438">
        <v>85</v>
      </c>
      <c r="AO438">
        <v>8.5000000000000006E-3</v>
      </c>
      <c r="AP438" t="s">
        <v>227</v>
      </c>
      <c r="AT438">
        <v>23.4</v>
      </c>
      <c r="AU438">
        <v>2.3400000000000001E-3</v>
      </c>
      <c r="AV438" t="s">
        <v>227</v>
      </c>
      <c r="AW438">
        <v>74</v>
      </c>
      <c r="AX438">
        <v>7.4000000000000003E-3</v>
      </c>
      <c r="AY438" t="s">
        <v>227</v>
      </c>
      <c r="AZ438">
        <v>6.73</v>
      </c>
      <c r="BA438">
        <v>6.7299999999999999E-4</v>
      </c>
      <c r="BB438" t="s">
        <v>227</v>
      </c>
      <c r="BC438">
        <v>5120</v>
      </c>
      <c r="BD438">
        <v>0.51200000000000001</v>
      </c>
      <c r="BE438" t="s">
        <v>227</v>
      </c>
      <c r="BF438">
        <v>5.0999999999999996</v>
      </c>
      <c r="BG438">
        <v>5.1000000000000004E-4</v>
      </c>
      <c r="BH438" t="s">
        <v>227</v>
      </c>
      <c r="BI438">
        <v>2.89</v>
      </c>
      <c r="BJ438">
        <v>2.8899999999999998E-4</v>
      </c>
      <c r="BK438" t="s">
        <v>227</v>
      </c>
      <c r="BL438">
        <v>1.36</v>
      </c>
      <c r="BM438">
        <v>1.36E-4</v>
      </c>
      <c r="BN438" t="s">
        <v>227</v>
      </c>
      <c r="BO438">
        <v>64600</v>
      </c>
      <c r="BP438">
        <v>6.46</v>
      </c>
      <c r="BQ438" t="s">
        <v>227</v>
      </c>
      <c r="BR438">
        <v>21.2</v>
      </c>
      <c r="BS438">
        <v>2.1199999999999999E-3</v>
      </c>
      <c r="BT438" t="s">
        <v>227</v>
      </c>
      <c r="BU438">
        <v>5.78</v>
      </c>
      <c r="BV438">
        <v>5.7799999999999995E-4</v>
      </c>
      <c r="BW438" t="s">
        <v>227</v>
      </c>
      <c r="BX438" s="2">
        <v>2</v>
      </c>
      <c r="BY438" s="2">
        <v>2.0000000000000001E-4</v>
      </c>
      <c r="BZ438" t="s">
        <v>227</v>
      </c>
      <c r="CA438">
        <v>3.33</v>
      </c>
      <c r="CB438">
        <v>3.3300000000000002E-4</v>
      </c>
      <c r="CC438" t="s">
        <v>227</v>
      </c>
      <c r="CD438" s="2">
        <v>0.05</v>
      </c>
      <c r="CE438" s="2">
        <v>5.0000000000000004E-6</v>
      </c>
      <c r="CF438" t="s">
        <v>271</v>
      </c>
      <c r="CG438">
        <v>0.98</v>
      </c>
      <c r="CH438">
        <v>9.7999999999999997E-5</v>
      </c>
      <c r="CI438" t="s">
        <v>227</v>
      </c>
      <c r="CJ438">
        <v>0.59</v>
      </c>
      <c r="CK438">
        <v>5.8999999999999998E-5</v>
      </c>
      <c r="CL438" t="s">
        <v>227</v>
      </c>
      <c r="CP438">
        <v>26100</v>
      </c>
      <c r="CQ438">
        <v>2.61</v>
      </c>
      <c r="CR438" t="s">
        <v>227</v>
      </c>
      <c r="CS438">
        <v>42.5</v>
      </c>
      <c r="CT438">
        <v>4.2500000000000003E-3</v>
      </c>
      <c r="CU438" t="s">
        <v>227</v>
      </c>
      <c r="CV438">
        <v>31.7</v>
      </c>
      <c r="CW438">
        <v>3.1700000000000001E-3</v>
      </c>
      <c r="CX438" t="s">
        <v>227</v>
      </c>
      <c r="CY438">
        <v>0.39</v>
      </c>
      <c r="CZ438">
        <v>3.8999999999999999E-5</v>
      </c>
      <c r="DA438" t="s">
        <v>227</v>
      </c>
      <c r="DB438">
        <v>17200</v>
      </c>
      <c r="DC438">
        <v>1.72</v>
      </c>
      <c r="DD438" t="s">
        <v>227</v>
      </c>
      <c r="DE438">
        <v>950</v>
      </c>
      <c r="DF438">
        <v>9.5000000000000001E-2</v>
      </c>
      <c r="DG438" t="s">
        <v>227</v>
      </c>
      <c r="DH438">
        <v>0.94</v>
      </c>
      <c r="DI438">
        <v>9.3999999999999994E-5</v>
      </c>
      <c r="DJ438" t="s">
        <v>227</v>
      </c>
      <c r="DK438">
        <v>3230</v>
      </c>
      <c r="DL438">
        <v>0.32300000000000001</v>
      </c>
      <c r="DM438" t="s">
        <v>227</v>
      </c>
      <c r="DN438">
        <v>14</v>
      </c>
      <c r="DO438">
        <v>1.4E-3</v>
      </c>
      <c r="DP438" t="s">
        <v>227</v>
      </c>
      <c r="DQ438">
        <v>36</v>
      </c>
      <c r="DR438">
        <v>3.5999999999999999E-3</v>
      </c>
      <c r="DS438" t="s">
        <v>227</v>
      </c>
      <c r="DT438">
        <v>38.5</v>
      </c>
      <c r="DU438">
        <v>3.8500000000000001E-3</v>
      </c>
      <c r="DV438" t="s">
        <v>251</v>
      </c>
      <c r="DW438">
        <v>640</v>
      </c>
      <c r="DX438">
        <v>6.4000000000000001E-2</v>
      </c>
      <c r="DY438" t="s">
        <v>227</v>
      </c>
      <c r="DZ438">
        <v>92</v>
      </c>
      <c r="EA438">
        <v>9.1999999999999998E-3</v>
      </c>
      <c r="EB438" t="s">
        <v>227</v>
      </c>
      <c r="EF438">
        <v>9.6199999999999992</v>
      </c>
      <c r="EG438">
        <v>9.6199999999999996E-4</v>
      </c>
      <c r="EH438" t="s">
        <v>227</v>
      </c>
      <c r="EL438">
        <v>173</v>
      </c>
      <c r="EM438">
        <v>1.7299999999999999E-2</v>
      </c>
      <c r="EN438" t="s">
        <v>251</v>
      </c>
      <c r="EO438" s="2">
        <v>2E-3</v>
      </c>
      <c r="EP438" s="2">
        <v>1.9999999999999999E-7</v>
      </c>
      <c r="EQ438" t="s">
        <v>227</v>
      </c>
      <c r="EX438">
        <v>8040</v>
      </c>
      <c r="EY438">
        <v>0.80400000000000005</v>
      </c>
      <c r="EZ438" t="s">
        <v>227</v>
      </c>
      <c r="FA438">
        <v>1.33</v>
      </c>
      <c r="FB438">
        <v>1.3300000000000001E-4</v>
      </c>
      <c r="FC438" t="s">
        <v>227</v>
      </c>
      <c r="FD438">
        <v>13.2</v>
      </c>
      <c r="FE438">
        <v>1.32E-3</v>
      </c>
      <c r="FF438" t="s">
        <v>227</v>
      </c>
      <c r="FG438">
        <v>7.86</v>
      </c>
      <c r="FH438">
        <v>7.8600000000000002E-4</v>
      </c>
      <c r="FI438" t="s">
        <v>227</v>
      </c>
      <c r="FJ438">
        <v>292500</v>
      </c>
      <c r="FK438">
        <v>29.25</v>
      </c>
      <c r="FL438" t="s">
        <v>251</v>
      </c>
      <c r="FM438">
        <v>6.84</v>
      </c>
      <c r="FN438">
        <v>6.8400000000000004E-4</v>
      </c>
      <c r="FO438" t="s">
        <v>251</v>
      </c>
      <c r="FP438">
        <v>13.6</v>
      </c>
      <c r="FQ438">
        <v>1.3600000000000001E-3</v>
      </c>
      <c r="FR438" t="s">
        <v>227</v>
      </c>
      <c r="FS438">
        <v>40.4</v>
      </c>
      <c r="FT438">
        <v>4.0400000000000002E-3</v>
      </c>
      <c r="FU438" t="s">
        <v>227</v>
      </c>
      <c r="FV438">
        <v>1.1100000000000001</v>
      </c>
      <c r="FW438">
        <v>1.11E-4</v>
      </c>
      <c r="FX438" t="s">
        <v>227</v>
      </c>
      <c r="FY438">
        <v>0.86</v>
      </c>
      <c r="FZ438">
        <v>8.6000000000000003E-5</v>
      </c>
      <c r="GA438" t="s">
        <v>227</v>
      </c>
      <c r="GB438" s="2">
        <v>0.05</v>
      </c>
      <c r="GC438" s="2">
        <v>5.0000000000000004E-6</v>
      </c>
      <c r="GD438" t="s">
        <v>271</v>
      </c>
      <c r="GE438">
        <v>16.600000000000001</v>
      </c>
      <c r="GF438">
        <v>1.66E-3</v>
      </c>
      <c r="GG438" t="s">
        <v>227</v>
      </c>
      <c r="GH438">
        <v>4020</v>
      </c>
      <c r="GI438">
        <v>0.40200000000000002</v>
      </c>
      <c r="GJ438" t="s">
        <v>227</v>
      </c>
      <c r="GK438">
        <v>0.9</v>
      </c>
      <c r="GL438">
        <v>9.0000000000000006E-5</v>
      </c>
      <c r="GM438" t="s">
        <v>227</v>
      </c>
      <c r="GN438">
        <v>0.4</v>
      </c>
      <c r="GO438">
        <v>4.0000000000000003E-5</v>
      </c>
      <c r="GP438" t="s">
        <v>227</v>
      </c>
      <c r="GQ438">
        <v>3.06</v>
      </c>
      <c r="GR438">
        <v>3.0600000000000001E-4</v>
      </c>
      <c r="GS438" t="s">
        <v>227</v>
      </c>
      <c r="GT438">
        <v>94</v>
      </c>
      <c r="GU438">
        <v>9.4000000000000004E-3</v>
      </c>
      <c r="GV438" t="s">
        <v>251</v>
      </c>
      <c r="GW438">
        <v>5.41</v>
      </c>
      <c r="GX438">
        <v>5.4100000000000003E-4</v>
      </c>
      <c r="GY438" t="s">
        <v>227</v>
      </c>
      <c r="GZ438">
        <v>26.4</v>
      </c>
      <c r="HA438">
        <v>2.64E-3</v>
      </c>
      <c r="HB438" t="s">
        <v>227</v>
      </c>
      <c r="HC438">
        <v>2.58</v>
      </c>
      <c r="HD438">
        <v>2.5799999999999998E-4</v>
      </c>
      <c r="HE438" t="s">
        <v>227</v>
      </c>
      <c r="HF438">
        <v>380</v>
      </c>
      <c r="HG438">
        <v>3.7999999999999999E-2</v>
      </c>
      <c r="HH438" t="s">
        <v>227</v>
      </c>
      <c r="HI438">
        <v>109</v>
      </c>
      <c r="HJ438">
        <v>1.09E-2</v>
      </c>
      <c r="HK438" t="s">
        <v>227</v>
      </c>
    </row>
    <row r="439" spans="1:219" x14ac:dyDescent="0.25">
      <c r="A439" t="s">
        <v>815</v>
      </c>
      <c r="B439" t="s">
        <v>248</v>
      </c>
      <c r="C439" t="s">
        <v>221</v>
      </c>
      <c r="D439" t="s">
        <v>551</v>
      </c>
      <c r="E439" t="s">
        <v>552</v>
      </c>
      <c r="F439" t="s">
        <v>260</v>
      </c>
      <c r="G439" t="s">
        <v>225</v>
      </c>
      <c r="H439" t="s">
        <v>226</v>
      </c>
      <c r="I439" t="str">
        <f>HYPERLINK("https://www.oreas.com/crm/OREAS-925/")</f>
        <v>https://www.oreas.com/crm/OREAS-925/</v>
      </c>
      <c r="J439">
        <v>2.41</v>
      </c>
      <c r="K439">
        <v>2.41E-4</v>
      </c>
      <c r="L439" t="s">
        <v>271</v>
      </c>
      <c r="M439">
        <v>73200</v>
      </c>
      <c r="N439">
        <v>7.32</v>
      </c>
      <c r="O439" t="s">
        <v>227</v>
      </c>
      <c r="P439">
        <v>9.6</v>
      </c>
      <c r="Q439">
        <v>9.6000000000000002E-4</v>
      </c>
      <c r="R439" t="s">
        <v>227</v>
      </c>
      <c r="S439" s="2">
        <v>5.0000000000000001E-3</v>
      </c>
      <c r="T439" s="2">
        <v>4.9999999999999998E-7</v>
      </c>
      <c r="U439" t="s">
        <v>271</v>
      </c>
      <c r="V439" s="2">
        <v>10</v>
      </c>
      <c r="W439" s="2">
        <v>1E-3</v>
      </c>
      <c r="X439" t="s">
        <v>271</v>
      </c>
      <c r="Y439">
        <v>425</v>
      </c>
      <c r="Z439">
        <v>4.2500000000000003E-2</v>
      </c>
      <c r="AA439" t="s">
        <v>227</v>
      </c>
      <c r="AB439">
        <v>2.3199999999999998</v>
      </c>
      <c r="AC439">
        <v>2.32E-4</v>
      </c>
      <c r="AD439" t="s">
        <v>227</v>
      </c>
      <c r="AE439">
        <v>31.3</v>
      </c>
      <c r="AF439">
        <v>3.13E-3</v>
      </c>
      <c r="AG439" t="s">
        <v>227</v>
      </c>
      <c r="AH439">
        <v>4580</v>
      </c>
      <c r="AI439">
        <v>0.45800000000000002</v>
      </c>
      <c r="AJ439" t="s">
        <v>227</v>
      </c>
      <c r="AK439">
        <v>0.54</v>
      </c>
      <c r="AL439">
        <v>5.3999999999999998E-5</v>
      </c>
      <c r="AM439" t="s">
        <v>227</v>
      </c>
      <c r="AN439">
        <v>82</v>
      </c>
      <c r="AO439">
        <v>8.2000000000000007E-3</v>
      </c>
      <c r="AP439" t="s">
        <v>227</v>
      </c>
      <c r="AT439">
        <v>24.6</v>
      </c>
      <c r="AU439">
        <v>2.4599999999999999E-3</v>
      </c>
      <c r="AV439" t="s">
        <v>227</v>
      </c>
      <c r="AW439">
        <v>70</v>
      </c>
      <c r="AX439">
        <v>7.0000000000000001E-3</v>
      </c>
      <c r="AY439" t="s">
        <v>227</v>
      </c>
      <c r="AZ439">
        <v>6.5</v>
      </c>
      <c r="BA439">
        <v>6.4999999999999997E-4</v>
      </c>
      <c r="BB439" t="s">
        <v>227</v>
      </c>
      <c r="BC439">
        <v>6150</v>
      </c>
      <c r="BD439">
        <v>0.61499999999999999</v>
      </c>
      <c r="BE439" t="s">
        <v>227</v>
      </c>
      <c r="BF439">
        <v>4.82</v>
      </c>
      <c r="BG439">
        <v>4.8200000000000001E-4</v>
      </c>
      <c r="BH439" t="s">
        <v>227</v>
      </c>
      <c r="BI439">
        <v>2.7</v>
      </c>
      <c r="BJ439">
        <v>2.7E-4</v>
      </c>
      <c r="BK439" t="s">
        <v>227</v>
      </c>
      <c r="BL439">
        <v>1.28</v>
      </c>
      <c r="BM439">
        <v>1.2799999999999999E-4</v>
      </c>
      <c r="BN439" t="s">
        <v>227</v>
      </c>
      <c r="BO439">
        <v>68600</v>
      </c>
      <c r="BP439">
        <v>6.86</v>
      </c>
      <c r="BQ439" t="s">
        <v>227</v>
      </c>
      <c r="BR439">
        <v>20.3</v>
      </c>
      <c r="BS439">
        <v>2.0300000000000001E-3</v>
      </c>
      <c r="BT439" t="s">
        <v>227</v>
      </c>
      <c r="BU439">
        <v>5.58</v>
      </c>
      <c r="BV439">
        <v>5.5800000000000001E-4</v>
      </c>
      <c r="BW439" t="s">
        <v>227</v>
      </c>
      <c r="BX439" s="2">
        <v>2</v>
      </c>
      <c r="BY439" s="2">
        <v>2.0000000000000001E-4</v>
      </c>
      <c r="BZ439" t="s">
        <v>227</v>
      </c>
      <c r="CA439">
        <v>3.15</v>
      </c>
      <c r="CB439">
        <v>3.1500000000000001E-4</v>
      </c>
      <c r="CC439" t="s">
        <v>227</v>
      </c>
      <c r="CD439" s="2">
        <v>0.08</v>
      </c>
      <c r="CE439" s="2">
        <v>7.9999999999999996E-6</v>
      </c>
      <c r="CF439" t="s">
        <v>271</v>
      </c>
      <c r="CG439">
        <v>0.93</v>
      </c>
      <c r="CH439">
        <v>9.2999999999999997E-5</v>
      </c>
      <c r="CI439" t="s">
        <v>227</v>
      </c>
      <c r="CJ439">
        <v>0.67</v>
      </c>
      <c r="CK439">
        <v>6.7000000000000002E-5</v>
      </c>
      <c r="CL439" t="s">
        <v>227</v>
      </c>
      <c r="CP439">
        <v>24700</v>
      </c>
      <c r="CQ439">
        <v>2.4700000000000002</v>
      </c>
      <c r="CR439" t="s">
        <v>227</v>
      </c>
      <c r="CS439">
        <v>41.3</v>
      </c>
      <c r="CT439">
        <v>4.13E-3</v>
      </c>
      <c r="CU439" t="s">
        <v>227</v>
      </c>
      <c r="CV439">
        <v>32.299999999999997</v>
      </c>
      <c r="CW439">
        <v>3.2299999999999998E-3</v>
      </c>
      <c r="CX439" t="s">
        <v>227</v>
      </c>
      <c r="CY439">
        <v>0.38</v>
      </c>
      <c r="CZ439">
        <v>3.8000000000000002E-5</v>
      </c>
      <c r="DA439" t="s">
        <v>227</v>
      </c>
      <c r="DB439">
        <v>17900</v>
      </c>
      <c r="DC439">
        <v>1.79</v>
      </c>
      <c r="DD439" t="s">
        <v>227</v>
      </c>
      <c r="DE439">
        <v>990</v>
      </c>
      <c r="DF439">
        <v>9.9000000000000005E-2</v>
      </c>
      <c r="DG439" t="s">
        <v>227</v>
      </c>
      <c r="DH439">
        <v>0.99</v>
      </c>
      <c r="DI439">
        <v>9.8999999999999994E-5</v>
      </c>
      <c r="DJ439" t="s">
        <v>227</v>
      </c>
      <c r="DK439">
        <v>2860</v>
      </c>
      <c r="DL439">
        <v>0.28599999999999998</v>
      </c>
      <c r="DM439" t="s">
        <v>227</v>
      </c>
      <c r="DN439">
        <v>13.3</v>
      </c>
      <c r="DO439">
        <v>1.33E-3</v>
      </c>
      <c r="DP439" t="s">
        <v>227</v>
      </c>
      <c r="DQ439">
        <v>34.799999999999997</v>
      </c>
      <c r="DR439">
        <v>3.48E-3</v>
      </c>
      <c r="DS439" t="s">
        <v>227</v>
      </c>
      <c r="DT439">
        <v>35.5</v>
      </c>
      <c r="DU439">
        <v>3.5500000000000002E-3</v>
      </c>
      <c r="DV439" t="s">
        <v>251</v>
      </c>
      <c r="DW439">
        <v>620</v>
      </c>
      <c r="DX439">
        <v>6.2E-2</v>
      </c>
      <c r="DY439" t="s">
        <v>227</v>
      </c>
      <c r="DZ439">
        <v>110</v>
      </c>
      <c r="EA439">
        <v>1.0999999999999999E-2</v>
      </c>
      <c r="EB439" t="s">
        <v>227</v>
      </c>
      <c r="EF439">
        <v>9.36</v>
      </c>
      <c r="EG439">
        <v>9.3599999999999998E-4</v>
      </c>
      <c r="EH439" t="s">
        <v>227</v>
      </c>
      <c r="EL439">
        <v>166</v>
      </c>
      <c r="EM439">
        <v>1.66E-2</v>
      </c>
      <c r="EN439" t="s">
        <v>251</v>
      </c>
      <c r="EO439" s="2">
        <v>2E-3</v>
      </c>
      <c r="EP439" s="2">
        <v>1.9999999999999999E-7</v>
      </c>
      <c r="EQ439" t="s">
        <v>227</v>
      </c>
      <c r="EX439">
        <v>9620</v>
      </c>
      <c r="EY439">
        <v>0.96199999999999997</v>
      </c>
      <c r="EZ439" t="s">
        <v>227</v>
      </c>
      <c r="FA439">
        <v>1.36</v>
      </c>
      <c r="FB439">
        <v>1.36E-4</v>
      </c>
      <c r="FC439" t="s">
        <v>227</v>
      </c>
      <c r="FD439">
        <v>13.1</v>
      </c>
      <c r="FE439">
        <v>1.31E-3</v>
      </c>
      <c r="FF439" t="s">
        <v>227</v>
      </c>
      <c r="FG439">
        <v>9.07</v>
      </c>
      <c r="FH439">
        <v>9.0700000000000004E-4</v>
      </c>
      <c r="FI439" t="s">
        <v>227</v>
      </c>
      <c r="FJ439">
        <v>294300</v>
      </c>
      <c r="FK439">
        <v>29.43</v>
      </c>
      <c r="FL439" t="s">
        <v>251</v>
      </c>
      <c r="FM439">
        <v>6.71</v>
      </c>
      <c r="FN439">
        <v>6.7100000000000005E-4</v>
      </c>
      <c r="FO439" t="s">
        <v>251</v>
      </c>
      <c r="FP439">
        <v>14.9</v>
      </c>
      <c r="FQ439">
        <v>1.49E-3</v>
      </c>
      <c r="FR439" t="s">
        <v>227</v>
      </c>
      <c r="FS439">
        <v>36.200000000000003</v>
      </c>
      <c r="FT439">
        <v>3.62E-3</v>
      </c>
      <c r="FU439" t="s">
        <v>227</v>
      </c>
      <c r="FV439">
        <v>1.06</v>
      </c>
      <c r="FW439">
        <v>1.06E-4</v>
      </c>
      <c r="FX439" t="s">
        <v>227</v>
      </c>
      <c r="FY439">
        <v>0.81</v>
      </c>
      <c r="FZ439">
        <v>8.1000000000000004E-5</v>
      </c>
      <c r="GA439" t="s">
        <v>227</v>
      </c>
      <c r="GB439" s="2">
        <v>0.05</v>
      </c>
      <c r="GC439" s="2">
        <v>5.0000000000000004E-6</v>
      </c>
      <c r="GD439" t="s">
        <v>271</v>
      </c>
      <c r="GE439">
        <v>16</v>
      </c>
      <c r="GF439">
        <v>1.6000000000000001E-3</v>
      </c>
      <c r="GG439" t="s">
        <v>227</v>
      </c>
      <c r="GH439">
        <v>3910</v>
      </c>
      <c r="GI439">
        <v>0.39100000000000001</v>
      </c>
      <c r="GJ439" t="s">
        <v>227</v>
      </c>
      <c r="GK439">
        <v>0.87</v>
      </c>
      <c r="GL439">
        <v>8.7000000000000001E-5</v>
      </c>
      <c r="GM439" t="s">
        <v>227</v>
      </c>
      <c r="GN439">
        <v>0.39</v>
      </c>
      <c r="GO439">
        <v>3.8999999999999999E-5</v>
      </c>
      <c r="GP439" t="s">
        <v>227</v>
      </c>
      <c r="GQ439">
        <v>2.94</v>
      </c>
      <c r="GR439">
        <v>2.9399999999999999E-4</v>
      </c>
      <c r="GS439" t="s">
        <v>227</v>
      </c>
      <c r="GT439">
        <v>90</v>
      </c>
      <c r="GU439">
        <v>8.9999999999999993E-3</v>
      </c>
      <c r="GV439" t="s">
        <v>251</v>
      </c>
      <c r="GW439">
        <v>5.82</v>
      </c>
      <c r="GX439">
        <v>5.8200000000000005E-4</v>
      </c>
      <c r="GY439" t="s">
        <v>227</v>
      </c>
      <c r="GZ439">
        <v>24.6</v>
      </c>
      <c r="HA439">
        <v>2.4599999999999999E-3</v>
      </c>
      <c r="HB439" t="s">
        <v>227</v>
      </c>
      <c r="HC439">
        <v>2.4300000000000002</v>
      </c>
      <c r="HD439">
        <v>2.43E-4</v>
      </c>
      <c r="HE439" t="s">
        <v>227</v>
      </c>
      <c r="HF439">
        <v>446</v>
      </c>
      <c r="HG439">
        <v>4.4600000000000001E-2</v>
      </c>
      <c r="HH439" t="s">
        <v>227</v>
      </c>
      <c r="HI439">
        <v>106</v>
      </c>
      <c r="HJ439">
        <v>1.06E-2</v>
      </c>
      <c r="HK439" t="s">
        <v>227</v>
      </c>
    </row>
    <row r="440" spans="1:219" x14ac:dyDescent="0.25">
      <c r="A440" t="s">
        <v>816</v>
      </c>
      <c r="B440" t="s">
        <v>248</v>
      </c>
      <c r="C440" t="s">
        <v>221</v>
      </c>
      <c r="D440" t="s">
        <v>551</v>
      </c>
      <c r="E440" t="s">
        <v>552</v>
      </c>
      <c r="F440" t="s">
        <v>260</v>
      </c>
      <c r="G440" t="s">
        <v>225</v>
      </c>
      <c r="H440" t="s">
        <v>226</v>
      </c>
      <c r="I440" t="str">
        <f>HYPERLINK("https://www.oreas.com/crm/OREAS-926/")</f>
        <v>https://www.oreas.com/crm/OREAS-926/</v>
      </c>
      <c r="J440">
        <v>2.97</v>
      </c>
      <c r="K440">
        <v>2.9700000000000001E-4</v>
      </c>
      <c r="L440" t="s">
        <v>271</v>
      </c>
      <c r="M440">
        <v>73000</v>
      </c>
      <c r="N440">
        <v>7.3</v>
      </c>
      <c r="O440" t="s">
        <v>227</v>
      </c>
      <c r="P440">
        <v>8.64</v>
      </c>
      <c r="Q440">
        <v>8.6399999999999997E-4</v>
      </c>
      <c r="R440" t="s">
        <v>227</v>
      </c>
      <c r="S440" s="2">
        <v>0.01</v>
      </c>
      <c r="T440" s="2">
        <v>9.9999999999999995E-7</v>
      </c>
      <c r="U440" t="s">
        <v>271</v>
      </c>
      <c r="V440" s="2">
        <v>10</v>
      </c>
      <c r="W440" s="2">
        <v>1E-3</v>
      </c>
      <c r="X440" t="s">
        <v>271</v>
      </c>
      <c r="Y440">
        <v>427</v>
      </c>
      <c r="Z440">
        <v>4.2700000000000002E-2</v>
      </c>
      <c r="AA440" t="s">
        <v>227</v>
      </c>
      <c r="AB440">
        <v>2.23</v>
      </c>
      <c r="AC440">
        <v>2.23E-4</v>
      </c>
      <c r="AD440" t="s">
        <v>227</v>
      </c>
      <c r="AE440">
        <v>41</v>
      </c>
      <c r="AF440">
        <v>4.1000000000000003E-3</v>
      </c>
      <c r="AG440" t="s">
        <v>227</v>
      </c>
      <c r="AH440">
        <v>4770</v>
      </c>
      <c r="AI440">
        <v>0.47699999999999998</v>
      </c>
      <c r="AJ440" t="s">
        <v>227</v>
      </c>
      <c r="AK440">
        <v>0.51</v>
      </c>
      <c r="AL440">
        <v>5.1E-5</v>
      </c>
      <c r="AM440" t="s">
        <v>227</v>
      </c>
      <c r="AN440">
        <v>84</v>
      </c>
      <c r="AO440">
        <v>8.3999999999999995E-3</v>
      </c>
      <c r="AP440" t="s">
        <v>227</v>
      </c>
      <c r="AT440">
        <v>26.1</v>
      </c>
      <c r="AU440">
        <v>2.6099999999999999E-3</v>
      </c>
      <c r="AV440" t="s">
        <v>227</v>
      </c>
      <c r="AW440">
        <v>70</v>
      </c>
      <c r="AX440">
        <v>7.0000000000000001E-3</v>
      </c>
      <c r="AY440" t="s">
        <v>227</v>
      </c>
      <c r="AZ440">
        <v>6.55</v>
      </c>
      <c r="BA440">
        <v>6.5499999999999998E-4</v>
      </c>
      <c r="BB440" t="s">
        <v>227</v>
      </c>
      <c r="BC440">
        <v>8130</v>
      </c>
      <c r="BD440">
        <v>0.81299999999999994</v>
      </c>
      <c r="BE440" t="s">
        <v>227</v>
      </c>
      <c r="BF440">
        <v>4.9400000000000004</v>
      </c>
      <c r="BG440">
        <v>4.9399999999999997E-4</v>
      </c>
      <c r="BH440" t="s">
        <v>227</v>
      </c>
      <c r="BI440">
        <v>2.78</v>
      </c>
      <c r="BJ440">
        <v>2.7799999999999998E-4</v>
      </c>
      <c r="BK440" t="s">
        <v>227</v>
      </c>
      <c r="BL440">
        <v>1.36</v>
      </c>
      <c r="BM440">
        <v>1.36E-4</v>
      </c>
      <c r="BN440" t="s">
        <v>227</v>
      </c>
      <c r="BO440">
        <v>71300</v>
      </c>
      <c r="BP440">
        <v>7.13</v>
      </c>
      <c r="BQ440" t="s">
        <v>227</v>
      </c>
      <c r="BR440">
        <v>20</v>
      </c>
      <c r="BS440">
        <v>2E-3</v>
      </c>
      <c r="BT440" t="s">
        <v>227</v>
      </c>
      <c r="BU440">
        <v>5.71</v>
      </c>
      <c r="BV440">
        <v>5.71E-4</v>
      </c>
      <c r="BW440" t="s">
        <v>227</v>
      </c>
      <c r="BX440" s="2">
        <v>2</v>
      </c>
      <c r="BY440" s="2">
        <v>2.0000000000000001E-4</v>
      </c>
      <c r="BZ440" t="s">
        <v>227</v>
      </c>
      <c r="CA440">
        <v>3.12</v>
      </c>
      <c r="CB440">
        <v>3.1199999999999999E-4</v>
      </c>
      <c r="CC440" t="s">
        <v>227</v>
      </c>
      <c r="CD440" s="2">
        <v>0.06</v>
      </c>
      <c r="CE440" s="2">
        <v>6.0000000000000002E-6</v>
      </c>
      <c r="CF440" t="s">
        <v>271</v>
      </c>
      <c r="CG440">
        <v>0.92</v>
      </c>
      <c r="CH440">
        <v>9.2E-5</v>
      </c>
      <c r="CI440" t="s">
        <v>227</v>
      </c>
      <c r="CJ440">
        <v>0.84</v>
      </c>
      <c r="CK440">
        <v>8.3999999999999995E-5</v>
      </c>
      <c r="CL440" t="s">
        <v>227</v>
      </c>
      <c r="CP440">
        <v>24900</v>
      </c>
      <c r="CQ440">
        <v>2.4900000000000002</v>
      </c>
      <c r="CR440" t="s">
        <v>227</v>
      </c>
      <c r="CS440">
        <v>41.8</v>
      </c>
      <c r="CT440">
        <v>4.1799999999999997E-3</v>
      </c>
      <c r="CU440" t="s">
        <v>227</v>
      </c>
      <c r="CV440">
        <v>31.1</v>
      </c>
      <c r="CW440">
        <v>3.1099999999999999E-3</v>
      </c>
      <c r="CX440" t="s">
        <v>227</v>
      </c>
      <c r="CY440">
        <v>0.38</v>
      </c>
      <c r="CZ440">
        <v>3.8000000000000002E-5</v>
      </c>
      <c r="DA440" t="s">
        <v>227</v>
      </c>
      <c r="DB440">
        <v>17300</v>
      </c>
      <c r="DC440">
        <v>1.73</v>
      </c>
      <c r="DD440" t="s">
        <v>227</v>
      </c>
      <c r="DE440">
        <v>990</v>
      </c>
      <c r="DF440">
        <v>9.9000000000000005E-2</v>
      </c>
      <c r="DG440" t="s">
        <v>227</v>
      </c>
      <c r="DH440">
        <v>1.04</v>
      </c>
      <c r="DI440">
        <v>1.0399999999999999E-4</v>
      </c>
      <c r="DJ440" t="s">
        <v>227</v>
      </c>
      <c r="DK440">
        <v>2780</v>
      </c>
      <c r="DL440">
        <v>0.27800000000000002</v>
      </c>
      <c r="DM440" t="s">
        <v>227</v>
      </c>
      <c r="DN440">
        <v>13.5</v>
      </c>
      <c r="DO440">
        <v>1.3500000000000001E-3</v>
      </c>
      <c r="DP440" t="s">
        <v>227</v>
      </c>
      <c r="DQ440">
        <v>35.299999999999997</v>
      </c>
      <c r="DR440">
        <v>3.5300000000000002E-3</v>
      </c>
      <c r="DS440" t="s">
        <v>227</v>
      </c>
      <c r="DT440">
        <v>36.6</v>
      </c>
      <c r="DU440">
        <v>3.6600000000000001E-3</v>
      </c>
      <c r="DV440" t="s">
        <v>251</v>
      </c>
      <c r="DW440">
        <v>620</v>
      </c>
      <c r="DX440">
        <v>6.2E-2</v>
      </c>
      <c r="DY440" t="s">
        <v>227</v>
      </c>
      <c r="DZ440">
        <v>98</v>
      </c>
      <c r="EA440">
        <v>9.7999999999999997E-3</v>
      </c>
      <c r="EB440" t="s">
        <v>227</v>
      </c>
      <c r="EF440">
        <v>9.61</v>
      </c>
      <c r="EG440">
        <v>9.6100000000000005E-4</v>
      </c>
      <c r="EH440" t="s">
        <v>227</v>
      </c>
      <c r="EL440">
        <v>169</v>
      </c>
      <c r="EM440">
        <v>1.6899999999999998E-2</v>
      </c>
      <c r="EN440" t="s">
        <v>251</v>
      </c>
      <c r="EO440" s="2">
        <v>5.0000000000000001E-3</v>
      </c>
      <c r="EP440" s="2">
        <v>4.9999999999999998E-7</v>
      </c>
      <c r="EQ440" t="s">
        <v>227</v>
      </c>
      <c r="EX440">
        <v>11600</v>
      </c>
      <c r="EY440">
        <v>1.1599999999999999</v>
      </c>
      <c r="EZ440" t="s">
        <v>227</v>
      </c>
      <c r="FA440">
        <v>1.32</v>
      </c>
      <c r="FB440">
        <v>1.3200000000000001E-4</v>
      </c>
      <c r="FC440" t="s">
        <v>227</v>
      </c>
      <c r="FD440">
        <v>13.1</v>
      </c>
      <c r="FE440">
        <v>1.31E-3</v>
      </c>
      <c r="FF440" t="s">
        <v>227</v>
      </c>
      <c r="FG440">
        <v>10.7</v>
      </c>
      <c r="FH440">
        <v>1.07E-3</v>
      </c>
      <c r="FI440" t="s">
        <v>227</v>
      </c>
      <c r="FJ440">
        <v>293500</v>
      </c>
      <c r="FK440">
        <v>29.35</v>
      </c>
      <c r="FL440" t="s">
        <v>251</v>
      </c>
      <c r="FM440">
        <v>6.74</v>
      </c>
      <c r="FN440">
        <v>6.7400000000000001E-4</v>
      </c>
      <c r="FO440" t="s">
        <v>251</v>
      </c>
      <c r="FP440">
        <v>16.899999999999999</v>
      </c>
      <c r="FQ440">
        <v>1.6900000000000001E-3</v>
      </c>
      <c r="FR440" t="s">
        <v>227</v>
      </c>
      <c r="FS440">
        <v>36.200000000000003</v>
      </c>
      <c r="FT440">
        <v>3.62E-3</v>
      </c>
      <c r="FU440" t="s">
        <v>227</v>
      </c>
      <c r="FV440">
        <v>1.03</v>
      </c>
      <c r="FW440">
        <v>1.03E-4</v>
      </c>
      <c r="FX440" t="s">
        <v>227</v>
      </c>
      <c r="FY440">
        <v>0.84</v>
      </c>
      <c r="FZ440">
        <v>8.3999999999999995E-5</v>
      </c>
      <c r="GA440" t="s">
        <v>227</v>
      </c>
      <c r="GB440" s="2">
        <v>0.08</v>
      </c>
      <c r="GC440" s="2">
        <v>7.9999999999999996E-6</v>
      </c>
      <c r="GD440" t="s">
        <v>271</v>
      </c>
      <c r="GE440">
        <v>16.100000000000001</v>
      </c>
      <c r="GF440">
        <v>1.6100000000000001E-3</v>
      </c>
      <c r="GG440" t="s">
        <v>227</v>
      </c>
      <c r="GH440">
        <v>3910</v>
      </c>
      <c r="GI440">
        <v>0.39100000000000001</v>
      </c>
      <c r="GJ440" t="s">
        <v>227</v>
      </c>
      <c r="GK440">
        <v>0.86</v>
      </c>
      <c r="GL440">
        <v>8.6000000000000003E-5</v>
      </c>
      <c r="GM440" t="s">
        <v>227</v>
      </c>
      <c r="GN440">
        <v>0.39</v>
      </c>
      <c r="GO440">
        <v>3.8999999999999999E-5</v>
      </c>
      <c r="GP440" t="s">
        <v>227</v>
      </c>
      <c r="GQ440">
        <v>2.93</v>
      </c>
      <c r="GR440">
        <v>2.9300000000000002E-4</v>
      </c>
      <c r="GS440" t="s">
        <v>227</v>
      </c>
      <c r="GT440">
        <v>91</v>
      </c>
      <c r="GU440">
        <v>9.1000000000000004E-3</v>
      </c>
      <c r="GV440" t="s">
        <v>251</v>
      </c>
      <c r="GW440">
        <v>6.6</v>
      </c>
      <c r="GX440">
        <v>6.6E-4</v>
      </c>
      <c r="GY440" t="s">
        <v>227</v>
      </c>
      <c r="GZ440">
        <v>25</v>
      </c>
      <c r="HA440">
        <v>2.5000000000000001E-3</v>
      </c>
      <c r="HB440" t="s">
        <v>227</v>
      </c>
      <c r="HC440">
        <v>2.46</v>
      </c>
      <c r="HD440">
        <v>2.4600000000000002E-4</v>
      </c>
      <c r="HE440" t="s">
        <v>227</v>
      </c>
      <c r="HF440">
        <v>398</v>
      </c>
      <c r="HG440">
        <v>3.9800000000000002E-2</v>
      </c>
      <c r="HH440" t="s">
        <v>227</v>
      </c>
      <c r="HI440">
        <v>107</v>
      </c>
      <c r="HJ440">
        <v>1.0699999999999999E-2</v>
      </c>
      <c r="HK440" t="s">
        <v>227</v>
      </c>
    </row>
    <row r="441" spans="1:219" x14ac:dyDescent="0.25">
      <c r="A441" t="s">
        <v>817</v>
      </c>
      <c r="B441" t="s">
        <v>248</v>
      </c>
      <c r="C441" t="s">
        <v>221</v>
      </c>
      <c r="D441" t="s">
        <v>551</v>
      </c>
      <c r="E441" t="s">
        <v>552</v>
      </c>
      <c r="F441" t="s">
        <v>260</v>
      </c>
      <c r="G441" t="s">
        <v>225</v>
      </c>
      <c r="H441" t="s">
        <v>226</v>
      </c>
      <c r="I441" t="str">
        <f>HYPERLINK("https://www.oreas.com/crm/OREAS-927/")</f>
        <v>https://www.oreas.com/crm/OREAS-927/</v>
      </c>
      <c r="J441">
        <v>3.9</v>
      </c>
      <c r="K441">
        <v>3.8999999999999999E-4</v>
      </c>
      <c r="L441" t="s">
        <v>271</v>
      </c>
      <c r="M441">
        <v>64100</v>
      </c>
      <c r="N441">
        <v>6.41</v>
      </c>
      <c r="O441" t="s">
        <v>227</v>
      </c>
      <c r="P441">
        <v>16.3</v>
      </c>
      <c r="Q441">
        <v>1.6299999999999999E-3</v>
      </c>
      <c r="R441" t="s">
        <v>227</v>
      </c>
      <c r="S441" s="2">
        <v>0.01</v>
      </c>
      <c r="T441" s="2">
        <v>9.9999999999999995E-7</v>
      </c>
      <c r="U441" t="s">
        <v>271</v>
      </c>
      <c r="V441" s="2">
        <v>20</v>
      </c>
      <c r="W441" s="2">
        <v>2E-3</v>
      </c>
      <c r="X441" t="s">
        <v>251</v>
      </c>
      <c r="Y441">
        <v>308</v>
      </c>
      <c r="Z441">
        <v>3.0800000000000001E-2</v>
      </c>
      <c r="AA441" t="s">
        <v>227</v>
      </c>
      <c r="AB441">
        <v>1.8</v>
      </c>
      <c r="AC441">
        <v>1.8000000000000001E-4</v>
      </c>
      <c r="AD441" t="s">
        <v>227</v>
      </c>
      <c r="AE441">
        <v>57</v>
      </c>
      <c r="AF441">
        <v>5.7000000000000002E-3</v>
      </c>
      <c r="AG441" t="s">
        <v>227</v>
      </c>
      <c r="AH441">
        <v>3900</v>
      </c>
      <c r="AI441">
        <v>0.39</v>
      </c>
      <c r="AJ441" t="s">
        <v>227</v>
      </c>
      <c r="AK441">
        <v>1.01</v>
      </c>
      <c r="AL441">
        <v>1.01E-4</v>
      </c>
      <c r="AM441" t="s">
        <v>227</v>
      </c>
      <c r="AN441">
        <v>72</v>
      </c>
      <c r="AO441">
        <v>7.1999999999999998E-3</v>
      </c>
      <c r="AP441" t="s">
        <v>227</v>
      </c>
      <c r="AT441">
        <v>28.7</v>
      </c>
      <c r="AU441">
        <v>2.8700000000000002E-3</v>
      </c>
      <c r="AV441" t="s">
        <v>227</v>
      </c>
      <c r="AW441">
        <v>62</v>
      </c>
      <c r="AX441">
        <v>6.1999999999999998E-3</v>
      </c>
      <c r="AY441" t="s">
        <v>227</v>
      </c>
      <c r="AZ441">
        <v>5.19</v>
      </c>
      <c r="BA441">
        <v>5.1900000000000004E-4</v>
      </c>
      <c r="BB441" t="s">
        <v>227</v>
      </c>
      <c r="BC441">
        <v>10800</v>
      </c>
      <c r="BD441">
        <v>1.08</v>
      </c>
      <c r="BE441" t="s">
        <v>227</v>
      </c>
      <c r="BF441">
        <v>4.08</v>
      </c>
      <c r="BG441">
        <v>4.08E-4</v>
      </c>
      <c r="BH441" t="s">
        <v>227</v>
      </c>
      <c r="BI441">
        <v>2.2799999999999998</v>
      </c>
      <c r="BJ441">
        <v>2.2800000000000001E-4</v>
      </c>
      <c r="BK441" t="s">
        <v>227</v>
      </c>
      <c r="BL441">
        <v>1.07</v>
      </c>
      <c r="BM441">
        <v>1.07E-4</v>
      </c>
      <c r="BN441" t="s">
        <v>227</v>
      </c>
      <c r="BO441">
        <v>83500</v>
      </c>
      <c r="BP441">
        <v>8.35</v>
      </c>
      <c r="BQ441" t="s">
        <v>227</v>
      </c>
      <c r="BR441">
        <v>18.100000000000001</v>
      </c>
      <c r="BS441">
        <v>1.81E-3</v>
      </c>
      <c r="BT441" t="s">
        <v>227</v>
      </c>
      <c r="BU441">
        <v>4.8899999999999997</v>
      </c>
      <c r="BV441">
        <v>4.8899999999999996E-4</v>
      </c>
      <c r="BW441" t="s">
        <v>227</v>
      </c>
      <c r="BX441" s="2">
        <v>2</v>
      </c>
      <c r="BY441" s="2">
        <v>2.0000000000000001E-4</v>
      </c>
      <c r="BZ441" t="s">
        <v>227</v>
      </c>
      <c r="CA441">
        <v>2.87</v>
      </c>
      <c r="CB441">
        <v>2.8699999999999998E-4</v>
      </c>
      <c r="CC441" t="s">
        <v>227</v>
      </c>
      <c r="CD441" s="2">
        <v>0.13</v>
      </c>
      <c r="CE441" s="2">
        <v>1.2999999999999999E-5</v>
      </c>
      <c r="CF441" t="s">
        <v>271</v>
      </c>
      <c r="CG441">
        <v>0.76</v>
      </c>
      <c r="CH441">
        <v>7.6000000000000004E-5</v>
      </c>
      <c r="CI441" t="s">
        <v>227</v>
      </c>
      <c r="CJ441">
        <v>1.07</v>
      </c>
      <c r="CK441">
        <v>1.07E-4</v>
      </c>
      <c r="CL441" t="s">
        <v>227</v>
      </c>
      <c r="CP441">
        <v>17900</v>
      </c>
      <c r="CQ441">
        <v>1.79</v>
      </c>
      <c r="CR441" t="s">
        <v>227</v>
      </c>
      <c r="CS441">
        <v>36.6</v>
      </c>
      <c r="CT441">
        <v>3.6600000000000001E-3</v>
      </c>
      <c r="CU441" t="s">
        <v>227</v>
      </c>
      <c r="CV441">
        <v>34.5</v>
      </c>
      <c r="CW441">
        <v>3.4499999999999999E-3</v>
      </c>
      <c r="CX441" t="s">
        <v>227</v>
      </c>
      <c r="CY441">
        <v>0.31</v>
      </c>
      <c r="CZ441">
        <v>3.1000000000000001E-5</v>
      </c>
      <c r="DA441" t="s">
        <v>227</v>
      </c>
      <c r="DB441">
        <v>21100</v>
      </c>
      <c r="DC441">
        <v>2.11</v>
      </c>
      <c r="DD441" t="s">
        <v>227</v>
      </c>
      <c r="DE441">
        <v>1150</v>
      </c>
      <c r="DF441">
        <v>0.115</v>
      </c>
      <c r="DG441" t="s">
        <v>227</v>
      </c>
      <c r="DH441">
        <v>1.21</v>
      </c>
      <c r="DI441">
        <v>1.21E-4</v>
      </c>
      <c r="DJ441" t="s">
        <v>227</v>
      </c>
      <c r="DK441">
        <v>1910</v>
      </c>
      <c r="DL441">
        <v>0.191</v>
      </c>
      <c r="DM441" t="s">
        <v>227</v>
      </c>
      <c r="DN441">
        <v>11.1</v>
      </c>
      <c r="DO441">
        <v>1.1100000000000001E-3</v>
      </c>
      <c r="DP441" t="s">
        <v>227</v>
      </c>
      <c r="DQ441">
        <v>30.8</v>
      </c>
      <c r="DR441">
        <v>3.0799999999999998E-3</v>
      </c>
      <c r="DS441" t="s">
        <v>227</v>
      </c>
      <c r="DT441">
        <v>30.2</v>
      </c>
      <c r="DU441">
        <v>3.0200000000000001E-3</v>
      </c>
      <c r="DV441" t="s">
        <v>251</v>
      </c>
      <c r="DW441">
        <v>560</v>
      </c>
      <c r="DX441">
        <v>5.6000000000000001E-2</v>
      </c>
      <c r="DY441" t="s">
        <v>227</v>
      </c>
      <c r="DZ441">
        <v>209</v>
      </c>
      <c r="EA441">
        <v>2.0899999999999998E-2</v>
      </c>
      <c r="EB441" t="s">
        <v>227</v>
      </c>
      <c r="EF441">
        <v>8.25</v>
      </c>
      <c r="EG441">
        <v>8.25E-4</v>
      </c>
      <c r="EH441" t="s">
        <v>227</v>
      </c>
      <c r="EL441">
        <v>122</v>
      </c>
      <c r="EM441">
        <v>1.2200000000000001E-2</v>
      </c>
      <c r="EN441" t="s">
        <v>251</v>
      </c>
      <c r="EO441" s="2">
        <v>2E-3</v>
      </c>
      <c r="EP441" s="2">
        <v>1.9999999999999999E-7</v>
      </c>
      <c r="EQ441" t="s">
        <v>227</v>
      </c>
      <c r="EX441">
        <v>17500</v>
      </c>
      <c r="EY441">
        <v>1.75</v>
      </c>
      <c r="EZ441" t="s">
        <v>227</v>
      </c>
      <c r="FA441">
        <v>1.65</v>
      </c>
      <c r="FB441">
        <v>1.65E-4</v>
      </c>
      <c r="FC441" t="s">
        <v>227</v>
      </c>
      <c r="FD441">
        <v>11.3</v>
      </c>
      <c r="FE441">
        <v>1.1299999999999999E-3</v>
      </c>
      <c r="FF441" t="s">
        <v>227</v>
      </c>
      <c r="FG441">
        <v>15.7</v>
      </c>
      <c r="FH441">
        <v>1.57E-3</v>
      </c>
      <c r="FI441" t="s">
        <v>227</v>
      </c>
      <c r="FJ441">
        <v>294400</v>
      </c>
      <c r="FK441">
        <v>29.44</v>
      </c>
      <c r="FL441" t="s">
        <v>251</v>
      </c>
      <c r="FM441">
        <v>5.88</v>
      </c>
      <c r="FN441">
        <v>5.8799999999999998E-4</v>
      </c>
      <c r="FO441" t="s">
        <v>251</v>
      </c>
      <c r="FP441">
        <v>20.7</v>
      </c>
      <c r="FQ441">
        <v>2.0699999999999998E-3</v>
      </c>
      <c r="FR441" t="s">
        <v>227</v>
      </c>
      <c r="FS441">
        <v>28.3</v>
      </c>
      <c r="FT441">
        <v>2.8300000000000001E-3</v>
      </c>
      <c r="FU441" t="s">
        <v>227</v>
      </c>
      <c r="FV441">
        <v>0.86</v>
      </c>
      <c r="FW441">
        <v>8.6000000000000003E-5</v>
      </c>
      <c r="FX441" t="s">
        <v>227</v>
      </c>
      <c r="FY441">
        <v>0.71</v>
      </c>
      <c r="FZ441">
        <v>7.1000000000000005E-5</v>
      </c>
      <c r="GA441" t="s">
        <v>227</v>
      </c>
      <c r="GB441" s="2">
        <v>7.0000000000000007E-2</v>
      </c>
      <c r="GC441" s="2">
        <v>6.9999999999999999E-6</v>
      </c>
      <c r="GD441" t="s">
        <v>271</v>
      </c>
      <c r="GE441">
        <v>13.9</v>
      </c>
      <c r="GF441">
        <v>1.39E-3</v>
      </c>
      <c r="GG441" t="s">
        <v>227</v>
      </c>
      <c r="GH441">
        <v>3280</v>
      </c>
      <c r="GI441">
        <v>0.32800000000000001</v>
      </c>
      <c r="GJ441" t="s">
        <v>227</v>
      </c>
      <c r="GK441">
        <v>0.67</v>
      </c>
      <c r="GL441">
        <v>6.7000000000000002E-5</v>
      </c>
      <c r="GM441" t="s">
        <v>227</v>
      </c>
      <c r="GN441">
        <v>0.32</v>
      </c>
      <c r="GO441">
        <v>3.1999999999999999E-5</v>
      </c>
      <c r="GP441" t="s">
        <v>227</v>
      </c>
      <c r="GQ441">
        <v>2.6</v>
      </c>
      <c r="GR441">
        <v>2.5999999999999998E-4</v>
      </c>
      <c r="GS441" t="s">
        <v>227</v>
      </c>
      <c r="GT441">
        <v>77</v>
      </c>
      <c r="GU441">
        <v>7.7000000000000002E-3</v>
      </c>
      <c r="GV441" t="s">
        <v>251</v>
      </c>
      <c r="GW441">
        <v>7.74</v>
      </c>
      <c r="GX441">
        <v>7.7399999999999995E-4</v>
      </c>
      <c r="GY441" t="s">
        <v>227</v>
      </c>
      <c r="GZ441">
        <v>20</v>
      </c>
      <c r="HA441">
        <v>2E-3</v>
      </c>
      <c r="HB441" t="s">
        <v>227</v>
      </c>
      <c r="HC441">
        <v>1.98</v>
      </c>
      <c r="HD441">
        <v>1.9799999999999999E-4</v>
      </c>
      <c r="HE441" t="s">
        <v>227</v>
      </c>
      <c r="HF441">
        <v>716</v>
      </c>
      <c r="HG441">
        <v>7.1599999999999997E-2</v>
      </c>
      <c r="HH441" t="s">
        <v>227</v>
      </c>
      <c r="HI441">
        <v>97</v>
      </c>
      <c r="HJ441">
        <v>9.7000000000000003E-3</v>
      </c>
      <c r="HK441" t="s">
        <v>227</v>
      </c>
    </row>
    <row r="442" spans="1:219" x14ac:dyDescent="0.25">
      <c r="A442" t="s">
        <v>818</v>
      </c>
      <c r="B442" t="s">
        <v>248</v>
      </c>
      <c r="C442" t="s">
        <v>221</v>
      </c>
      <c r="D442" t="s">
        <v>551</v>
      </c>
      <c r="E442" t="s">
        <v>552</v>
      </c>
      <c r="F442" t="s">
        <v>260</v>
      </c>
      <c r="G442" t="s">
        <v>225</v>
      </c>
      <c r="H442" t="s">
        <v>226</v>
      </c>
      <c r="I442" t="str">
        <f>HYPERLINK("https://www.oreas.com/crm/OREAS-928/")</f>
        <v>https://www.oreas.com/crm/OREAS-928/</v>
      </c>
      <c r="J442">
        <v>5.1100000000000003</v>
      </c>
      <c r="K442">
        <v>5.1099999999999995E-4</v>
      </c>
      <c r="L442" t="s">
        <v>271</v>
      </c>
      <c r="M442">
        <v>62800</v>
      </c>
      <c r="N442">
        <v>6.28</v>
      </c>
      <c r="O442" t="s">
        <v>227</v>
      </c>
      <c r="P442">
        <v>9.6999999999999993</v>
      </c>
      <c r="Q442">
        <v>9.7000000000000005E-4</v>
      </c>
      <c r="R442" t="s">
        <v>227</v>
      </c>
      <c r="Y442">
        <v>299</v>
      </c>
      <c r="Z442">
        <v>2.9899999999999999E-2</v>
      </c>
      <c r="AA442" t="s">
        <v>227</v>
      </c>
      <c r="AB442">
        <v>1.97</v>
      </c>
      <c r="AC442">
        <v>1.9699999999999999E-4</v>
      </c>
      <c r="AD442" t="s">
        <v>227</v>
      </c>
      <c r="AE442">
        <v>79</v>
      </c>
      <c r="AF442">
        <v>7.9000000000000008E-3</v>
      </c>
      <c r="AG442" t="s">
        <v>227</v>
      </c>
      <c r="AH442">
        <v>4440</v>
      </c>
      <c r="AI442">
        <v>0.44400000000000001</v>
      </c>
      <c r="AJ442" t="s">
        <v>227</v>
      </c>
      <c r="AK442" s="2">
        <v>1</v>
      </c>
      <c r="AL442" s="2">
        <v>1E-4</v>
      </c>
      <c r="AM442" t="s">
        <v>271</v>
      </c>
      <c r="AT442">
        <v>31.3</v>
      </c>
      <c r="AU442">
        <v>3.13E-3</v>
      </c>
      <c r="AV442" t="s">
        <v>227</v>
      </c>
      <c r="AW442">
        <v>59</v>
      </c>
      <c r="AX442">
        <v>5.8999999999999999E-3</v>
      </c>
      <c r="AY442" t="s">
        <v>227</v>
      </c>
      <c r="BC442">
        <v>15300</v>
      </c>
      <c r="BD442">
        <v>1.53</v>
      </c>
      <c r="BE442" t="s">
        <v>227</v>
      </c>
      <c r="BO442">
        <v>87900</v>
      </c>
      <c r="BP442">
        <v>8.7899999999999991</v>
      </c>
      <c r="BQ442" t="s">
        <v>227</v>
      </c>
      <c r="CP442">
        <v>19100</v>
      </c>
      <c r="CQ442">
        <v>1.91</v>
      </c>
      <c r="CR442" t="s">
        <v>227</v>
      </c>
      <c r="CS442">
        <v>35.200000000000003</v>
      </c>
      <c r="CT442">
        <v>3.5200000000000001E-3</v>
      </c>
      <c r="CU442" t="s">
        <v>227</v>
      </c>
      <c r="CV442">
        <v>28.3</v>
      </c>
      <c r="CW442">
        <v>2.8300000000000001E-3</v>
      </c>
      <c r="CX442" t="s">
        <v>227</v>
      </c>
      <c r="DB442">
        <v>16800</v>
      </c>
      <c r="DC442">
        <v>1.68</v>
      </c>
      <c r="DD442" t="s">
        <v>227</v>
      </c>
      <c r="DE442">
        <v>1080</v>
      </c>
      <c r="DF442">
        <v>0.108</v>
      </c>
      <c r="DG442" t="s">
        <v>227</v>
      </c>
      <c r="DH442" s="2">
        <v>1.5</v>
      </c>
      <c r="DI442" s="2">
        <v>1.4999999999999999E-4</v>
      </c>
      <c r="DJ442" t="s">
        <v>227</v>
      </c>
      <c r="DK442">
        <v>1880</v>
      </c>
      <c r="DL442">
        <v>0.188</v>
      </c>
      <c r="DM442" t="s">
        <v>227</v>
      </c>
      <c r="DN442">
        <v>11.4</v>
      </c>
      <c r="DO442">
        <v>1.14E-3</v>
      </c>
      <c r="DP442" t="s">
        <v>227</v>
      </c>
      <c r="DT442">
        <v>28.1</v>
      </c>
      <c r="DU442">
        <v>2.81E-3</v>
      </c>
      <c r="DV442" t="s">
        <v>271</v>
      </c>
      <c r="DW442">
        <v>550</v>
      </c>
      <c r="DX442">
        <v>5.5E-2</v>
      </c>
      <c r="DY442" t="s">
        <v>227</v>
      </c>
      <c r="DZ442">
        <v>122</v>
      </c>
      <c r="EA442">
        <v>1.2200000000000001E-2</v>
      </c>
      <c r="EB442" t="s">
        <v>227</v>
      </c>
      <c r="EX442">
        <v>19100</v>
      </c>
      <c r="EY442">
        <v>1.91</v>
      </c>
      <c r="EZ442" t="s">
        <v>227</v>
      </c>
      <c r="FA442">
        <v>1.39</v>
      </c>
      <c r="FB442">
        <v>1.3899999999999999E-4</v>
      </c>
      <c r="FC442" t="s">
        <v>227</v>
      </c>
      <c r="FG442">
        <v>18.8</v>
      </c>
      <c r="FH442">
        <v>1.8799999999999999E-3</v>
      </c>
      <c r="FI442" t="s">
        <v>227</v>
      </c>
      <c r="FJ442">
        <v>287472.47600000002</v>
      </c>
      <c r="FK442">
        <v>28.747247600000001</v>
      </c>
      <c r="FL442" t="s">
        <v>261</v>
      </c>
      <c r="FP442">
        <v>26.2</v>
      </c>
      <c r="FQ442">
        <v>2.6199999999999999E-3</v>
      </c>
      <c r="FR442" t="s">
        <v>227</v>
      </c>
      <c r="FS442">
        <v>32.6</v>
      </c>
      <c r="FT442">
        <v>3.2599999999999999E-3</v>
      </c>
      <c r="FU442" t="s">
        <v>227</v>
      </c>
      <c r="GE442">
        <v>13.1</v>
      </c>
      <c r="GF442">
        <v>1.31E-3</v>
      </c>
      <c r="GG442" t="s">
        <v>227</v>
      </c>
      <c r="GH442">
        <v>2990</v>
      </c>
      <c r="GI442">
        <v>0.29899999999999999</v>
      </c>
      <c r="GJ442" t="s">
        <v>227</v>
      </c>
      <c r="GK442">
        <v>0.72</v>
      </c>
      <c r="GL442">
        <v>7.2000000000000002E-5</v>
      </c>
      <c r="GM442" t="s">
        <v>227</v>
      </c>
      <c r="GT442">
        <v>32.700000000000003</v>
      </c>
      <c r="GU442">
        <v>3.2699999999999999E-3</v>
      </c>
      <c r="GV442" t="s">
        <v>271</v>
      </c>
      <c r="GW442">
        <v>10.6</v>
      </c>
      <c r="GX442">
        <v>1.06E-3</v>
      </c>
      <c r="GY442" t="s">
        <v>227</v>
      </c>
      <c r="GZ442">
        <v>20.399999999999999</v>
      </c>
      <c r="HA442">
        <v>2.0400000000000001E-3</v>
      </c>
      <c r="HB442" t="s">
        <v>227</v>
      </c>
      <c r="HF442">
        <v>436</v>
      </c>
      <c r="HG442">
        <v>4.36E-2</v>
      </c>
      <c r="HH442" t="s">
        <v>227</v>
      </c>
    </row>
    <row r="443" spans="1:219" x14ac:dyDescent="0.25">
      <c r="A443" t="s">
        <v>819</v>
      </c>
      <c r="B443" t="s">
        <v>248</v>
      </c>
      <c r="C443" t="s">
        <v>221</v>
      </c>
      <c r="D443" t="s">
        <v>551</v>
      </c>
      <c r="E443" t="s">
        <v>552</v>
      </c>
      <c r="F443" t="s">
        <v>260</v>
      </c>
      <c r="G443" t="s">
        <v>225</v>
      </c>
      <c r="H443" t="s">
        <v>226</v>
      </c>
      <c r="I443" t="str">
        <f>HYPERLINK("https://www.oreas.com/crm/OREAS-929/")</f>
        <v>https://www.oreas.com/crm/OREAS-929/</v>
      </c>
      <c r="J443">
        <v>7.03</v>
      </c>
      <c r="K443">
        <v>7.0299999999999996E-4</v>
      </c>
      <c r="L443" t="s">
        <v>271</v>
      </c>
      <c r="M443">
        <v>62200</v>
      </c>
      <c r="N443">
        <v>6.22</v>
      </c>
      <c r="O443" t="s">
        <v>227</v>
      </c>
      <c r="P443">
        <v>9.9499999999999993</v>
      </c>
      <c r="Q443">
        <v>9.9500000000000001E-4</v>
      </c>
      <c r="R443" t="s">
        <v>227</v>
      </c>
      <c r="Y443">
        <v>291</v>
      </c>
      <c r="Z443">
        <v>2.9100000000000001E-2</v>
      </c>
      <c r="AA443" t="s">
        <v>227</v>
      </c>
      <c r="AB443">
        <v>2</v>
      </c>
      <c r="AC443">
        <v>2.0000000000000001E-4</v>
      </c>
      <c r="AD443" t="s">
        <v>227</v>
      </c>
      <c r="AE443">
        <v>111</v>
      </c>
      <c r="AF443">
        <v>1.11E-2</v>
      </c>
      <c r="AG443" t="s">
        <v>227</v>
      </c>
      <c r="AH443">
        <v>4360</v>
      </c>
      <c r="AI443">
        <v>0.436</v>
      </c>
      <c r="AJ443" t="s">
        <v>227</v>
      </c>
      <c r="AT443">
        <v>33.6</v>
      </c>
      <c r="AU443">
        <v>3.3600000000000001E-3</v>
      </c>
      <c r="AV443" t="s">
        <v>227</v>
      </c>
      <c r="AW443">
        <v>62</v>
      </c>
      <c r="AX443">
        <v>6.1999999999999998E-3</v>
      </c>
      <c r="AY443" t="s">
        <v>227</v>
      </c>
      <c r="BC443">
        <v>20000</v>
      </c>
      <c r="BD443">
        <v>2</v>
      </c>
      <c r="BE443" t="s">
        <v>227</v>
      </c>
      <c r="BO443">
        <v>90000</v>
      </c>
      <c r="BP443">
        <v>9</v>
      </c>
      <c r="BQ443" t="s">
        <v>227</v>
      </c>
      <c r="CP443">
        <v>20800</v>
      </c>
      <c r="CQ443">
        <v>2.08</v>
      </c>
      <c r="CR443" t="s">
        <v>227</v>
      </c>
      <c r="CV443">
        <v>27.1</v>
      </c>
      <c r="CW443">
        <v>2.7100000000000002E-3</v>
      </c>
      <c r="CX443" t="s">
        <v>227</v>
      </c>
      <c r="DB443">
        <v>16500</v>
      </c>
      <c r="DC443">
        <v>1.65</v>
      </c>
      <c r="DD443" t="s">
        <v>227</v>
      </c>
      <c r="DE443">
        <v>1000</v>
      </c>
      <c r="DF443">
        <v>0.1</v>
      </c>
      <c r="DG443" t="s">
        <v>227</v>
      </c>
      <c r="DH443" s="2">
        <v>1.2</v>
      </c>
      <c r="DI443" s="2">
        <v>1.2E-4</v>
      </c>
      <c r="DJ443" t="s">
        <v>227</v>
      </c>
      <c r="DK443">
        <v>2100</v>
      </c>
      <c r="DL443">
        <v>0.21</v>
      </c>
      <c r="DM443" t="s">
        <v>227</v>
      </c>
      <c r="DN443">
        <v>11.5</v>
      </c>
      <c r="DO443">
        <v>1.15E-3</v>
      </c>
      <c r="DP443" t="s">
        <v>227</v>
      </c>
      <c r="DT443">
        <v>29.7</v>
      </c>
      <c r="DU443">
        <v>2.97E-3</v>
      </c>
      <c r="DV443" t="s">
        <v>271</v>
      </c>
      <c r="DW443">
        <v>550</v>
      </c>
      <c r="DX443">
        <v>5.5E-2</v>
      </c>
      <c r="DY443" t="s">
        <v>227</v>
      </c>
      <c r="DZ443">
        <v>130</v>
      </c>
      <c r="EA443">
        <v>1.2999999999999999E-2</v>
      </c>
      <c r="EB443" t="s">
        <v>227</v>
      </c>
      <c r="EX443">
        <v>23900</v>
      </c>
      <c r="EY443">
        <v>2.39</v>
      </c>
      <c r="EZ443" t="s">
        <v>227</v>
      </c>
      <c r="FA443">
        <v>1.48</v>
      </c>
      <c r="FB443">
        <v>1.4799999999999999E-4</v>
      </c>
      <c r="FC443" t="s">
        <v>227</v>
      </c>
      <c r="FG443">
        <v>24.1</v>
      </c>
      <c r="FH443">
        <v>2.4099999999999998E-3</v>
      </c>
      <c r="FI443" t="s">
        <v>227</v>
      </c>
      <c r="FJ443">
        <v>279105.391</v>
      </c>
      <c r="FK443">
        <v>27.910539100000001</v>
      </c>
      <c r="FL443" t="s">
        <v>261</v>
      </c>
      <c r="FP443">
        <v>29.1</v>
      </c>
      <c r="FQ443">
        <v>2.9099999999999998E-3</v>
      </c>
      <c r="FR443" t="s">
        <v>227</v>
      </c>
      <c r="FS443">
        <v>33.299999999999997</v>
      </c>
      <c r="FT443">
        <v>3.3300000000000001E-3</v>
      </c>
      <c r="FU443" t="s">
        <v>227</v>
      </c>
      <c r="GE443">
        <v>13.1</v>
      </c>
      <c r="GF443">
        <v>1.31E-3</v>
      </c>
      <c r="GG443" t="s">
        <v>227</v>
      </c>
      <c r="GH443">
        <v>3180</v>
      </c>
      <c r="GI443">
        <v>0.318</v>
      </c>
      <c r="GJ443" t="s">
        <v>227</v>
      </c>
      <c r="GT443">
        <v>31.8</v>
      </c>
      <c r="GU443">
        <v>3.1800000000000001E-3</v>
      </c>
      <c r="GV443" t="s">
        <v>271</v>
      </c>
      <c r="GW443">
        <v>13.1</v>
      </c>
      <c r="GX443">
        <v>1.31E-3</v>
      </c>
      <c r="GY443" t="s">
        <v>227</v>
      </c>
      <c r="GZ443">
        <v>20</v>
      </c>
      <c r="HA443">
        <v>2E-3</v>
      </c>
      <c r="HB443" t="s">
        <v>227</v>
      </c>
      <c r="HF443">
        <v>477</v>
      </c>
      <c r="HG443">
        <v>4.7699999999999999E-2</v>
      </c>
      <c r="HH443" t="s">
        <v>227</v>
      </c>
      <c r="HI443">
        <v>88</v>
      </c>
      <c r="HJ443">
        <v>8.8000000000000005E-3</v>
      </c>
      <c r="HK443" t="s">
        <v>227</v>
      </c>
    </row>
    <row r="444" spans="1:219" x14ac:dyDescent="0.25">
      <c r="A444" t="s">
        <v>820</v>
      </c>
      <c r="B444" t="s">
        <v>248</v>
      </c>
      <c r="C444" t="s">
        <v>221</v>
      </c>
      <c r="D444" t="s">
        <v>551</v>
      </c>
      <c r="E444" t="s">
        <v>552</v>
      </c>
      <c r="F444" t="s">
        <v>224</v>
      </c>
      <c r="G444" t="s">
        <v>235</v>
      </c>
      <c r="H444" t="s">
        <v>226</v>
      </c>
      <c r="I444" t="str">
        <f>HYPERLINK("https://www.oreas.com/crm/OREAS-93/")</f>
        <v>https://www.oreas.com/crm/OREAS-93/</v>
      </c>
      <c r="J444">
        <v>1.76</v>
      </c>
      <c r="K444">
        <v>1.76E-4</v>
      </c>
      <c r="L444" t="s">
        <v>271</v>
      </c>
      <c r="AE444">
        <v>4.5999999999999996</v>
      </c>
      <c r="AF444">
        <v>4.6000000000000001E-4</v>
      </c>
      <c r="AG444" t="s">
        <v>227</v>
      </c>
      <c r="AT444">
        <v>18.8</v>
      </c>
      <c r="AU444">
        <v>1.8799999999999999E-3</v>
      </c>
      <c r="AV444" t="s">
        <v>227</v>
      </c>
      <c r="BC444">
        <v>5817</v>
      </c>
      <c r="BD444">
        <v>0.58169999999999999</v>
      </c>
      <c r="BE444" t="s">
        <v>227</v>
      </c>
      <c r="DZ444">
        <v>18.3</v>
      </c>
      <c r="EA444">
        <v>1.83E-3</v>
      </c>
      <c r="EB444" t="s">
        <v>227</v>
      </c>
      <c r="EX444">
        <v>7082</v>
      </c>
      <c r="EY444">
        <v>0.70820000000000005</v>
      </c>
      <c r="EZ444" t="s">
        <v>227</v>
      </c>
      <c r="FA444">
        <v>1.7</v>
      </c>
      <c r="FB444">
        <v>1.7000000000000001E-4</v>
      </c>
      <c r="FC444" t="s">
        <v>227</v>
      </c>
      <c r="FG444">
        <v>7.49</v>
      </c>
      <c r="FH444">
        <v>7.4899999999999999E-4</v>
      </c>
      <c r="FI444" t="s">
        <v>227</v>
      </c>
      <c r="FP444">
        <v>14.9</v>
      </c>
      <c r="FQ444">
        <v>1.49E-3</v>
      </c>
      <c r="FR444" t="s">
        <v>227</v>
      </c>
      <c r="HF444">
        <v>118</v>
      </c>
      <c r="HG444">
        <v>1.18E-2</v>
      </c>
      <c r="HH444" t="s">
        <v>227</v>
      </c>
    </row>
    <row r="445" spans="1:219" x14ac:dyDescent="0.25">
      <c r="A445" t="s">
        <v>821</v>
      </c>
      <c r="B445" t="s">
        <v>248</v>
      </c>
      <c r="C445" t="s">
        <v>221</v>
      </c>
      <c r="D445" t="s">
        <v>551</v>
      </c>
      <c r="E445" t="s">
        <v>552</v>
      </c>
      <c r="F445" t="s">
        <v>260</v>
      </c>
      <c r="G445" t="s">
        <v>225</v>
      </c>
      <c r="H445" t="s">
        <v>226</v>
      </c>
      <c r="I445" t="str">
        <f>HYPERLINK("https://www.oreas.com/crm/OREAS-930/")</f>
        <v>https://www.oreas.com/crm/OREAS-930/</v>
      </c>
      <c r="J445">
        <v>9.1300000000000008</v>
      </c>
      <c r="K445">
        <v>9.1299999999999997E-4</v>
      </c>
      <c r="L445" t="s">
        <v>271</v>
      </c>
      <c r="M445">
        <v>63500</v>
      </c>
      <c r="N445">
        <v>6.35</v>
      </c>
      <c r="O445" t="s">
        <v>227</v>
      </c>
      <c r="P445">
        <v>11.1</v>
      </c>
      <c r="Q445">
        <v>1.1100000000000001E-3</v>
      </c>
      <c r="R445" t="s">
        <v>227</v>
      </c>
      <c r="Y445">
        <v>284</v>
      </c>
      <c r="Z445">
        <v>2.8400000000000002E-2</v>
      </c>
      <c r="AA445" t="s">
        <v>227</v>
      </c>
      <c r="AB445">
        <v>2.0299999999999998</v>
      </c>
      <c r="AC445">
        <v>2.03E-4</v>
      </c>
      <c r="AD445" t="s">
        <v>227</v>
      </c>
      <c r="AE445">
        <v>136</v>
      </c>
      <c r="AF445">
        <v>1.3599999999999999E-2</v>
      </c>
      <c r="AG445" t="s">
        <v>227</v>
      </c>
      <c r="AH445">
        <v>4330</v>
      </c>
      <c r="AI445">
        <v>0.433</v>
      </c>
      <c r="AJ445" t="s">
        <v>227</v>
      </c>
      <c r="AK445">
        <v>0.75</v>
      </c>
      <c r="AL445">
        <v>7.4999999999999993E-5</v>
      </c>
      <c r="AM445" t="s">
        <v>227</v>
      </c>
      <c r="AT445">
        <v>37.4</v>
      </c>
      <c r="AU445">
        <v>3.7399999999999998E-3</v>
      </c>
      <c r="AV445" t="s">
        <v>227</v>
      </c>
      <c r="AW445">
        <v>63</v>
      </c>
      <c r="AX445">
        <v>6.3E-3</v>
      </c>
      <c r="AY445" t="s">
        <v>227</v>
      </c>
      <c r="BC445">
        <v>25200</v>
      </c>
      <c r="BD445">
        <v>2.52</v>
      </c>
      <c r="BE445" t="s">
        <v>227</v>
      </c>
      <c r="BO445">
        <v>94700</v>
      </c>
      <c r="BP445">
        <v>9.4700000000000006</v>
      </c>
      <c r="BQ445" t="s">
        <v>227</v>
      </c>
      <c r="CP445">
        <v>22300</v>
      </c>
      <c r="CQ445">
        <v>2.23</v>
      </c>
      <c r="CR445" t="s">
        <v>227</v>
      </c>
      <c r="CS445">
        <v>35.4</v>
      </c>
      <c r="CT445">
        <v>3.5400000000000002E-3</v>
      </c>
      <c r="CU445" t="s">
        <v>227</v>
      </c>
      <c r="CV445">
        <v>27.1</v>
      </c>
      <c r="CW445">
        <v>2.7100000000000002E-3</v>
      </c>
      <c r="CX445" t="s">
        <v>227</v>
      </c>
      <c r="DB445">
        <v>15600</v>
      </c>
      <c r="DC445">
        <v>1.56</v>
      </c>
      <c r="DD445" t="s">
        <v>227</v>
      </c>
      <c r="DE445">
        <v>950</v>
      </c>
      <c r="DF445">
        <v>9.5000000000000001E-2</v>
      </c>
      <c r="DG445" t="s">
        <v>227</v>
      </c>
      <c r="DH445" s="2">
        <v>1.5</v>
      </c>
      <c r="DI445" s="2">
        <v>1.4999999999999999E-4</v>
      </c>
      <c r="DJ445" t="s">
        <v>227</v>
      </c>
      <c r="DK445">
        <v>2220</v>
      </c>
      <c r="DL445">
        <v>0.222</v>
      </c>
      <c r="DM445" t="s">
        <v>227</v>
      </c>
      <c r="DN445">
        <v>11.6</v>
      </c>
      <c r="DO445">
        <v>1.16E-3</v>
      </c>
      <c r="DP445" t="s">
        <v>227</v>
      </c>
      <c r="DT445">
        <v>30.6</v>
      </c>
      <c r="DU445">
        <v>3.0599999999999998E-3</v>
      </c>
      <c r="DV445" t="s">
        <v>271</v>
      </c>
      <c r="DW445">
        <v>560</v>
      </c>
      <c r="DX445">
        <v>5.6000000000000001E-2</v>
      </c>
      <c r="DY445" t="s">
        <v>227</v>
      </c>
      <c r="DZ445">
        <v>141</v>
      </c>
      <c r="EA445">
        <v>1.41E-2</v>
      </c>
      <c r="EB445" t="s">
        <v>227</v>
      </c>
      <c r="EX445">
        <v>28800</v>
      </c>
      <c r="EY445">
        <v>2.88</v>
      </c>
      <c r="EZ445" t="s">
        <v>227</v>
      </c>
      <c r="FA445">
        <v>1.51</v>
      </c>
      <c r="FB445">
        <v>1.5100000000000001E-4</v>
      </c>
      <c r="FC445" t="s">
        <v>227</v>
      </c>
      <c r="FG445">
        <v>30.1</v>
      </c>
      <c r="FH445">
        <v>3.0100000000000001E-3</v>
      </c>
      <c r="FI445" t="s">
        <v>227</v>
      </c>
      <c r="FJ445">
        <v>272000.38</v>
      </c>
      <c r="FK445">
        <v>27.200037999999999</v>
      </c>
      <c r="FL445" t="s">
        <v>261</v>
      </c>
      <c r="FP445">
        <v>31.1</v>
      </c>
      <c r="FQ445">
        <v>3.1099999999999999E-3</v>
      </c>
      <c r="FR445" t="s">
        <v>227</v>
      </c>
      <c r="FS445">
        <v>34.799999999999997</v>
      </c>
      <c r="FT445">
        <v>3.48E-3</v>
      </c>
      <c r="FU445" t="s">
        <v>227</v>
      </c>
      <c r="GE445">
        <v>13.5</v>
      </c>
      <c r="GF445">
        <v>1.3500000000000001E-3</v>
      </c>
      <c r="GG445" t="s">
        <v>227</v>
      </c>
      <c r="GH445">
        <v>3100</v>
      </c>
      <c r="GI445">
        <v>0.31</v>
      </c>
      <c r="GJ445" t="s">
        <v>227</v>
      </c>
      <c r="GK445">
        <v>0.8</v>
      </c>
      <c r="GL445">
        <v>8.0000000000000007E-5</v>
      </c>
      <c r="GM445" t="s">
        <v>227</v>
      </c>
      <c r="GT445">
        <v>30.2</v>
      </c>
      <c r="GU445">
        <v>3.0200000000000001E-3</v>
      </c>
      <c r="GV445" t="s">
        <v>271</v>
      </c>
      <c r="GW445">
        <v>14.5</v>
      </c>
      <c r="GX445">
        <v>1.4499999999999999E-3</v>
      </c>
      <c r="GY445" t="s">
        <v>227</v>
      </c>
      <c r="GZ445">
        <v>20.5</v>
      </c>
      <c r="HA445">
        <v>2.0500000000000002E-3</v>
      </c>
      <c r="HB445" t="s">
        <v>227</v>
      </c>
      <c r="HF445">
        <v>492</v>
      </c>
      <c r="HG445">
        <v>4.9200000000000001E-2</v>
      </c>
      <c r="HH445" t="s">
        <v>227</v>
      </c>
      <c r="HI445">
        <v>89</v>
      </c>
      <c r="HJ445">
        <v>8.8999999999999999E-3</v>
      </c>
      <c r="HK445" t="s">
        <v>227</v>
      </c>
    </row>
    <row r="446" spans="1:219" x14ac:dyDescent="0.25">
      <c r="A446" t="s">
        <v>822</v>
      </c>
      <c r="B446" t="s">
        <v>248</v>
      </c>
      <c r="C446" t="s">
        <v>221</v>
      </c>
      <c r="D446" t="s">
        <v>551</v>
      </c>
      <c r="E446" t="s">
        <v>552</v>
      </c>
      <c r="F446" t="s">
        <v>260</v>
      </c>
      <c r="G446" t="s">
        <v>225</v>
      </c>
      <c r="H446" t="s">
        <v>226</v>
      </c>
      <c r="I446" t="str">
        <f>HYPERLINK("https://www.oreas.com/crm/OREAS-931/")</f>
        <v>https://www.oreas.com/crm/OREAS-931/</v>
      </c>
      <c r="J446">
        <v>14.2</v>
      </c>
      <c r="K446">
        <v>1.42E-3</v>
      </c>
      <c r="L446" t="s">
        <v>271</v>
      </c>
      <c r="M446">
        <v>59600</v>
      </c>
      <c r="N446">
        <v>5.96</v>
      </c>
      <c r="O446" t="s">
        <v>227</v>
      </c>
      <c r="P446">
        <v>11.6</v>
      </c>
      <c r="Q446">
        <v>1.16E-3</v>
      </c>
      <c r="R446" t="s">
        <v>227</v>
      </c>
      <c r="Y446">
        <v>41.3</v>
      </c>
      <c r="Z446">
        <v>4.13E-3</v>
      </c>
      <c r="AA446" t="s">
        <v>271</v>
      </c>
      <c r="AB446">
        <v>1.99</v>
      </c>
      <c r="AC446">
        <v>1.9900000000000001E-4</v>
      </c>
      <c r="AD446" t="s">
        <v>227</v>
      </c>
      <c r="AE446">
        <v>204</v>
      </c>
      <c r="AF446">
        <v>2.0400000000000001E-2</v>
      </c>
      <c r="AG446" t="s">
        <v>227</v>
      </c>
      <c r="AH446">
        <v>4530</v>
      </c>
      <c r="AI446">
        <v>0.45300000000000001</v>
      </c>
      <c r="AJ446" t="s">
        <v>227</v>
      </c>
      <c r="AT446">
        <v>46.9</v>
      </c>
      <c r="AU446">
        <v>4.6899999999999997E-3</v>
      </c>
      <c r="AV446" t="s">
        <v>227</v>
      </c>
      <c r="AW446">
        <v>58</v>
      </c>
      <c r="AX446">
        <v>5.7999999999999996E-3</v>
      </c>
      <c r="AY446" t="s">
        <v>227</v>
      </c>
      <c r="BC446">
        <v>38200</v>
      </c>
      <c r="BD446">
        <v>3.82</v>
      </c>
      <c r="BE446" t="s">
        <v>227</v>
      </c>
      <c r="BO446">
        <v>113200</v>
      </c>
      <c r="BP446">
        <v>11.32</v>
      </c>
      <c r="BQ446" t="s">
        <v>227</v>
      </c>
      <c r="CP446">
        <v>2420</v>
      </c>
      <c r="CQ446">
        <v>0.24199999999999999</v>
      </c>
      <c r="CR446" t="s">
        <v>271</v>
      </c>
      <c r="CS446">
        <v>34</v>
      </c>
      <c r="CT446">
        <v>3.3999999999999998E-3</v>
      </c>
      <c r="CU446" t="s">
        <v>227</v>
      </c>
      <c r="CV446">
        <v>24</v>
      </c>
      <c r="CW446">
        <v>2.3999999999999998E-3</v>
      </c>
      <c r="CX446" t="s">
        <v>227</v>
      </c>
      <c r="DB446">
        <v>15000</v>
      </c>
      <c r="DC446">
        <v>1.5</v>
      </c>
      <c r="DD446" t="s">
        <v>227</v>
      </c>
      <c r="DE446">
        <v>950</v>
      </c>
      <c r="DF446">
        <v>9.5000000000000001E-2</v>
      </c>
      <c r="DG446" t="s">
        <v>227</v>
      </c>
      <c r="DH446" s="2">
        <v>2</v>
      </c>
      <c r="DI446" s="2">
        <v>2.0000000000000001E-4</v>
      </c>
      <c r="DJ446" t="s">
        <v>271</v>
      </c>
      <c r="DK446">
        <v>2010</v>
      </c>
      <c r="DL446">
        <v>0.20100000000000001</v>
      </c>
      <c r="DM446" t="s">
        <v>227</v>
      </c>
      <c r="DN446">
        <v>11</v>
      </c>
      <c r="DO446">
        <v>1.1000000000000001E-3</v>
      </c>
      <c r="DP446" t="s">
        <v>227</v>
      </c>
      <c r="DT446">
        <v>28.7</v>
      </c>
      <c r="DU446">
        <v>2.8700000000000002E-3</v>
      </c>
      <c r="DV446" t="s">
        <v>271</v>
      </c>
      <c r="DW446">
        <v>510</v>
      </c>
      <c r="DX446">
        <v>5.0999999999999997E-2</v>
      </c>
      <c r="DY446" t="s">
        <v>227</v>
      </c>
      <c r="DZ446">
        <v>147</v>
      </c>
      <c r="EA446">
        <v>1.47E-2</v>
      </c>
      <c r="EB446" t="s">
        <v>227</v>
      </c>
      <c r="EX446">
        <v>41200</v>
      </c>
      <c r="EY446">
        <v>4.12</v>
      </c>
      <c r="EZ446" t="s">
        <v>227</v>
      </c>
      <c r="FA446">
        <v>1.7</v>
      </c>
      <c r="FB446">
        <v>1.7000000000000001E-4</v>
      </c>
      <c r="FC446" t="s">
        <v>227</v>
      </c>
      <c r="FD446" s="2">
        <v>20</v>
      </c>
      <c r="FE446" s="2">
        <v>2E-3</v>
      </c>
      <c r="FF446" t="s">
        <v>227</v>
      </c>
      <c r="FG446">
        <v>43.5</v>
      </c>
      <c r="FH446">
        <v>4.3499999999999997E-3</v>
      </c>
      <c r="FI446" t="s">
        <v>227</v>
      </c>
      <c r="FJ446">
        <v>257135.95</v>
      </c>
      <c r="FK446">
        <v>25.713595000000002</v>
      </c>
      <c r="FL446" t="s">
        <v>261</v>
      </c>
      <c r="FP446">
        <v>42.1</v>
      </c>
      <c r="FQ446">
        <v>4.2100000000000002E-3</v>
      </c>
      <c r="FR446" t="s">
        <v>227</v>
      </c>
      <c r="FS446">
        <v>34.5</v>
      </c>
      <c r="FT446">
        <v>3.4499999999999999E-3</v>
      </c>
      <c r="FU446" t="s">
        <v>227</v>
      </c>
      <c r="GE446">
        <v>12.3</v>
      </c>
      <c r="GF446">
        <v>1.23E-3</v>
      </c>
      <c r="GG446" t="s">
        <v>227</v>
      </c>
      <c r="GH446">
        <v>2940</v>
      </c>
      <c r="GI446">
        <v>0.29399999999999998</v>
      </c>
      <c r="GJ446" t="s">
        <v>227</v>
      </c>
      <c r="GQ446" s="2">
        <v>3</v>
      </c>
      <c r="GR446" s="2">
        <v>2.9999999999999997E-4</v>
      </c>
      <c r="GS446" t="s">
        <v>227</v>
      </c>
      <c r="GT446">
        <v>28.8</v>
      </c>
      <c r="GU446">
        <v>2.8800000000000002E-3</v>
      </c>
      <c r="GV446" t="s">
        <v>271</v>
      </c>
      <c r="GW446">
        <v>19.8</v>
      </c>
      <c r="GX446">
        <v>1.98E-3</v>
      </c>
      <c r="GY446" t="s">
        <v>227</v>
      </c>
      <c r="GZ446">
        <v>19.600000000000001</v>
      </c>
      <c r="HA446">
        <v>1.9599999999999999E-3</v>
      </c>
      <c r="HB446" t="s">
        <v>227</v>
      </c>
      <c r="HF446">
        <v>480</v>
      </c>
      <c r="HG446">
        <v>4.8000000000000001E-2</v>
      </c>
      <c r="HH446" t="s">
        <v>227</v>
      </c>
    </row>
    <row r="447" spans="1:219" x14ac:dyDescent="0.25">
      <c r="A447" t="s">
        <v>823</v>
      </c>
      <c r="B447" t="s">
        <v>248</v>
      </c>
      <c r="C447" t="s">
        <v>221</v>
      </c>
      <c r="D447" t="s">
        <v>551</v>
      </c>
      <c r="E447" t="s">
        <v>552</v>
      </c>
      <c r="F447" t="s">
        <v>260</v>
      </c>
      <c r="G447" t="s">
        <v>225</v>
      </c>
      <c r="H447" t="s">
        <v>226</v>
      </c>
      <c r="I447" t="str">
        <f>HYPERLINK("https://www.oreas.com/crm/OREAS-931b/")</f>
        <v>https://www.oreas.com/crm/OREAS-931b/</v>
      </c>
      <c r="J447">
        <v>17.100000000000001</v>
      </c>
      <c r="K447">
        <v>1.7099999999999999E-3</v>
      </c>
      <c r="L447" t="s">
        <v>271</v>
      </c>
      <c r="M447">
        <v>55400</v>
      </c>
      <c r="N447">
        <v>5.54</v>
      </c>
      <c r="O447" t="s">
        <v>227</v>
      </c>
      <c r="P447">
        <v>99</v>
      </c>
      <c r="Q447">
        <v>9.9000000000000008E-3</v>
      </c>
      <c r="R447" t="s">
        <v>227</v>
      </c>
      <c r="S447">
        <v>1.7999999999999999E-2</v>
      </c>
      <c r="T447">
        <v>1.7999999999999999E-6</v>
      </c>
      <c r="U447" t="s">
        <v>271</v>
      </c>
      <c r="V447">
        <v>114</v>
      </c>
      <c r="W447">
        <v>1.14E-2</v>
      </c>
      <c r="X447" t="s">
        <v>228</v>
      </c>
      <c r="Y447">
        <v>1799.364</v>
      </c>
      <c r="Z447">
        <v>0.1799364</v>
      </c>
      <c r="AA447" t="s">
        <v>261</v>
      </c>
      <c r="AB447">
        <v>2.08</v>
      </c>
      <c r="AC447">
        <v>2.0799999999999999E-4</v>
      </c>
      <c r="AD447" t="s">
        <v>227</v>
      </c>
      <c r="AE447">
        <v>211</v>
      </c>
      <c r="AF447">
        <v>2.1100000000000001E-2</v>
      </c>
      <c r="AG447" t="s">
        <v>227</v>
      </c>
      <c r="AH447">
        <v>830</v>
      </c>
      <c r="AI447">
        <v>8.3000000000000004E-2</v>
      </c>
      <c r="AJ447" t="s">
        <v>227</v>
      </c>
      <c r="AK447">
        <v>0.64</v>
      </c>
      <c r="AL447">
        <v>6.3999999999999997E-5</v>
      </c>
      <c r="AM447" t="s">
        <v>227</v>
      </c>
      <c r="AN447">
        <v>71</v>
      </c>
      <c r="AO447">
        <v>7.1000000000000004E-3</v>
      </c>
      <c r="AP447" t="s">
        <v>227</v>
      </c>
      <c r="AT447">
        <v>29.6</v>
      </c>
      <c r="AU447">
        <v>2.96E-3</v>
      </c>
      <c r="AV447" t="s">
        <v>227</v>
      </c>
      <c r="AW447">
        <v>72</v>
      </c>
      <c r="AX447">
        <v>7.1999999999999998E-3</v>
      </c>
      <c r="AY447" t="s">
        <v>227</v>
      </c>
      <c r="AZ447">
        <v>4.75</v>
      </c>
      <c r="BA447">
        <v>4.75E-4</v>
      </c>
      <c r="BB447" t="s">
        <v>227</v>
      </c>
      <c r="BC447">
        <v>39500</v>
      </c>
      <c r="BD447">
        <v>3.95</v>
      </c>
      <c r="BE447" t="s">
        <v>227</v>
      </c>
      <c r="BF447">
        <v>3.06</v>
      </c>
      <c r="BG447">
        <v>3.0600000000000001E-4</v>
      </c>
      <c r="BH447" t="s">
        <v>227</v>
      </c>
      <c r="BI447">
        <v>1.37</v>
      </c>
      <c r="BJ447">
        <v>1.37E-4</v>
      </c>
      <c r="BK447" t="s">
        <v>227</v>
      </c>
      <c r="BL447">
        <v>1.0900000000000001</v>
      </c>
      <c r="BM447">
        <v>1.0900000000000001E-4</v>
      </c>
      <c r="BN447" t="s">
        <v>227</v>
      </c>
      <c r="BO447">
        <v>85500</v>
      </c>
      <c r="BP447">
        <v>8.5500000000000007</v>
      </c>
      <c r="BQ447" t="s">
        <v>227</v>
      </c>
      <c r="BR447">
        <v>17.7</v>
      </c>
      <c r="BS447">
        <v>1.7700000000000001E-3</v>
      </c>
      <c r="BT447" t="s">
        <v>227</v>
      </c>
      <c r="BU447">
        <v>4.43</v>
      </c>
      <c r="BV447">
        <v>4.4299999999999998E-4</v>
      </c>
      <c r="BW447" t="s">
        <v>227</v>
      </c>
      <c r="BX447">
        <v>0.21</v>
      </c>
      <c r="BY447">
        <v>2.0999999999999999E-5</v>
      </c>
      <c r="BZ447" t="s">
        <v>227</v>
      </c>
      <c r="CA447">
        <v>1.82</v>
      </c>
      <c r="CB447">
        <v>1.8200000000000001E-4</v>
      </c>
      <c r="CC447" t="s">
        <v>227</v>
      </c>
      <c r="CD447">
        <v>0.11</v>
      </c>
      <c r="CE447">
        <v>1.1E-5</v>
      </c>
      <c r="CF447" t="s">
        <v>271</v>
      </c>
      <c r="CG447">
        <v>0.49</v>
      </c>
      <c r="CH447">
        <v>4.8999999999999998E-5</v>
      </c>
      <c r="CI447" t="s">
        <v>227</v>
      </c>
      <c r="CJ447">
        <v>3.32</v>
      </c>
      <c r="CK447">
        <v>3.3199999999999999E-4</v>
      </c>
      <c r="CL447" t="s">
        <v>227</v>
      </c>
      <c r="CP447">
        <v>21800</v>
      </c>
      <c r="CQ447">
        <v>2.1800000000000002</v>
      </c>
      <c r="CR447" t="s">
        <v>227</v>
      </c>
      <c r="CS447">
        <v>32.299999999999997</v>
      </c>
      <c r="CT447">
        <v>3.2299999999999998E-3</v>
      </c>
      <c r="CU447" t="s">
        <v>227</v>
      </c>
      <c r="CV447">
        <v>17</v>
      </c>
      <c r="CW447">
        <v>1.6999999999999999E-3</v>
      </c>
      <c r="CX447" t="s">
        <v>227</v>
      </c>
      <c r="CY447">
        <v>0.22</v>
      </c>
      <c r="CZ447">
        <v>2.1999999999999999E-5</v>
      </c>
      <c r="DA447" t="s">
        <v>227</v>
      </c>
      <c r="DB447">
        <v>3540</v>
      </c>
      <c r="DC447">
        <v>0.35399999999999998</v>
      </c>
      <c r="DD447" t="s">
        <v>227</v>
      </c>
      <c r="DE447">
        <v>160</v>
      </c>
      <c r="DF447">
        <v>1.6E-2</v>
      </c>
      <c r="DG447" t="s">
        <v>227</v>
      </c>
      <c r="DH447">
        <v>3.38</v>
      </c>
      <c r="DI447">
        <v>3.3799999999999998E-4</v>
      </c>
      <c r="DJ447" t="s">
        <v>227</v>
      </c>
      <c r="DK447">
        <v>760</v>
      </c>
      <c r="DL447">
        <v>7.5999999999999998E-2</v>
      </c>
      <c r="DM447" t="s">
        <v>227</v>
      </c>
      <c r="DN447">
        <v>2.72</v>
      </c>
      <c r="DO447">
        <v>2.72E-4</v>
      </c>
      <c r="DP447" t="s">
        <v>227</v>
      </c>
      <c r="DQ447">
        <v>29.9</v>
      </c>
      <c r="DR447">
        <v>2.99E-3</v>
      </c>
      <c r="DS447" t="s">
        <v>227</v>
      </c>
      <c r="DT447">
        <v>10.199999999999999</v>
      </c>
      <c r="DU447">
        <v>1.0200000000000001E-3</v>
      </c>
      <c r="DV447" t="s">
        <v>271</v>
      </c>
      <c r="DW447">
        <v>270</v>
      </c>
      <c r="DX447">
        <v>2.7E-2</v>
      </c>
      <c r="DY447" t="s">
        <v>227</v>
      </c>
      <c r="DZ447">
        <v>121</v>
      </c>
      <c r="EA447">
        <v>1.21E-2</v>
      </c>
      <c r="EB447" t="s">
        <v>227</v>
      </c>
      <c r="EF447">
        <v>8.1199999999999992</v>
      </c>
      <c r="EG447">
        <v>8.12E-4</v>
      </c>
      <c r="EH447" t="s">
        <v>227</v>
      </c>
      <c r="EL447">
        <v>124</v>
      </c>
      <c r="EM447">
        <v>1.24E-2</v>
      </c>
      <c r="EN447" t="s">
        <v>228</v>
      </c>
      <c r="EO447">
        <v>2E-3</v>
      </c>
      <c r="EP447">
        <v>1.9999999999999999E-7</v>
      </c>
      <c r="EQ447" t="s">
        <v>227</v>
      </c>
      <c r="EX447">
        <v>43000</v>
      </c>
      <c r="EY447">
        <v>4.3</v>
      </c>
      <c r="EZ447" t="s">
        <v>227</v>
      </c>
      <c r="FA447">
        <v>4.22</v>
      </c>
      <c r="FB447">
        <v>4.2200000000000001E-4</v>
      </c>
      <c r="FC447" t="s">
        <v>227</v>
      </c>
      <c r="FD447">
        <v>10.1</v>
      </c>
      <c r="FE447">
        <v>1.01E-3</v>
      </c>
      <c r="FF447" t="s">
        <v>227</v>
      </c>
      <c r="FG447">
        <v>45.9</v>
      </c>
      <c r="FH447">
        <v>4.5900000000000003E-3</v>
      </c>
      <c r="FI447" t="s">
        <v>227</v>
      </c>
      <c r="FJ447">
        <v>291492.41600000003</v>
      </c>
      <c r="FK447">
        <v>29.1492416</v>
      </c>
      <c r="FL447" t="s">
        <v>261</v>
      </c>
      <c r="FM447">
        <v>5.85</v>
      </c>
      <c r="FN447">
        <v>5.8500000000000002E-4</v>
      </c>
      <c r="FO447" t="s">
        <v>228</v>
      </c>
      <c r="FP447">
        <v>37.4</v>
      </c>
      <c r="FQ447">
        <v>3.7399999999999998E-3</v>
      </c>
      <c r="FR447" t="s">
        <v>227</v>
      </c>
      <c r="FS447">
        <v>46.6</v>
      </c>
      <c r="FT447">
        <v>4.6600000000000001E-3</v>
      </c>
      <c r="FU447" t="s">
        <v>227</v>
      </c>
      <c r="FV447">
        <v>0.2</v>
      </c>
      <c r="FW447">
        <v>2.0000000000000002E-5</v>
      </c>
      <c r="FX447" t="s">
        <v>227</v>
      </c>
      <c r="FY447">
        <v>0.59</v>
      </c>
      <c r="FZ447">
        <v>5.8999999999999998E-5</v>
      </c>
      <c r="GA447" t="s">
        <v>227</v>
      </c>
      <c r="GB447">
        <v>0.16</v>
      </c>
      <c r="GC447">
        <v>1.5999999999999999E-5</v>
      </c>
      <c r="GD447" t="s">
        <v>271</v>
      </c>
      <c r="GE447">
        <v>11.3</v>
      </c>
      <c r="GF447">
        <v>1.1299999999999999E-3</v>
      </c>
      <c r="GG447" t="s">
        <v>227</v>
      </c>
      <c r="GH447">
        <v>1500</v>
      </c>
      <c r="GI447">
        <v>0.15</v>
      </c>
      <c r="GJ447" t="s">
        <v>227</v>
      </c>
      <c r="GK447">
        <v>0.71</v>
      </c>
      <c r="GL447">
        <v>7.1000000000000005E-5</v>
      </c>
      <c r="GM447" t="s">
        <v>227</v>
      </c>
      <c r="GN447">
        <v>0.2</v>
      </c>
      <c r="GO447">
        <v>2.0000000000000002E-5</v>
      </c>
      <c r="GP447" t="s">
        <v>227</v>
      </c>
      <c r="GQ447">
        <v>3.46</v>
      </c>
      <c r="GR447">
        <v>3.4600000000000001E-4</v>
      </c>
      <c r="GS447" t="s">
        <v>227</v>
      </c>
      <c r="GT447">
        <v>144</v>
      </c>
      <c r="GU447">
        <v>1.44E-2</v>
      </c>
      <c r="GV447" t="s">
        <v>228</v>
      </c>
      <c r="GW447">
        <v>18.8</v>
      </c>
      <c r="GX447">
        <v>1.8799999999999999E-3</v>
      </c>
      <c r="GY447" t="s">
        <v>227</v>
      </c>
      <c r="GZ447">
        <v>13.5</v>
      </c>
      <c r="HA447">
        <v>1.3500000000000001E-3</v>
      </c>
      <c r="HB447" t="s">
        <v>227</v>
      </c>
      <c r="HC447">
        <v>1.38</v>
      </c>
      <c r="HD447">
        <v>1.3799999999999999E-4</v>
      </c>
      <c r="HE447" t="s">
        <v>227</v>
      </c>
      <c r="HF447">
        <v>287</v>
      </c>
      <c r="HG447">
        <v>2.87E-2</v>
      </c>
      <c r="HH447" t="s">
        <v>227</v>
      </c>
      <c r="HI447">
        <v>62</v>
      </c>
      <c r="HJ447">
        <v>6.1999999999999998E-3</v>
      </c>
      <c r="HK447" t="s">
        <v>227</v>
      </c>
    </row>
    <row r="448" spans="1:219" x14ac:dyDescent="0.25">
      <c r="A448" t="s">
        <v>824</v>
      </c>
      <c r="B448" t="s">
        <v>248</v>
      </c>
      <c r="C448" t="s">
        <v>221</v>
      </c>
      <c r="D448" t="s">
        <v>551</v>
      </c>
      <c r="E448" t="s">
        <v>552</v>
      </c>
      <c r="F448" t="s">
        <v>260</v>
      </c>
      <c r="G448" t="s">
        <v>225</v>
      </c>
      <c r="H448" t="s">
        <v>226</v>
      </c>
      <c r="I448" t="str">
        <f>HYPERLINK("https://www.oreas.com/crm/OREAS-932/")</f>
        <v>https://www.oreas.com/crm/OREAS-932/</v>
      </c>
      <c r="J448">
        <v>22</v>
      </c>
      <c r="K448">
        <v>2.2000000000000001E-3</v>
      </c>
      <c r="L448" t="s">
        <v>271</v>
      </c>
      <c r="M448">
        <v>53200</v>
      </c>
      <c r="N448">
        <v>5.32</v>
      </c>
      <c r="O448" t="s">
        <v>227</v>
      </c>
      <c r="P448">
        <v>13.1</v>
      </c>
      <c r="Q448">
        <v>1.31E-3</v>
      </c>
      <c r="R448" t="s">
        <v>227</v>
      </c>
      <c r="Y448">
        <v>42.8</v>
      </c>
      <c r="Z448">
        <v>4.28E-3</v>
      </c>
      <c r="AA448" t="s">
        <v>271</v>
      </c>
      <c r="AB448">
        <v>1.82</v>
      </c>
      <c r="AC448">
        <v>1.8200000000000001E-4</v>
      </c>
      <c r="AD448" t="s">
        <v>227</v>
      </c>
      <c r="AE448">
        <v>324</v>
      </c>
      <c r="AF448">
        <v>3.2399999999999998E-2</v>
      </c>
      <c r="AG448" t="s">
        <v>227</v>
      </c>
      <c r="AH448">
        <v>4290</v>
      </c>
      <c r="AI448">
        <v>0.42899999999999999</v>
      </c>
      <c r="AJ448" t="s">
        <v>227</v>
      </c>
      <c r="AK448" s="2">
        <v>1.2</v>
      </c>
      <c r="AL448" s="2">
        <v>1.2E-4</v>
      </c>
      <c r="AM448" t="s">
        <v>227</v>
      </c>
      <c r="AT448">
        <v>60</v>
      </c>
      <c r="AU448">
        <v>6.0000000000000001E-3</v>
      </c>
      <c r="AV448" t="s">
        <v>227</v>
      </c>
      <c r="AW448">
        <v>53</v>
      </c>
      <c r="AX448">
        <v>5.3E-3</v>
      </c>
      <c r="AY448" t="s">
        <v>227</v>
      </c>
      <c r="BC448">
        <v>61300</v>
      </c>
      <c r="BD448">
        <v>6.13</v>
      </c>
      <c r="BE448" t="s">
        <v>227</v>
      </c>
      <c r="BO448">
        <v>142400</v>
      </c>
      <c r="BP448">
        <v>14.24</v>
      </c>
      <c r="BQ448" t="s">
        <v>227</v>
      </c>
      <c r="CP448">
        <v>17700</v>
      </c>
      <c r="CQ448">
        <v>1.77</v>
      </c>
      <c r="CR448" t="s">
        <v>227</v>
      </c>
      <c r="CS448">
        <v>30.7</v>
      </c>
      <c r="CT448">
        <v>3.0699999999999998E-3</v>
      </c>
      <c r="CU448" t="s">
        <v>227</v>
      </c>
      <c r="CV448">
        <v>20.5</v>
      </c>
      <c r="CW448">
        <v>2.0500000000000002E-3</v>
      </c>
      <c r="CX448" t="s">
        <v>227</v>
      </c>
      <c r="DB448">
        <v>12900</v>
      </c>
      <c r="DC448">
        <v>1.29</v>
      </c>
      <c r="DD448" t="s">
        <v>227</v>
      </c>
      <c r="DE448">
        <v>880</v>
      </c>
      <c r="DF448">
        <v>8.7999999999999995E-2</v>
      </c>
      <c r="DG448" t="s">
        <v>227</v>
      </c>
      <c r="DH448" s="2">
        <v>2</v>
      </c>
      <c r="DI448" s="2">
        <v>2.0000000000000001E-4</v>
      </c>
      <c r="DJ448" t="s">
        <v>227</v>
      </c>
      <c r="DK448">
        <v>1790</v>
      </c>
      <c r="DL448">
        <v>0.17899999999999999</v>
      </c>
      <c r="DM448" t="s">
        <v>227</v>
      </c>
      <c r="DN448">
        <v>9.5</v>
      </c>
      <c r="DO448">
        <v>9.5E-4</v>
      </c>
      <c r="DP448" t="s">
        <v>227</v>
      </c>
      <c r="DT448">
        <v>28.2</v>
      </c>
      <c r="DU448">
        <v>2.82E-3</v>
      </c>
      <c r="DV448" t="s">
        <v>271</v>
      </c>
      <c r="DW448">
        <v>450</v>
      </c>
      <c r="DX448">
        <v>4.4999999999999998E-2</v>
      </c>
      <c r="DY448" t="s">
        <v>227</v>
      </c>
      <c r="DZ448">
        <v>184</v>
      </c>
      <c r="EA448">
        <v>1.84E-2</v>
      </c>
      <c r="EB448" t="s">
        <v>227</v>
      </c>
      <c r="EX448">
        <v>61300</v>
      </c>
      <c r="EY448">
        <v>6.13</v>
      </c>
      <c r="EZ448" t="s">
        <v>227</v>
      </c>
      <c r="FA448">
        <v>1.98</v>
      </c>
      <c r="FB448">
        <v>1.9799999999999999E-4</v>
      </c>
      <c r="FC448" t="s">
        <v>227</v>
      </c>
      <c r="FD448" s="2">
        <v>20</v>
      </c>
      <c r="FE448" s="2">
        <v>2E-3</v>
      </c>
      <c r="FF448" t="s">
        <v>227</v>
      </c>
      <c r="FG448">
        <v>67</v>
      </c>
      <c r="FH448">
        <v>6.7000000000000002E-3</v>
      </c>
      <c r="FI448" t="s">
        <v>227</v>
      </c>
      <c r="FJ448">
        <v>226846.16699999999</v>
      </c>
      <c r="FK448">
        <v>22.684616699999999</v>
      </c>
      <c r="FL448" t="s">
        <v>261</v>
      </c>
      <c r="FP448">
        <v>58</v>
      </c>
      <c r="FQ448">
        <v>5.7999999999999996E-3</v>
      </c>
      <c r="FR448" t="s">
        <v>227</v>
      </c>
      <c r="FS448">
        <v>33.700000000000003</v>
      </c>
      <c r="FT448">
        <v>3.3700000000000002E-3</v>
      </c>
      <c r="FU448" t="s">
        <v>227</v>
      </c>
      <c r="GE448">
        <v>11</v>
      </c>
      <c r="GF448">
        <v>1.1000000000000001E-3</v>
      </c>
      <c r="GG448" t="s">
        <v>227</v>
      </c>
      <c r="GH448">
        <v>2610</v>
      </c>
      <c r="GI448">
        <v>0.26100000000000001</v>
      </c>
      <c r="GJ448" t="s">
        <v>227</v>
      </c>
      <c r="GW448">
        <v>26.9</v>
      </c>
      <c r="GX448">
        <v>2.6900000000000001E-3</v>
      </c>
      <c r="GY448" t="s">
        <v>227</v>
      </c>
      <c r="GZ448">
        <v>17.5</v>
      </c>
      <c r="HA448">
        <v>1.75E-3</v>
      </c>
      <c r="HB448" t="s">
        <v>227</v>
      </c>
      <c r="HF448">
        <v>591</v>
      </c>
      <c r="HG448">
        <v>5.91E-2</v>
      </c>
      <c r="HH448" t="s">
        <v>227</v>
      </c>
      <c r="HI448">
        <v>73</v>
      </c>
      <c r="HJ448">
        <v>7.3000000000000001E-3</v>
      </c>
      <c r="HK448" t="s">
        <v>227</v>
      </c>
    </row>
    <row r="449" spans="1:219" x14ac:dyDescent="0.25">
      <c r="A449" t="s">
        <v>825</v>
      </c>
      <c r="B449" t="s">
        <v>248</v>
      </c>
      <c r="C449" t="s">
        <v>221</v>
      </c>
      <c r="D449" t="s">
        <v>551</v>
      </c>
      <c r="E449" t="s">
        <v>552</v>
      </c>
      <c r="F449" t="s">
        <v>260</v>
      </c>
      <c r="G449" t="s">
        <v>225</v>
      </c>
      <c r="H449" t="s">
        <v>226</v>
      </c>
      <c r="I449" t="str">
        <f>HYPERLINK("https://www.oreas.com/crm/OREAS-932b/")</f>
        <v>https://www.oreas.com/crm/OREAS-932b/</v>
      </c>
      <c r="J449">
        <v>26.9</v>
      </c>
      <c r="K449">
        <v>2.6900000000000001E-3</v>
      </c>
      <c r="L449" t="s">
        <v>271</v>
      </c>
      <c r="M449">
        <v>49100</v>
      </c>
      <c r="N449">
        <v>4.91</v>
      </c>
      <c r="O449" t="s">
        <v>227</v>
      </c>
      <c r="P449">
        <v>88</v>
      </c>
      <c r="Q449">
        <v>8.8000000000000005E-3</v>
      </c>
      <c r="R449" t="s">
        <v>227</v>
      </c>
      <c r="S449">
        <v>1.7999999999999999E-2</v>
      </c>
      <c r="T449">
        <v>1.7999999999999999E-6</v>
      </c>
      <c r="U449" t="s">
        <v>271</v>
      </c>
      <c r="V449">
        <v>103</v>
      </c>
      <c r="W449">
        <v>1.03E-2</v>
      </c>
      <c r="X449" t="s">
        <v>228</v>
      </c>
      <c r="Y449">
        <v>1493.9459999999999</v>
      </c>
      <c r="Z449">
        <v>0.14939459999999999</v>
      </c>
      <c r="AA449" t="s">
        <v>261</v>
      </c>
      <c r="AB449">
        <v>1.79</v>
      </c>
      <c r="AC449">
        <v>1.7899999999999999E-4</v>
      </c>
      <c r="AD449" t="s">
        <v>227</v>
      </c>
      <c r="AE449">
        <v>331</v>
      </c>
      <c r="AF449">
        <v>3.3099999999999997E-2</v>
      </c>
      <c r="AG449" t="s">
        <v>227</v>
      </c>
      <c r="AH449">
        <v>1250</v>
      </c>
      <c r="AI449">
        <v>0.125</v>
      </c>
      <c r="AJ449" t="s">
        <v>227</v>
      </c>
      <c r="AK449">
        <v>0.98</v>
      </c>
      <c r="AL449">
        <v>9.7999999999999997E-5</v>
      </c>
      <c r="AM449" t="s">
        <v>227</v>
      </c>
      <c r="AN449">
        <v>63</v>
      </c>
      <c r="AO449">
        <v>6.3E-3</v>
      </c>
      <c r="AP449" t="s">
        <v>227</v>
      </c>
      <c r="AT449">
        <v>46</v>
      </c>
      <c r="AU449">
        <v>4.5999999999999999E-3</v>
      </c>
      <c r="AV449" t="s">
        <v>227</v>
      </c>
      <c r="AW449">
        <v>65</v>
      </c>
      <c r="AX449">
        <v>6.4999999999999997E-3</v>
      </c>
      <c r="AY449" t="s">
        <v>227</v>
      </c>
      <c r="AZ449">
        <v>5.0599999999999996</v>
      </c>
      <c r="BA449">
        <v>5.0600000000000005E-4</v>
      </c>
      <c r="BB449" t="s">
        <v>227</v>
      </c>
      <c r="BC449">
        <v>62700</v>
      </c>
      <c r="BD449">
        <v>6.27</v>
      </c>
      <c r="BE449" t="s">
        <v>227</v>
      </c>
      <c r="BF449">
        <v>2.68</v>
      </c>
      <c r="BG449">
        <v>2.6800000000000001E-4</v>
      </c>
      <c r="BH449" t="s">
        <v>227</v>
      </c>
      <c r="BI449">
        <v>1.31</v>
      </c>
      <c r="BJ449">
        <v>1.3100000000000001E-4</v>
      </c>
      <c r="BK449" t="s">
        <v>227</v>
      </c>
      <c r="BL449">
        <v>1.02</v>
      </c>
      <c r="BM449">
        <v>1.02E-4</v>
      </c>
      <c r="BN449" t="s">
        <v>227</v>
      </c>
      <c r="BO449">
        <v>118100</v>
      </c>
      <c r="BP449">
        <v>11.81</v>
      </c>
      <c r="BQ449" t="s">
        <v>227</v>
      </c>
      <c r="BR449">
        <v>16</v>
      </c>
      <c r="BS449">
        <v>1.6000000000000001E-3</v>
      </c>
      <c r="BT449" t="s">
        <v>227</v>
      </c>
      <c r="BU449">
        <v>3.93</v>
      </c>
      <c r="BV449">
        <v>3.9300000000000001E-4</v>
      </c>
      <c r="BW449" t="s">
        <v>227</v>
      </c>
      <c r="BX449">
        <v>2.09</v>
      </c>
      <c r="BY449">
        <v>2.0900000000000001E-4</v>
      </c>
      <c r="BZ449" t="s">
        <v>228</v>
      </c>
      <c r="CA449">
        <v>1.63</v>
      </c>
      <c r="CB449">
        <v>1.63E-4</v>
      </c>
      <c r="CC449" t="s">
        <v>227</v>
      </c>
      <c r="CD449">
        <v>0.16</v>
      </c>
      <c r="CE449">
        <v>1.5999999999999999E-5</v>
      </c>
      <c r="CF449" t="s">
        <v>271</v>
      </c>
      <c r="CG449">
        <v>0.44</v>
      </c>
      <c r="CH449">
        <v>4.3999999999999999E-5</v>
      </c>
      <c r="CI449" t="s">
        <v>227</v>
      </c>
      <c r="CJ449">
        <v>5.18</v>
      </c>
      <c r="CK449">
        <v>5.1800000000000001E-4</v>
      </c>
      <c r="CL449" t="s">
        <v>227</v>
      </c>
      <c r="CP449">
        <v>18700</v>
      </c>
      <c r="CQ449">
        <v>1.87</v>
      </c>
      <c r="CR449" t="s">
        <v>227</v>
      </c>
      <c r="CS449">
        <v>29.2</v>
      </c>
      <c r="CT449">
        <v>2.9199999999999999E-3</v>
      </c>
      <c r="CU449" t="s">
        <v>227</v>
      </c>
      <c r="CV449">
        <v>14.6</v>
      </c>
      <c r="CW449">
        <v>1.4599999999999999E-3</v>
      </c>
      <c r="CX449" t="s">
        <v>227</v>
      </c>
      <c r="CY449">
        <v>0.2</v>
      </c>
      <c r="CZ449">
        <v>2.0000000000000002E-5</v>
      </c>
      <c r="DA449" t="s">
        <v>227</v>
      </c>
      <c r="DB449">
        <v>3800</v>
      </c>
      <c r="DC449">
        <v>0.38</v>
      </c>
      <c r="DD449" t="s">
        <v>227</v>
      </c>
      <c r="DE449">
        <v>240</v>
      </c>
      <c r="DF449">
        <v>2.4E-2</v>
      </c>
      <c r="DG449" t="s">
        <v>227</v>
      </c>
      <c r="DH449">
        <v>3.66</v>
      </c>
      <c r="DI449">
        <v>3.6600000000000001E-4</v>
      </c>
      <c r="DJ449" t="s">
        <v>227</v>
      </c>
      <c r="DK449">
        <v>680</v>
      </c>
      <c r="DL449">
        <v>6.8000000000000005E-2</v>
      </c>
      <c r="DM449" t="s">
        <v>227</v>
      </c>
      <c r="DN449">
        <v>2.33</v>
      </c>
      <c r="DO449">
        <v>2.33E-4</v>
      </c>
      <c r="DP449" t="s">
        <v>227</v>
      </c>
      <c r="DQ449">
        <v>27.9</v>
      </c>
      <c r="DR449">
        <v>2.7899999999999999E-3</v>
      </c>
      <c r="DS449" t="s">
        <v>227</v>
      </c>
      <c r="DT449">
        <v>11.4</v>
      </c>
      <c r="DU449">
        <v>1.14E-3</v>
      </c>
      <c r="DV449" t="s">
        <v>271</v>
      </c>
      <c r="DW449">
        <v>260</v>
      </c>
      <c r="DX449">
        <v>2.5999999999999999E-2</v>
      </c>
      <c r="DY449" t="s">
        <v>227</v>
      </c>
      <c r="DZ449">
        <v>176</v>
      </c>
      <c r="EA449">
        <v>1.7600000000000001E-2</v>
      </c>
      <c r="EB449" t="s">
        <v>227</v>
      </c>
      <c r="EF449">
        <v>7</v>
      </c>
      <c r="EG449">
        <v>6.9999999999999999E-4</v>
      </c>
      <c r="EH449" t="s">
        <v>227</v>
      </c>
      <c r="EL449">
        <v>107</v>
      </c>
      <c r="EM449">
        <v>1.0699999999999999E-2</v>
      </c>
      <c r="EN449" t="s">
        <v>228</v>
      </c>
      <c r="EO449">
        <v>3.0000000000000001E-3</v>
      </c>
      <c r="EP449">
        <v>2.9999999999999999E-7</v>
      </c>
      <c r="EQ449" t="s">
        <v>227</v>
      </c>
      <c r="EX449">
        <v>65500</v>
      </c>
      <c r="EY449">
        <v>6.55</v>
      </c>
      <c r="EZ449" t="s">
        <v>227</v>
      </c>
      <c r="FA449">
        <v>4.29</v>
      </c>
      <c r="FB449">
        <v>4.2900000000000002E-4</v>
      </c>
      <c r="FC449" t="s">
        <v>227</v>
      </c>
      <c r="FD449">
        <v>8.8699999999999992</v>
      </c>
      <c r="FE449">
        <v>8.8699999999999998E-4</v>
      </c>
      <c r="FF449" t="s">
        <v>227</v>
      </c>
      <c r="FG449">
        <v>71</v>
      </c>
      <c r="FH449">
        <v>7.1000000000000004E-3</v>
      </c>
      <c r="FI449" t="s">
        <v>227</v>
      </c>
      <c r="FJ449">
        <v>259192.663</v>
      </c>
      <c r="FK449">
        <v>25.9192663</v>
      </c>
      <c r="FL449" t="s">
        <v>261</v>
      </c>
      <c r="FM449">
        <v>5.19</v>
      </c>
      <c r="FN449">
        <v>5.1900000000000004E-4</v>
      </c>
      <c r="FO449" t="s">
        <v>228</v>
      </c>
      <c r="FP449">
        <v>58</v>
      </c>
      <c r="FQ449">
        <v>5.7999999999999996E-3</v>
      </c>
      <c r="FR449" t="s">
        <v>227</v>
      </c>
      <c r="FS449">
        <v>42.7</v>
      </c>
      <c r="FT449">
        <v>4.2700000000000004E-3</v>
      </c>
      <c r="FU449" t="s">
        <v>227</v>
      </c>
      <c r="FV449">
        <v>0.16</v>
      </c>
      <c r="FW449">
        <v>1.5999999999999999E-5</v>
      </c>
      <c r="FX449" t="s">
        <v>227</v>
      </c>
      <c r="FY449">
        <v>0.53</v>
      </c>
      <c r="FZ449">
        <v>5.3000000000000001E-5</v>
      </c>
      <c r="GA449" t="s">
        <v>227</v>
      </c>
      <c r="GB449">
        <v>0.21</v>
      </c>
      <c r="GC449">
        <v>2.0999999999999999E-5</v>
      </c>
      <c r="GD449" t="s">
        <v>271</v>
      </c>
      <c r="GE449">
        <v>9.51</v>
      </c>
      <c r="GF449">
        <v>9.5100000000000002E-4</v>
      </c>
      <c r="GG449" t="s">
        <v>227</v>
      </c>
      <c r="GH449">
        <v>1310</v>
      </c>
      <c r="GI449">
        <v>0.13100000000000001</v>
      </c>
      <c r="GJ449" t="s">
        <v>227</v>
      </c>
      <c r="GK449">
        <v>0.64</v>
      </c>
      <c r="GL449">
        <v>6.3999999999999997E-5</v>
      </c>
      <c r="GM449" t="s">
        <v>227</v>
      </c>
      <c r="GN449">
        <v>0.18</v>
      </c>
      <c r="GO449">
        <v>1.8E-5</v>
      </c>
      <c r="GP449" t="s">
        <v>227</v>
      </c>
      <c r="GQ449">
        <v>3.1</v>
      </c>
      <c r="GR449">
        <v>3.1E-4</v>
      </c>
      <c r="GS449" t="s">
        <v>227</v>
      </c>
      <c r="GT449">
        <v>126</v>
      </c>
      <c r="GU449">
        <v>1.26E-2</v>
      </c>
      <c r="GV449" t="s">
        <v>228</v>
      </c>
      <c r="GW449">
        <v>29.5</v>
      </c>
      <c r="GX449">
        <v>2.9499999999999999E-3</v>
      </c>
      <c r="GY449" t="s">
        <v>227</v>
      </c>
      <c r="GZ449">
        <v>12.2</v>
      </c>
      <c r="HA449">
        <v>1.2199999999999999E-3</v>
      </c>
      <c r="HB449" t="s">
        <v>227</v>
      </c>
      <c r="HC449">
        <v>1.24</v>
      </c>
      <c r="HD449">
        <v>1.2400000000000001E-4</v>
      </c>
      <c r="HE449" t="s">
        <v>227</v>
      </c>
      <c r="HF449">
        <v>426</v>
      </c>
      <c r="HG449">
        <v>4.2599999999999999E-2</v>
      </c>
      <c r="HH449" t="s">
        <v>227</v>
      </c>
      <c r="HI449">
        <v>55</v>
      </c>
      <c r="HJ449">
        <v>5.4999999999999997E-3</v>
      </c>
      <c r="HK449" t="s">
        <v>227</v>
      </c>
    </row>
    <row r="450" spans="1:219" x14ac:dyDescent="0.25">
      <c r="A450" t="s">
        <v>826</v>
      </c>
      <c r="B450" t="s">
        <v>248</v>
      </c>
      <c r="C450" t="s">
        <v>221</v>
      </c>
      <c r="D450" t="s">
        <v>551</v>
      </c>
      <c r="E450" t="s">
        <v>552</v>
      </c>
      <c r="F450" t="s">
        <v>260</v>
      </c>
      <c r="G450" t="s">
        <v>225</v>
      </c>
      <c r="H450" t="s">
        <v>226</v>
      </c>
      <c r="I450" t="str">
        <f>HYPERLINK("https://www.oreas.com/crm/OREAS-933/")</f>
        <v>https://www.oreas.com/crm/OREAS-933/</v>
      </c>
      <c r="J450">
        <v>29.6</v>
      </c>
      <c r="K450">
        <v>2.96E-3</v>
      </c>
      <c r="L450" t="s">
        <v>271</v>
      </c>
      <c r="M450">
        <v>47900</v>
      </c>
      <c r="N450">
        <v>4.79</v>
      </c>
      <c r="O450" t="s">
        <v>227</v>
      </c>
      <c r="P450">
        <v>9.61</v>
      </c>
      <c r="Q450">
        <v>9.6100000000000005E-4</v>
      </c>
      <c r="R450" t="s">
        <v>227</v>
      </c>
      <c r="Y450">
        <v>32.9</v>
      </c>
      <c r="Z450">
        <v>3.29E-3</v>
      </c>
      <c r="AA450" t="s">
        <v>271</v>
      </c>
      <c r="AB450" s="2">
        <v>2</v>
      </c>
      <c r="AC450" s="2">
        <v>2.0000000000000001E-4</v>
      </c>
      <c r="AD450" t="s">
        <v>227</v>
      </c>
      <c r="AE450">
        <v>451</v>
      </c>
      <c r="AF450">
        <v>4.5100000000000001E-2</v>
      </c>
      <c r="AG450" t="s">
        <v>227</v>
      </c>
      <c r="AH450">
        <v>3610</v>
      </c>
      <c r="AI450">
        <v>0.36099999999999999</v>
      </c>
      <c r="AJ450" t="s">
        <v>227</v>
      </c>
      <c r="AT450">
        <v>60</v>
      </c>
      <c r="AU450">
        <v>6.0000000000000001E-3</v>
      </c>
      <c r="AV450" t="s">
        <v>227</v>
      </c>
      <c r="AW450">
        <v>45.6</v>
      </c>
      <c r="AX450">
        <v>4.5599999999999998E-3</v>
      </c>
      <c r="AY450" t="s">
        <v>227</v>
      </c>
      <c r="BC450">
        <v>83700</v>
      </c>
      <c r="BD450">
        <v>8.3699999999999992</v>
      </c>
      <c r="BE450" t="s">
        <v>227</v>
      </c>
      <c r="BO450">
        <v>177200</v>
      </c>
      <c r="BP450">
        <v>17.72</v>
      </c>
      <c r="BQ450" t="s">
        <v>227</v>
      </c>
      <c r="BR450">
        <v>6.87</v>
      </c>
      <c r="BS450">
        <v>6.87E-4</v>
      </c>
      <c r="BT450" t="s">
        <v>271</v>
      </c>
      <c r="CP450">
        <v>14900</v>
      </c>
      <c r="CQ450">
        <v>1.49</v>
      </c>
      <c r="CR450" t="s">
        <v>227</v>
      </c>
      <c r="CS450">
        <v>27.5</v>
      </c>
      <c r="CT450">
        <v>2.7499999999999998E-3</v>
      </c>
      <c r="CU450" t="s">
        <v>227</v>
      </c>
      <c r="CV450">
        <v>18.2</v>
      </c>
      <c r="CW450">
        <v>1.82E-3</v>
      </c>
      <c r="CX450" t="s">
        <v>227</v>
      </c>
      <c r="DB450">
        <v>11300</v>
      </c>
      <c r="DC450">
        <v>1.1299999999999999</v>
      </c>
      <c r="DD450" t="s">
        <v>227</v>
      </c>
      <c r="DE450">
        <v>830</v>
      </c>
      <c r="DF450">
        <v>8.3000000000000004E-2</v>
      </c>
      <c r="DG450" t="s">
        <v>227</v>
      </c>
      <c r="DH450" s="2">
        <v>2</v>
      </c>
      <c r="DI450" s="2">
        <v>2.0000000000000001E-4</v>
      </c>
      <c r="DJ450" t="s">
        <v>227</v>
      </c>
      <c r="DK450">
        <v>1510</v>
      </c>
      <c r="DL450">
        <v>0.151</v>
      </c>
      <c r="DM450" t="s">
        <v>227</v>
      </c>
      <c r="DN450">
        <v>8.1</v>
      </c>
      <c r="DO450">
        <v>8.0999999999999996E-4</v>
      </c>
      <c r="DP450" t="s">
        <v>227</v>
      </c>
      <c r="DT450">
        <v>28.1</v>
      </c>
      <c r="DU450">
        <v>2.81E-3</v>
      </c>
      <c r="DV450" t="s">
        <v>271</v>
      </c>
      <c r="DW450">
        <v>420</v>
      </c>
      <c r="DX450">
        <v>4.2000000000000003E-2</v>
      </c>
      <c r="DY450" t="s">
        <v>227</v>
      </c>
      <c r="DZ450">
        <v>189</v>
      </c>
      <c r="EA450">
        <v>1.89E-2</v>
      </c>
      <c r="EB450" t="s">
        <v>227</v>
      </c>
      <c r="EX450">
        <v>84300</v>
      </c>
      <c r="EY450">
        <v>8.43</v>
      </c>
      <c r="EZ450" t="s">
        <v>227</v>
      </c>
      <c r="FA450">
        <v>2.23</v>
      </c>
      <c r="FB450">
        <v>2.23E-4</v>
      </c>
      <c r="FC450" t="s">
        <v>227</v>
      </c>
      <c r="FG450">
        <v>68</v>
      </c>
      <c r="FH450">
        <v>6.7999999999999996E-3</v>
      </c>
      <c r="FI450" t="s">
        <v>227</v>
      </c>
      <c r="FJ450">
        <v>199127.27600000001</v>
      </c>
      <c r="FK450">
        <v>19.9127276</v>
      </c>
      <c r="FL450" t="s">
        <v>261</v>
      </c>
      <c r="FP450">
        <v>73</v>
      </c>
      <c r="FQ450">
        <v>7.3000000000000001E-3</v>
      </c>
      <c r="FR450" t="s">
        <v>227</v>
      </c>
      <c r="FS450">
        <v>28.2</v>
      </c>
      <c r="FT450">
        <v>2.82E-3</v>
      </c>
      <c r="FU450" t="s">
        <v>227</v>
      </c>
      <c r="GH450">
        <v>2230</v>
      </c>
      <c r="GI450">
        <v>0.223</v>
      </c>
      <c r="GJ450" t="s">
        <v>227</v>
      </c>
      <c r="GW450">
        <v>26.4</v>
      </c>
      <c r="GX450">
        <v>2.64E-3</v>
      </c>
      <c r="GY450" t="s">
        <v>227</v>
      </c>
      <c r="GZ450">
        <v>15.1</v>
      </c>
      <c r="HA450">
        <v>1.5100000000000001E-3</v>
      </c>
      <c r="HB450" t="s">
        <v>227</v>
      </c>
      <c r="HF450">
        <v>602</v>
      </c>
      <c r="HG450">
        <v>6.0199999999999997E-2</v>
      </c>
      <c r="HH450" t="s">
        <v>227</v>
      </c>
      <c r="HI450">
        <v>63</v>
      </c>
      <c r="HJ450">
        <v>6.3E-3</v>
      </c>
      <c r="HK450" t="s">
        <v>227</v>
      </c>
    </row>
    <row r="451" spans="1:219" x14ac:dyDescent="0.25">
      <c r="A451" t="s">
        <v>827</v>
      </c>
      <c r="B451" t="s">
        <v>248</v>
      </c>
      <c r="C451" t="s">
        <v>221</v>
      </c>
      <c r="D451" t="s">
        <v>551</v>
      </c>
      <c r="E451" t="s">
        <v>552</v>
      </c>
      <c r="F451" t="s">
        <v>260</v>
      </c>
      <c r="G451" t="s">
        <v>225</v>
      </c>
      <c r="H451" t="s">
        <v>226</v>
      </c>
      <c r="I451" t="str">
        <f>HYPERLINK("https://www.oreas.com/crm/OREAS-934/")</f>
        <v>https://www.oreas.com/crm/OREAS-934/</v>
      </c>
      <c r="J451">
        <v>34.4</v>
      </c>
      <c r="K451">
        <v>3.4399999999999999E-3</v>
      </c>
      <c r="L451" t="s">
        <v>271</v>
      </c>
      <c r="M451">
        <v>45800</v>
      </c>
      <c r="N451">
        <v>4.58</v>
      </c>
      <c r="O451" t="s">
        <v>227</v>
      </c>
      <c r="P451">
        <v>11.5</v>
      </c>
      <c r="Q451">
        <v>1.15E-3</v>
      </c>
      <c r="R451" t="s">
        <v>227</v>
      </c>
      <c r="Y451">
        <v>37</v>
      </c>
      <c r="Z451">
        <v>3.7000000000000002E-3</v>
      </c>
      <c r="AA451" t="s">
        <v>271</v>
      </c>
      <c r="AB451" s="2">
        <v>2</v>
      </c>
      <c r="AC451" s="2">
        <v>2.0000000000000001E-4</v>
      </c>
      <c r="AD451" t="s">
        <v>227</v>
      </c>
      <c r="AE451">
        <v>527</v>
      </c>
      <c r="AF451">
        <v>5.2699999999999997E-2</v>
      </c>
      <c r="AG451" t="s">
        <v>227</v>
      </c>
      <c r="AH451">
        <v>3730</v>
      </c>
      <c r="AI451">
        <v>0.373</v>
      </c>
      <c r="AJ451" t="s">
        <v>227</v>
      </c>
      <c r="AT451">
        <v>71</v>
      </c>
      <c r="AU451">
        <v>7.1000000000000004E-3</v>
      </c>
      <c r="AV451" t="s">
        <v>227</v>
      </c>
      <c r="AW451">
        <v>43.4</v>
      </c>
      <c r="AX451">
        <v>4.3400000000000001E-3</v>
      </c>
      <c r="AY451" t="s">
        <v>227</v>
      </c>
      <c r="BC451">
        <v>95900</v>
      </c>
      <c r="BD451">
        <v>9.59</v>
      </c>
      <c r="BE451" t="s">
        <v>227</v>
      </c>
      <c r="BO451">
        <v>186400</v>
      </c>
      <c r="BP451">
        <v>18.64</v>
      </c>
      <c r="BQ451" t="s">
        <v>227</v>
      </c>
      <c r="CP451">
        <v>15100</v>
      </c>
      <c r="CQ451">
        <v>1.51</v>
      </c>
      <c r="CR451" t="s">
        <v>227</v>
      </c>
      <c r="CS451">
        <v>26.6</v>
      </c>
      <c r="CT451">
        <v>2.66E-3</v>
      </c>
      <c r="CU451" t="s">
        <v>227</v>
      </c>
      <c r="CV451">
        <v>17.3</v>
      </c>
      <c r="CW451">
        <v>1.73E-3</v>
      </c>
      <c r="CX451" t="s">
        <v>227</v>
      </c>
      <c r="DB451">
        <v>10800</v>
      </c>
      <c r="DC451">
        <v>1.08</v>
      </c>
      <c r="DD451" t="s">
        <v>227</v>
      </c>
      <c r="DE451">
        <v>800</v>
      </c>
      <c r="DF451">
        <v>0.08</v>
      </c>
      <c r="DG451" t="s">
        <v>227</v>
      </c>
      <c r="DH451" s="2">
        <v>2</v>
      </c>
      <c r="DI451" s="2">
        <v>2.0000000000000001E-4</v>
      </c>
      <c r="DJ451" t="s">
        <v>227</v>
      </c>
      <c r="DK451">
        <v>1600</v>
      </c>
      <c r="DL451">
        <v>0.16</v>
      </c>
      <c r="DM451" t="s">
        <v>227</v>
      </c>
      <c r="DN451">
        <v>7.82</v>
      </c>
      <c r="DO451">
        <v>7.8200000000000003E-4</v>
      </c>
      <c r="DP451" t="s">
        <v>227</v>
      </c>
      <c r="DT451">
        <v>25.7</v>
      </c>
      <c r="DU451">
        <v>2.5699999999999998E-3</v>
      </c>
      <c r="DV451" t="s">
        <v>271</v>
      </c>
      <c r="DW451" s="2">
        <v>1000</v>
      </c>
      <c r="DX451" s="2">
        <v>0.1</v>
      </c>
      <c r="DY451" t="s">
        <v>227</v>
      </c>
      <c r="DZ451">
        <v>240</v>
      </c>
      <c r="EA451">
        <v>2.4E-2</v>
      </c>
      <c r="EB451" t="s">
        <v>227</v>
      </c>
      <c r="EX451">
        <v>95500</v>
      </c>
      <c r="EY451">
        <v>9.5500000000000007</v>
      </c>
      <c r="EZ451" t="s">
        <v>227</v>
      </c>
      <c r="FA451">
        <v>2.5099999999999998</v>
      </c>
      <c r="FB451">
        <v>2.5099999999999998E-4</v>
      </c>
      <c r="FC451" t="s">
        <v>227</v>
      </c>
      <c r="FG451">
        <v>85</v>
      </c>
      <c r="FH451">
        <v>8.5000000000000006E-3</v>
      </c>
      <c r="FI451" t="s">
        <v>227</v>
      </c>
      <c r="FJ451">
        <v>183561.693</v>
      </c>
      <c r="FK451">
        <v>18.356169300000001</v>
      </c>
      <c r="FL451" t="s">
        <v>261</v>
      </c>
      <c r="FP451">
        <v>83</v>
      </c>
      <c r="FQ451">
        <v>8.3000000000000001E-3</v>
      </c>
      <c r="FR451" t="s">
        <v>227</v>
      </c>
      <c r="FS451">
        <v>29.8</v>
      </c>
      <c r="FT451">
        <v>2.98E-3</v>
      </c>
      <c r="FU451" t="s">
        <v>227</v>
      </c>
      <c r="GE451">
        <v>9.59</v>
      </c>
      <c r="GF451">
        <v>9.59E-4</v>
      </c>
      <c r="GG451" t="s">
        <v>227</v>
      </c>
      <c r="GH451">
        <v>2160</v>
      </c>
      <c r="GI451">
        <v>0.216</v>
      </c>
      <c r="GJ451" t="s">
        <v>227</v>
      </c>
      <c r="GT451" s="2">
        <v>50</v>
      </c>
      <c r="GU451" s="2">
        <v>5.0000000000000001E-3</v>
      </c>
      <c r="GV451" t="s">
        <v>271</v>
      </c>
      <c r="GW451">
        <v>34.799999999999997</v>
      </c>
      <c r="GX451">
        <v>3.48E-3</v>
      </c>
      <c r="GY451" t="s">
        <v>227</v>
      </c>
      <c r="GZ451">
        <v>14.1</v>
      </c>
      <c r="HA451">
        <v>1.41E-3</v>
      </c>
      <c r="HB451" t="s">
        <v>227</v>
      </c>
      <c r="HF451">
        <v>724</v>
      </c>
      <c r="HG451">
        <v>7.2400000000000006E-2</v>
      </c>
      <c r="HH451" t="s">
        <v>227</v>
      </c>
      <c r="HI451">
        <v>58</v>
      </c>
      <c r="HJ451">
        <v>5.7999999999999996E-3</v>
      </c>
      <c r="HK451" t="s">
        <v>227</v>
      </c>
    </row>
    <row r="452" spans="1:219" x14ac:dyDescent="0.25">
      <c r="A452" t="s">
        <v>828</v>
      </c>
      <c r="B452" t="s">
        <v>248</v>
      </c>
      <c r="C452" t="s">
        <v>221</v>
      </c>
      <c r="D452" t="s">
        <v>551</v>
      </c>
      <c r="E452" t="s">
        <v>552</v>
      </c>
      <c r="F452" t="s">
        <v>260</v>
      </c>
      <c r="G452" t="s">
        <v>225</v>
      </c>
      <c r="H452" t="s">
        <v>226</v>
      </c>
      <c r="I452" t="str">
        <f>HYPERLINK("https://www.oreas.com/crm/OREAS-935/")</f>
        <v>https://www.oreas.com/crm/OREAS-935/</v>
      </c>
      <c r="J452">
        <v>43.7</v>
      </c>
      <c r="K452">
        <v>4.3699999999999998E-3</v>
      </c>
      <c r="L452" t="s">
        <v>271</v>
      </c>
      <c r="M452">
        <v>35500</v>
      </c>
      <c r="N452">
        <v>3.55</v>
      </c>
      <c r="O452" t="s">
        <v>227</v>
      </c>
      <c r="P452">
        <v>8.7200000000000006</v>
      </c>
      <c r="Q452">
        <v>8.7200000000000005E-4</v>
      </c>
      <c r="R452" t="s">
        <v>227</v>
      </c>
      <c r="AB452" s="2">
        <v>2</v>
      </c>
      <c r="AC452" s="2">
        <v>2.0000000000000001E-4</v>
      </c>
      <c r="AD452" t="s">
        <v>227</v>
      </c>
      <c r="AE452">
        <v>709</v>
      </c>
      <c r="AF452">
        <v>7.0900000000000005E-2</v>
      </c>
      <c r="AG452" t="s">
        <v>227</v>
      </c>
      <c r="AH452">
        <v>3200</v>
      </c>
      <c r="AI452">
        <v>0.32</v>
      </c>
      <c r="AJ452" t="s">
        <v>227</v>
      </c>
      <c r="AK452" s="2">
        <v>2</v>
      </c>
      <c r="AL452" s="2">
        <v>2.0000000000000001E-4</v>
      </c>
      <c r="AM452" t="s">
        <v>227</v>
      </c>
      <c r="AT452">
        <v>77</v>
      </c>
      <c r="AU452">
        <v>7.7000000000000002E-3</v>
      </c>
      <c r="AV452" t="s">
        <v>227</v>
      </c>
      <c r="AW452">
        <v>37.6</v>
      </c>
      <c r="AX452">
        <v>3.7599999999999999E-3</v>
      </c>
      <c r="AY452" t="s">
        <v>227</v>
      </c>
      <c r="BC452">
        <v>125500</v>
      </c>
      <c r="BD452">
        <v>12.55</v>
      </c>
      <c r="BE452" t="s">
        <v>227</v>
      </c>
      <c r="BO452">
        <v>228900</v>
      </c>
      <c r="BP452">
        <v>22.89</v>
      </c>
      <c r="BQ452" t="s">
        <v>227</v>
      </c>
      <c r="CP452">
        <v>2170</v>
      </c>
      <c r="CQ452">
        <v>0.217</v>
      </c>
      <c r="CR452" t="s">
        <v>271</v>
      </c>
      <c r="CS452">
        <v>23</v>
      </c>
      <c r="CT452">
        <v>2.3E-3</v>
      </c>
      <c r="CU452" t="s">
        <v>227</v>
      </c>
      <c r="CV452">
        <v>12.9</v>
      </c>
      <c r="CW452">
        <v>1.2899999999999999E-3</v>
      </c>
      <c r="CX452" t="s">
        <v>227</v>
      </c>
      <c r="DB452">
        <v>8020</v>
      </c>
      <c r="DC452">
        <v>0.80200000000000005</v>
      </c>
      <c r="DD452" t="s">
        <v>227</v>
      </c>
      <c r="DE452">
        <v>700</v>
      </c>
      <c r="DF452">
        <v>7.0000000000000007E-2</v>
      </c>
      <c r="DG452" t="s">
        <v>227</v>
      </c>
      <c r="DH452" s="2">
        <v>2</v>
      </c>
      <c r="DI452" s="2">
        <v>2.0000000000000001E-4</v>
      </c>
      <c r="DJ452" t="s">
        <v>227</v>
      </c>
      <c r="DK452" s="2">
        <v>300</v>
      </c>
      <c r="DL452" s="2">
        <v>0.03</v>
      </c>
      <c r="DM452" t="s">
        <v>271</v>
      </c>
      <c r="DN452">
        <v>6.53</v>
      </c>
      <c r="DO452">
        <v>6.5300000000000004E-4</v>
      </c>
      <c r="DP452" t="s">
        <v>227</v>
      </c>
      <c r="DT452">
        <v>26.2</v>
      </c>
      <c r="DU452">
        <v>2.6199999999999999E-3</v>
      </c>
      <c r="DV452" t="s">
        <v>271</v>
      </c>
      <c r="DW452" s="2">
        <v>500</v>
      </c>
      <c r="DX452" s="2">
        <v>0.05</v>
      </c>
      <c r="DY452" t="s">
        <v>227</v>
      </c>
      <c r="DZ452">
        <v>225</v>
      </c>
      <c r="EA452">
        <v>2.2499999999999999E-2</v>
      </c>
      <c r="EB452" t="s">
        <v>227</v>
      </c>
      <c r="EX452">
        <v>118300</v>
      </c>
      <c r="EY452">
        <v>11.83</v>
      </c>
      <c r="EZ452" t="s">
        <v>227</v>
      </c>
      <c r="FA452">
        <v>2.7</v>
      </c>
      <c r="FB452">
        <v>2.7E-4</v>
      </c>
      <c r="FC452" t="s">
        <v>227</v>
      </c>
      <c r="FG452">
        <v>88</v>
      </c>
      <c r="FH452">
        <v>8.8000000000000005E-3</v>
      </c>
      <c r="FI452" t="s">
        <v>227</v>
      </c>
      <c r="FJ452">
        <v>146073.413</v>
      </c>
      <c r="FK452">
        <v>14.6073413</v>
      </c>
      <c r="FL452" t="s">
        <v>261</v>
      </c>
      <c r="FP452">
        <v>108</v>
      </c>
      <c r="FQ452">
        <v>1.0800000000000001E-2</v>
      </c>
      <c r="FR452" t="s">
        <v>227</v>
      </c>
      <c r="FS452">
        <v>24.2</v>
      </c>
      <c r="FT452">
        <v>2.4199999999999998E-3</v>
      </c>
      <c r="FU452" t="s">
        <v>227</v>
      </c>
      <c r="GE452">
        <v>7.9</v>
      </c>
      <c r="GF452">
        <v>7.9000000000000001E-4</v>
      </c>
      <c r="GG452" t="s">
        <v>227</v>
      </c>
      <c r="GH452">
        <v>1820</v>
      </c>
      <c r="GI452">
        <v>0.182</v>
      </c>
      <c r="GJ452" t="s">
        <v>227</v>
      </c>
      <c r="GW452">
        <v>36</v>
      </c>
      <c r="GX452">
        <v>3.5999999999999999E-3</v>
      </c>
      <c r="GY452" t="s">
        <v>227</v>
      </c>
      <c r="GZ452">
        <v>12.3</v>
      </c>
      <c r="HA452">
        <v>1.23E-3</v>
      </c>
      <c r="HB452" t="s">
        <v>227</v>
      </c>
      <c r="HF452">
        <v>692</v>
      </c>
      <c r="HG452">
        <v>6.9199999999999998E-2</v>
      </c>
      <c r="HH452" t="s">
        <v>227</v>
      </c>
      <c r="HI452">
        <v>47.4</v>
      </c>
      <c r="HJ452">
        <v>4.7400000000000003E-3</v>
      </c>
      <c r="HK452" t="s">
        <v>227</v>
      </c>
    </row>
    <row r="453" spans="1:219" x14ac:dyDescent="0.25">
      <c r="A453" t="s">
        <v>829</v>
      </c>
      <c r="B453" t="s">
        <v>248</v>
      </c>
      <c r="C453" t="s">
        <v>221</v>
      </c>
      <c r="D453" t="s">
        <v>551</v>
      </c>
      <c r="E453" t="s">
        <v>552</v>
      </c>
      <c r="F453" t="s">
        <v>224</v>
      </c>
      <c r="G453" t="s">
        <v>235</v>
      </c>
      <c r="H453" t="s">
        <v>226</v>
      </c>
      <c r="I453" t="str">
        <f>HYPERLINK("https://www.oreas.com/crm/OREAS-94/")</f>
        <v>https://www.oreas.com/crm/OREAS-94/</v>
      </c>
      <c r="J453">
        <v>3.42</v>
      </c>
      <c r="K453">
        <v>3.4200000000000002E-4</v>
      </c>
      <c r="L453" t="s">
        <v>271</v>
      </c>
      <c r="AE453">
        <v>8.02</v>
      </c>
      <c r="AF453">
        <v>8.0199999999999998E-4</v>
      </c>
      <c r="AG453" t="s">
        <v>227</v>
      </c>
      <c r="AT453">
        <v>23.1</v>
      </c>
      <c r="AU453">
        <v>2.31E-3</v>
      </c>
      <c r="AV453" t="s">
        <v>227</v>
      </c>
      <c r="BC453">
        <v>11400</v>
      </c>
      <c r="BD453">
        <v>1.1399999999999999</v>
      </c>
      <c r="BE453" t="s">
        <v>227</v>
      </c>
      <c r="DZ453">
        <v>30.9</v>
      </c>
      <c r="EA453">
        <v>3.0899999999999999E-3</v>
      </c>
      <c r="EB453" t="s">
        <v>227</v>
      </c>
      <c r="EX453">
        <v>13800</v>
      </c>
      <c r="EY453">
        <v>1.38</v>
      </c>
      <c r="EZ453" t="s">
        <v>227</v>
      </c>
      <c r="FA453">
        <v>2.36</v>
      </c>
      <c r="FB453">
        <v>2.3599999999999999E-4</v>
      </c>
      <c r="FC453" t="s">
        <v>227</v>
      </c>
      <c r="FG453">
        <v>12.9</v>
      </c>
      <c r="FH453">
        <v>1.2899999999999999E-3</v>
      </c>
      <c r="FI453" t="s">
        <v>227</v>
      </c>
      <c r="FP453">
        <v>22.6</v>
      </c>
      <c r="FQ453">
        <v>2.2599999999999999E-3</v>
      </c>
      <c r="FR453" t="s">
        <v>227</v>
      </c>
      <c r="HF453">
        <v>171</v>
      </c>
      <c r="HG453">
        <v>1.7100000000000001E-2</v>
      </c>
      <c r="HH453" t="s">
        <v>227</v>
      </c>
    </row>
    <row r="454" spans="1:219" x14ac:dyDescent="0.25">
      <c r="A454" t="s">
        <v>830</v>
      </c>
      <c r="B454" t="s">
        <v>248</v>
      </c>
      <c r="C454" t="s">
        <v>221</v>
      </c>
      <c r="D454" t="s">
        <v>831</v>
      </c>
      <c r="E454" t="s">
        <v>552</v>
      </c>
      <c r="F454" t="s">
        <v>224</v>
      </c>
      <c r="G454" t="s">
        <v>235</v>
      </c>
      <c r="H454" t="s">
        <v>226</v>
      </c>
      <c r="I454" t="str">
        <f>HYPERLINK("https://www.oreas.com/crm/OREAS-95/")</f>
        <v>https://www.oreas.com/crm/OREAS-95/</v>
      </c>
      <c r="J454">
        <v>7.72</v>
      </c>
      <c r="K454">
        <v>7.7200000000000001E-4</v>
      </c>
      <c r="L454" t="s">
        <v>271</v>
      </c>
      <c r="AE454">
        <v>17.100000000000001</v>
      </c>
      <c r="AF454">
        <v>1.7099999999999999E-3</v>
      </c>
      <c r="AG454" t="s">
        <v>227</v>
      </c>
      <c r="AT454">
        <v>38.700000000000003</v>
      </c>
      <c r="AU454">
        <v>3.8700000000000002E-3</v>
      </c>
      <c r="AV454" t="s">
        <v>227</v>
      </c>
      <c r="BC454">
        <v>25900</v>
      </c>
      <c r="BD454">
        <v>2.59</v>
      </c>
      <c r="BE454" t="s">
        <v>227</v>
      </c>
      <c r="DZ454">
        <v>66</v>
      </c>
      <c r="EA454">
        <v>6.6E-3</v>
      </c>
      <c r="EB454" t="s">
        <v>227</v>
      </c>
      <c r="EX454">
        <v>29900</v>
      </c>
      <c r="EY454">
        <v>2.99</v>
      </c>
      <c r="EZ454" t="s">
        <v>271</v>
      </c>
      <c r="FA454">
        <v>3.89</v>
      </c>
      <c r="FB454">
        <v>3.8900000000000002E-4</v>
      </c>
      <c r="FC454" t="s">
        <v>227</v>
      </c>
      <c r="FG454">
        <v>28.5</v>
      </c>
      <c r="FH454">
        <v>2.8500000000000001E-3</v>
      </c>
      <c r="FI454" t="s">
        <v>227</v>
      </c>
      <c r="FP454">
        <v>47.2</v>
      </c>
      <c r="FQ454">
        <v>4.7200000000000002E-3</v>
      </c>
      <c r="FR454" t="s">
        <v>227</v>
      </c>
      <c r="HF454">
        <v>324</v>
      </c>
      <c r="HG454">
        <v>3.2399999999999998E-2</v>
      </c>
      <c r="HH454" t="s">
        <v>227</v>
      </c>
    </row>
    <row r="455" spans="1:219" x14ac:dyDescent="0.25">
      <c r="A455" t="s">
        <v>832</v>
      </c>
      <c r="B455" t="s">
        <v>248</v>
      </c>
      <c r="C455" t="s">
        <v>221</v>
      </c>
      <c r="D455" t="s">
        <v>831</v>
      </c>
      <c r="E455" t="s">
        <v>552</v>
      </c>
      <c r="F455" t="s">
        <v>224</v>
      </c>
      <c r="G455" t="s">
        <v>225</v>
      </c>
      <c r="H455" t="s">
        <v>226</v>
      </c>
      <c r="I455" t="str">
        <f>HYPERLINK("https://www.oreas.com/crm/OREAS-96/")</f>
        <v>https://www.oreas.com/crm/OREAS-96/</v>
      </c>
      <c r="J455">
        <v>11.5</v>
      </c>
      <c r="K455">
        <v>1.15E-3</v>
      </c>
      <c r="L455" t="s">
        <v>271</v>
      </c>
      <c r="AE455">
        <v>26.3</v>
      </c>
      <c r="AF455">
        <v>2.63E-3</v>
      </c>
      <c r="AG455" t="s">
        <v>227</v>
      </c>
      <c r="AT455">
        <v>49.9</v>
      </c>
      <c r="AU455">
        <v>4.9899999999999996E-3</v>
      </c>
      <c r="AV455" t="s">
        <v>227</v>
      </c>
      <c r="BC455">
        <v>39300</v>
      </c>
      <c r="BD455">
        <v>3.93</v>
      </c>
      <c r="BE455" t="s">
        <v>227</v>
      </c>
      <c r="DZ455">
        <v>101</v>
      </c>
      <c r="EA455">
        <v>1.01E-2</v>
      </c>
      <c r="EB455" t="s">
        <v>227</v>
      </c>
      <c r="EX455">
        <v>41900</v>
      </c>
      <c r="EY455">
        <v>4.1900000000000004</v>
      </c>
      <c r="EZ455" t="s">
        <v>227</v>
      </c>
      <c r="FA455">
        <v>5.09</v>
      </c>
      <c r="FB455">
        <v>5.0900000000000001E-4</v>
      </c>
      <c r="FC455" t="s">
        <v>227</v>
      </c>
      <c r="FG455">
        <v>40.700000000000003</v>
      </c>
      <c r="FH455">
        <v>4.0699999999999998E-3</v>
      </c>
      <c r="FI455" t="s">
        <v>227</v>
      </c>
      <c r="FP455">
        <v>66</v>
      </c>
      <c r="FQ455">
        <v>6.6E-3</v>
      </c>
      <c r="FR455" t="s">
        <v>227</v>
      </c>
      <c r="HF455">
        <v>457</v>
      </c>
      <c r="HG455">
        <v>4.5699999999999998E-2</v>
      </c>
      <c r="HH455" t="s">
        <v>227</v>
      </c>
    </row>
    <row r="456" spans="1:219" x14ac:dyDescent="0.25">
      <c r="A456" t="s">
        <v>833</v>
      </c>
      <c r="B456" t="s">
        <v>248</v>
      </c>
      <c r="C456" t="s">
        <v>221</v>
      </c>
      <c r="D456" t="s">
        <v>831</v>
      </c>
      <c r="E456" t="s">
        <v>552</v>
      </c>
      <c r="F456" t="s">
        <v>224</v>
      </c>
      <c r="G456" t="s">
        <v>225</v>
      </c>
      <c r="H456" t="s">
        <v>226</v>
      </c>
      <c r="I456" t="str">
        <f>HYPERLINK("https://www.oreas.com/crm/OREAS-97/")</f>
        <v>https://www.oreas.com/crm/OREAS-97/</v>
      </c>
      <c r="J456">
        <v>19.5</v>
      </c>
      <c r="K456">
        <v>1.9499999999999999E-3</v>
      </c>
      <c r="L456" t="s">
        <v>271</v>
      </c>
      <c r="AE456">
        <v>40.1</v>
      </c>
      <c r="AF456">
        <v>4.0099999999999997E-3</v>
      </c>
      <c r="AG456" t="s">
        <v>227</v>
      </c>
      <c r="AT456">
        <v>63</v>
      </c>
      <c r="AU456">
        <v>6.3E-3</v>
      </c>
      <c r="AV456" t="s">
        <v>227</v>
      </c>
      <c r="BC456">
        <v>63100</v>
      </c>
      <c r="BD456">
        <v>6.31</v>
      </c>
      <c r="BE456" t="s">
        <v>227</v>
      </c>
      <c r="DZ456">
        <v>147</v>
      </c>
      <c r="EA456">
        <v>1.47E-2</v>
      </c>
      <c r="EB456" t="s">
        <v>227</v>
      </c>
      <c r="FA456">
        <v>9.23</v>
      </c>
      <c r="FB456">
        <v>9.2299999999999999E-4</v>
      </c>
      <c r="FC456" t="s">
        <v>227</v>
      </c>
      <c r="FG456">
        <v>71</v>
      </c>
      <c r="FH456">
        <v>7.1000000000000004E-3</v>
      </c>
      <c r="FI456" t="s">
        <v>227</v>
      </c>
      <c r="FP456">
        <v>96</v>
      </c>
      <c r="FQ456">
        <v>9.5999999999999992E-3</v>
      </c>
      <c r="FR456" t="s">
        <v>227</v>
      </c>
      <c r="HF456">
        <v>646</v>
      </c>
      <c r="HG456">
        <v>6.4600000000000005E-2</v>
      </c>
      <c r="HH456" t="s">
        <v>227</v>
      </c>
    </row>
    <row r="457" spans="1:219" x14ac:dyDescent="0.25">
      <c r="A457" t="s">
        <v>834</v>
      </c>
      <c r="B457" t="s">
        <v>248</v>
      </c>
      <c r="C457" t="s">
        <v>221</v>
      </c>
      <c r="D457" t="s">
        <v>831</v>
      </c>
      <c r="E457" t="s">
        <v>552</v>
      </c>
      <c r="F457" t="s">
        <v>224</v>
      </c>
      <c r="G457" t="s">
        <v>225</v>
      </c>
      <c r="H457" t="s">
        <v>226</v>
      </c>
      <c r="I457" t="str">
        <f>HYPERLINK("https://www.oreas.com/crm/OREAS-98/")</f>
        <v>https://www.oreas.com/crm/OREAS-98/</v>
      </c>
      <c r="J457">
        <v>42.8</v>
      </c>
      <c r="K457">
        <v>4.28E-3</v>
      </c>
      <c r="L457" t="s">
        <v>271</v>
      </c>
      <c r="AE457">
        <v>97</v>
      </c>
      <c r="AF457">
        <v>9.7000000000000003E-3</v>
      </c>
      <c r="AG457" t="s">
        <v>227</v>
      </c>
      <c r="AT457">
        <v>121</v>
      </c>
      <c r="AU457">
        <v>1.21E-2</v>
      </c>
      <c r="AV457" t="s">
        <v>227</v>
      </c>
      <c r="BC457">
        <v>148000</v>
      </c>
      <c r="BD457">
        <v>14.8</v>
      </c>
      <c r="BE457" t="s">
        <v>227</v>
      </c>
      <c r="DZ457">
        <v>345</v>
      </c>
      <c r="EA457">
        <v>3.4500000000000003E-2</v>
      </c>
      <c r="EB457" t="s">
        <v>227</v>
      </c>
      <c r="FA457">
        <v>20.100000000000001</v>
      </c>
      <c r="FB457">
        <v>2.0100000000000001E-3</v>
      </c>
      <c r="FC457" t="s">
        <v>227</v>
      </c>
      <c r="FG457">
        <v>158</v>
      </c>
      <c r="FH457">
        <v>1.5800000000000002E-2</v>
      </c>
      <c r="FI457" t="s">
        <v>227</v>
      </c>
      <c r="FP457">
        <v>206</v>
      </c>
      <c r="FQ457">
        <v>2.06E-2</v>
      </c>
      <c r="FR457" t="s">
        <v>227</v>
      </c>
      <c r="HF457">
        <v>1355</v>
      </c>
      <c r="HG457">
        <v>0.13550000000000001</v>
      </c>
      <c r="HH457" t="s">
        <v>227</v>
      </c>
    </row>
    <row r="458" spans="1:219" x14ac:dyDescent="0.25">
      <c r="A458" t="s">
        <v>835</v>
      </c>
      <c r="B458" t="s">
        <v>560</v>
      </c>
      <c r="C458" t="s">
        <v>221</v>
      </c>
      <c r="D458" t="s">
        <v>561</v>
      </c>
      <c r="E458" t="s">
        <v>339</v>
      </c>
      <c r="F458" t="s">
        <v>224</v>
      </c>
      <c r="G458" t="s">
        <v>235</v>
      </c>
      <c r="H458" t="s">
        <v>226</v>
      </c>
      <c r="I458" t="str">
        <f>HYPERLINK("https://www.oreas.com/crm/OREAS-99/")</f>
        <v>https://www.oreas.com/crm/OREAS-99/</v>
      </c>
      <c r="J458">
        <v>67.3</v>
      </c>
      <c r="K458">
        <v>6.7299999999999999E-3</v>
      </c>
      <c r="L458" t="s">
        <v>227</v>
      </c>
    </row>
    <row r="459" spans="1:219" x14ac:dyDescent="0.25">
      <c r="A459" t="s">
        <v>836</v>
      </c>
      <c r="B459" t="s">
        <v>837</v>
      </c>
      <c r="C459" t="s">
        <v>221</v>
      </c>
      <c r="D459" t="s">
        <v>561</v>
      </c>
      <c r="E459" t="s">
        <v>250</v>
      </c>
      <c r="F459" t="s">
        <v>224</v>
      </c>
      <c r="G459" t="s">
        <v>235</v>
      </c>
      <c r="H459" t="s">
        <v>226</v>
      </c>
      <c r="I459" t="str">
        <f>HYPERLINK("https://www.oreas.com/crm/OREAS-990/")</f>
        <v>https://www.oreas.com/crm/OREAS-990/</v>
      </c>
      <c r="J459">
        <v>1765</v>
      </c>
      <c r="K459">
        <v>0.17649999999999999</v>
      </c>
      <c r="L459" t="s">
        <v>243</v>
      </c>
      <c r="M459">
        <v>9150</v>
      </c>
      <c r="N459">
        <v>0.91500000000000004</v>
      </c>
      <c r="O459" t="s">
        <v>227</v>
      </c>
      <c r="P459">
        <v>4161</v>
      </c>
      <c r="Q459">
        <v>0.41610000000000003</v>
      </c>
      <c r="R459" t="s">
        <v>227</v>
      </c>
      <c r="S459">
        <v>76.11</v>
      </c>
      <c r="T459">
        <v>7.6109999999999997E-3</v>
      </c>
      <c r="U459" t="s">
        <v>243</v>
      </c>
      <c r="AK459">
        <v>335</v>
      </c>
      <c r="AL459">
        <v>3.3500000000000002E-2</v>
      </c>
      <c r="AM459" t="s">
        <v>227</v>
      </c>
      <c r="AW459">
        <v>9.41</v>
      </c>
      <c r="AX459">
        <v>9.41E-4</v>
      </c>
      <c r="AY459" t="s">
        <v>227</v>
      </c>
      <c r="BC459">
        <v>169900</v>
      </c>
      <c r="BD459">
        <v>16.989999999999998</v>
      </c>
      <c r="BE459" t="s">
        <v>227</v>
      </c>
      <c r="BO459">
        <v>200700</v>
      </c>
      <c r="BP459">
        <v>20.07</v>
      </c>
      <c r="BQ459" t="s">
        <v>227</v>
      </c>
      <c r="CP459">
        <v>3950</v>
      </c>
      <c r="CQ459">
        <v>0.39500000000000002</v>
      </c>
      <c r="CR459" t="s">
        <v>227</v>
      </c>
      <c r="DB459">
        <v>1640</v>
      </c>
      <c r="DC459">
        <v>0.16400000000000001</v>
      </c>
      <c r="DD459" t="s">
        <v>227</v>
      </c>
      <c r="DE459">
        <v>3720</v>
      </c>
      <c r="DF459">
        <v>0.372</v>
      </c>
      <c r="DG459" t="s">
        <v>227</v>
      </c>
      <c r="DH459">
        <v>116</v>
      </c>
      <c r="DI459">
        <v>1.1599999999999999E-2</v>
      </c>
      <c r="DJ459" t="s">
        <v>227</v>
      </c>
      <c r="DZ459">
        <v>86200</v>
      </c>
      <c r="EA459">
        <v>8.6199999999999992</v>
      </c>
      <c r="EB459" t="s">
        <v>227</v>
      </c>
      <c r="EX459">
        <v>282900</v>
      </c>
      <c r="EY459">
        <v>28.29</v>
      </c>
      <c r="EZ459" t="s">
        <v>227</v>
      </c>
      <c r="FA459">
        <v>4650</v>
      </c>
      <c r="FB459">
        <v>0.46500000000000002</v>
      </c>
      <c r="FC459" t="s">
        <v>227</v>
      </c>
      <c r="FJ459">
        <v>20800</v>
      </c>
      <c r="FK459">
        <v>2.08</v>
      </c>
      <c r="FL459" t="s">
        <v>251</v>
      </c>
      <c r="GH459">
        <v>390</v>
      </c>
      <c r="GI459">
        <v>3.9E-2</v>
      </c>
      <c r="GJ459" t="s">
        <v>251</v>
      </c>
      <c r="HF459">
        <v>134300</v>
      </c>
      <c r="HG459">
        <v>13.43</v>
      </c>
      <c r="HH459" t="s">
        <v>227</v>
      </c>
      <c r="HI459">
        <v>38.700000000000003</v>
      </c>
      <c r="HJ459">
        <v>3.8700000000000002E-3</v>
      </c>
      <c r="HK459" t="s">
        <v>227</v>
      </c>
    </row>
    <row r="460" spans="1:219" x14ac:dyDescent="0.25">
      <c r="A460" t="s">
        <v>838</v>
      </c>
      <c r="B460" t="s">
        <v>560</v>
      </c>
      <c r="C460" t="s">
        <v>221</v>
      </c>
      <c r="D460" t="s">
        <v>561</v>
      </c>
      <c r="E460" t="s">
        <v>250</v>
      </c>
      <c r="F460" t="s">
        <v>260</v>
      </c>
      <c r="G460" t="s">
        <v>225</v>
      </c>
      <c r="H460" t="s">
        <v>226</v>
      </c>
      <c r="I460" t="str">
        <f>HYPERLINK("https://www.oreas.com/crm/OREAS-990b/")</f>
        <v>https://www.oreas.com/crm/OREAS-990b/</v>
      </c>
      <c r="J460">
        <v>6741</v>
      </c>
      <c r="K460">
        <v>0.67410000000000003</v>
      </c>
      <c r="L460" t="s">
        <v>683</v>
      </c>
      <c r="M460">
        <v>5580</v>
      </c>
      <c r="N460">
        <v>0.55800000000000005</v>
      </c>
      <c r="O460" t="s">
        <v>227</v>
      </c>
      <c r="P460">
        <v>7663</v>
      </c>
      <c r="Q460">
        <v>0.76629999999999998</v>
      </c>
      <c r="R460" t="s">
        <v>227</v>
      </c>
      <c r="S460">
        <v>63.67</v>
      </c>
      <c r="T460">
        <v>6.3670000000000003E-3</v>
      </c>
      <c r="U460" t="s">
        <v>683</v>
      </c>
      <c r="AB460">
        <v>0.22</v>
      </c>
      <c r="AC460">
        <v>2.1999999999999999E-5</v>
      </c>
      <c r="AD460" t="s">
        <v>227</v>
      </c>
      <c r="AE460">
        <v>50</v>
      </c>
      <c r="AF460">
        <v>5.0000000000000001E-3</v>
      </c>
      <c r="AG460" t="s">
        <v>227</v>
      </c>
      <c r="AH460">
        <v>1650</v>
      </c>
      <c r="AI460">
        <v>0.16500000000000001</v>
      </c>
      <c r="AJ460" t="s">
        <v>227</v>
      </c>
      <c r="AK460">
        <v>570</v>
      </c>
      <c r="AL460">
        <v>5.7000000000000002E-2</v>
      </c>
      <c r="AM460" t="s">
        <v>227</v>
      </c>
      <c r="AN460">
        <v>12.8</v>
      </c>
      <c r="AO460">
        <v>1.2800000000000001E-3</v>
      </c>
      <c r="AP460" t="s">
        <v>251</v>
      </c>
      <c r="AT460">
        <v>2.67</v>
      </c>
      <c r="AU460">
        <v>2.6699999999999998E-4</v>
      </c>
      <c r="AV460" t="s">
        <v>227</v>
      </c>
      <c r="AW460" s="2">
        <v>100</v>
      </c>
      <c r="AX460" s="2">
        <v>0.01</v>
      </c>
      <c r="AY460" t="s">
        <v>251</v>
      </c>
      <c r="AZ460">
        <v>1.19</v>
      </c>
      <c r="BA460">
        <v>1.1900000000000001E-4</v>
      </c>
      <c r="BB460" t="s">
        <v>227</v>
      </c>
      <c r="BC460">
        <v>167100</v>
      </c>
      <c r="BD460">
        <v>16.71</v>
      </c>
      <c r="BE460" t="s">
        <v>227</v>
      </c>
      <c r="BF460">
        <v>0.73</v>
      </c>
      <c r="BG460">
        <v>7.2999999999999999E-5</v>
      </c>
      <c r="BH460" t="s">
        <v>227</v>
      </c>
      <c r="BI460">
        <v>0.39</v>
      </c>
      <c r="BJ460">
        <v>3.8999999999999999E-5</v>
      </c>
      <c r="BK460" t="s">
        <v>227</v>
      </c>
      <c r="BL460">
        <v>0.56000000000000005</v>
      </c>
      <c r="BM460">
        <v>5.5999999999999999E-5</v>
      </c>
      <c r="BN460" t="s">
        <v>227</v>
      </c>
      <c r="BO460">
        <v>144500</v>
      </c>
      <c r="BP460">
        <v>14.45</v>
      </c>
      <c r="BQ460" t="s">
        <v>227</v>
      </c>
      <c r="BR460">
        <v>4.75</v>
      </c>
      <c r="BS460">
        <v>4.75E-4</v>
      </c>
      <c r="BT460" t="s">
        <v>227</v>
      </c>
      <c r="BU460">
        <v>0.9</v>
      </c>
      <c r="BV460">
        <v>9.0000000000000006E-5</v>
      </c>
      <c r="BW460" t="s">
        <v>227</v>
      </c>
      <c r="CA460">
        <v>0.62</v>
      </c>
      <c r="CB460">
        <v>6.2000000000000003E-5</v>
      </c>
      <c r="CC460" t="s">
        <v>227</v>
      </c>
      <c r="CJ460">
        <v>7.68</v>
      </c>
      <c r="CK460">
        <v>7.6800000000000002E-4</v>
      </c>
      <c r="CL460" t="s">
        <v>227</v>
      </c>
      <c r="CP460">
        <v>2160</v>
      </c>
      <c r="CQ460">
        <v>0.216</v>
      </c>
      <c r="CR460" t="s">
        <v>227</v>
      </c>
      <c r="CS460">
        <v>7.25</v>
      </c>
      <c r="CT460">
        <v>7.2499999999999995E-4</v>
      </c>
      <c r="CU460" t="s">
        <v>251</v>
      </c>
      <c r="CV460">
        <v>2.19</v>
      </c>
      <c r="CW460">
        <v>2.1900000000000001E-4</v>
      </c>
      <c r="CX460" t="s">
        <v>227</v>
      </c>
      <c r="DB460">
        <v>1240</v>
      </c>
      <c r="DC460">
        <v>0.124</v>
      </c>
      <c r="DD460" t="s">
        <v>227</v>
      </c>
      <c r="DE460">
        <v>2280</v>
      </c>
      <c r="DF460">
        <v>0.22800000000000001</v>
      </c>
      <c r="DG460" t="s">
        <v>227</v>
      </c>
      <c r="DH460">
        <v>131</v>
      </c>
      <c r="DI460">
        <v>1.3100000000000001E-2</v>
      </c>
      <c r="DJ460" t="s">
        <v>227</v>
      </c>
      <c r="DK460">
        <v>310</v>
      </c>
      <c r="DL460">
        <v>3.1E-2</v>
      </c>
      <c r="DM460" t="s">
        <v>227</v>
      </c>
      <c r="DN460">
        <v>0.89</v>
      </c>
      <c r="DO460">
        <v>8.8999999999999995E-5</v>
      </c>
      <c r="DP460" t="s">
        <v>227</v>
      </c>
      <c r="DQ460">
        <v>4.49</v>
      </c>
      <c r="DR460">
        <v>4.4900000000000002E-4</v>
      </c>
      <c r="DS460" t="s">
        <v>227</v>
      </c>
      <c r="DT460" s="2">
        <v>50</v>
      </c>
      <c r="DU460" s="2">
        <v>5.0000000000000001E-3</v>
      </c>
      <c r="DV460" t="s">
        <v>251</v>
      </c>
      <c r="DW460" s="2">
        <v>100</v>
      </c>
      <c r="DX460" s="2">
        <v>0.01</v>
      </c>
      <c r="DY460" t="s">
        <v>251</v>
      </c>
      <c r="DZ460">
        <v>84500</v>
      </c>
      <c r="EA460">
        <v>8.4499999999999993</v>
      </c>
      <c r="EB460" t="s">
        <v>227</v>
      </c>
      <c r="EF460">
        <v>1.08</v>
      </c>
      <c r="EG460">
        <v>1.08E-4</v>
      </c>
      <c r="EH460" t="s">
        <v>227</v>
      </c>
      <c r="EL460">
        <v>14.5</v>
      </c>
      <c r="EM460">
        <v>1.4499999999999999E-3</v>
      </c>
      <c r="EN460" t="s">
        <v>251</v>
      </c>
      <c r="EO460">
        <v>6.0000000000000001E-3</v>
      </c>
      <c r="EP460">
        <v>5.9999999999999997E-7</v>
      </c>
      <c r="EQ460" t="s">
        <v>227</v>
      </c>
      <c r="EX460">
        <v>291100</v>
      </c>
      <c r="EY460">
        <v>29.11</v>
      </c>
      <c r="EZ460" t="s">
        <v>251</v>
      </c>
      <c r="FA460">
        <v>18900</v>
      </c>
      <c r="FB460">
        <v>1.89</v>
      </c>
      <c r="FC460" t="s">
        <v>227</v>
      </c>
      <c r="FD460">
        <v>0.86</v>
      </c>
      <c r="FE460">
        <v>8.6000000000000003E-5</v>
      </c>
      <c r="FF460" t="s">
        <v>227</v>
      </c>
      <c r="FG460" s="2">
        <v>20</v>
      </c>
      <c r="FH460" s="2">
        <v>2E-3</v>
      </c>
      <c r="FI460" t="s">
        <v>251</v>
      </c>
      <c r="FJ460">
        <v>17400</v>
      </c>
      <c r="FK460">
        <v>1.74</v>
      </c>
      <c r="FL460" t="s">
        <v>251</v>
      </c>
      <c r="FP460">
        <v>5.51</v>
      </c>
      <c r="FQ460">
        <v>5.5099999999999995E-4</v>
      </c>
      <c r="FR460" t="s">
        <v>227</v>
      </c>
      <c r="FS460">
        <v>133</v>
      </c>
      <c r="FT460">
        <v>1.3299999999999999E-2</v>
      </c>
      <c r="FU460" t="s">
        <v>251</v>
      </c>
      <c r="FY460">
        <v>0.12</v>
      </c>
      <c r="FZ460">
        <v>1.2E-5</v>
      </c>
      <c r="GA460" t="s">
        <v>227</v>
      </c>
      <c r="GB460" s="2">
        <v>1</v>
      </c>
      <c r="GC460" s="2">
        <v>1E-4</v>
      </c>
      <c r="GD460" t="s">
        <v>251</v>
      </c>
      <c r="GE460">
        <v>3</v>
      </c>
      <c r="GF460">
        <v>2.9999999999999997E-4</v>
      </c>
      <c r="GG460" t="s">
        <v>251</v>
      </c>
      <c r="GH460">
        <v>240</v>
      </c>
      <c r="GI460">
        <v>2.4E-2</v>
      </c>
      <c r="GJ460" t="s">
        <v>227</v>
      </c>
      <c r="GK460">
        <v>7.32</v>
      </c>
      <c r="GL460">
        <v>7.3200000000000001E-4</v>
      </c>
      <c r="GM460" t="s">
        <v>227</v>
      </c>
      <c r="GN460" s="2">
        <v>0.1</v>
      </c>
      <c r="GO460" s="2">
        <v>1.0000000000000001E-5</v>
      </c>
      <c r="GP460" t="s">
        <v>227</v>
      </c>
      <c r="GQ460">
        <v>3.45</v>
      </c>
      <c r="GR460">
        <v>3.4499999999999998E-4</v>
      </c>
      <c r="GS460" t="s">
        <v>227</v>
      </c>
      <c r="GW460">
        <v>5.43</v>
      </c>
      <c r="GX460">
        <v>5.4299999999999997E-4</v>
      </c>
      <c r="GY460" t="s">
        <v>227</v>
      </c>
      <c r="GZ460">
        <v>3.78</v>
      </c>
      <c r="HA460">
        <v>3.7800000000000003E-4</v>
      </c>
      <c r="HB460" t="s">
        <v>227</v>
      </c>
      <c r="HC460">
        <v>0.39</v>
      </c>
      <c r="HD460">
        <v>3.8999999999999999E-5</v>
      </c>
      <c r="HE460" t="s">
        <v>227</v>
      </c>
      <c r="HF460">
        <v>199700</v>
      </c>
      <c r="HG460">
        <v>19.97</v>
      </c>
      <c r="HH460" t="s">
        <v>227</v>
      </c>
      <c r="HI460">
        <v>20.8</v>
      </c>
      <c r="HJ460">
        <v>2.0799999999999998E-3</v>
      </c>
      <c r="HK460" t="s">
        <v>227</v>
      </c>
    </row>
    <row r="461" spans="1:219" x14ac:dyDescent="0.25">
      <c r="A461" t="s">
        <v>839</v>
      </c>
      <c r="B461" t="s">
        <v>560</v>
      </c>
      <c r="C461" t="s">
        <v>221</v>
      </c>
      <c r="D461" t="s">
        <v>561</v>
      </c>
      <c r="E461" t="s">
        <v>250</v>
      </c>
      <c r="F461" t="s">
        <v>260</v>
      </c>
      <c r="G461" t="s">
        <v>225</v>
      </c>
      <c r="H461" t="s">
        <v>226</v>
      </c>
      <c r="I461" t="str">
        <f>HYPERLINK("https://www.oreas.com/crm/OREAS-990c/")</f>
        <v>https://www.oreas.com/crm/OREAS-990c/</v>
      </c>
      <c r="J461">
        <v>2732</v>
      </c>
      <c r="K461">
        <v>0.2732</v>
      </c>
      <c r="L461" t="s">
        <v>243</v>
      </c>
      <c r="M461">
        <v>7780</v>
      </c>
      <c r="N461">
        <v>0.77800000000000002</v>
      </c>
      <c r="O461" t="s">
        <v>227</v>
      </c>
      <c r="P461">
        <v>5834</v>
      </c>
      <c r="Q461">
        <v>0.58340000000000003</v>
      </c>
      <c r="R461" t="s">
        <v>227</v>
      </c>
      <c r="S461">
        <v>35.35</v>
      </c>
      <c r="T461">
        <v>3.5349999999999999E-3</v>
      </c>
      <c r="U461" t="s">
        <v>243</v>
      </c>
      <c r="Y461">
        <v>1950</v>
      </c>
      <c r="Z461">
        <v>0.19500000000000001</v>
      </c>
      <c r="AA461" t="s">
        <v>251</v>
      </c>
      <c r="AE461">
        <v>88</v>
      </c>
      <c r="AF461">
        <v>8.8000000000000005E-3</v>
      </c>
      <c r="AG461" t="s">
        <v>227</v>
      </c>
      <c r="AH461">
        <v>1420</v>
      </c>
      <c r="AI461">
        <v>0.14199999999999999</v>
      </c>
      <c r="AJ461" t="s">
        <v>227</v>
      </c>
      <c r="AK461">
        <v>415</v>
      </c>
      <c r="AL461">
        <v>4.1500000000000002E-2</v>
      </c>
      <c r="AM461" t="s">
        <v>227</v>
      </c>
      <c r="AN461">
        <v>20</v>
      </c>
      <c r="AO461">
        <v>2E-3</v>
      </c>
      <c r="AP461" t="s">
        <v>227</v>
      </c>
      <c r="AT461">
        <v>7.84</v>
      </c>
      <c r="AU461">
        <v>7.8399999999999997E-4</v>
      </c>
      <c r="AV461" t="s">
        <v>227</v>
      </c>
      <c r="AZ461">
        <v>0.68</v>
      </c>
      <c r="BA461">
        <v>6.7999999999999999E-5</v>
      </c>
      <c r="BB461" t="s">
        <v>227</v>
      </c>
      <c r="BC461">
        <v>172300</v>
      </c>
      <c r="BD461">
        <v>17.23</v>
      </c>
      <c r="BE461" t="s">
        <v>227</v>
      </c>
      <c r="BF461">
        <v>1.33</v>
      </c>
      <c r="BG461">
        <v>1.3300000000000001E-4</v>
      </c>
      <c r="BH461" t="s">
        <v>251</v>
      </c>
      <c r="BI461">
        <v>0.8</v>
      </c>
      <c r="BJ461">
        <v>8.0000000000000007E-5</v>
      </c>
      <c r="BK461" t="s">
        <v>251</v>
      </c>
      <c r="BO461">
        <v>170500</v>
      </c>
      <c r="BP461">
        <v>17.05</v>
      </c>
      <c r="BQ461" t="s">
        <v>227</v>
      </c>
      <c r="BR461">
        <v>3.51</v>
      </c>
      <c r="BS461">
        <v>3.5100000000000002E-4</v>
      </c>
      <c r="BT461" t="s">
        <v>227</v>
      </c>
      <c r="BU461">
        <v>1.62</v>
      </c>
      <c r="BV461">
        <v>1.6200000000000001E-4</v>
      </c>
      <c r="BW461" t="s">
        <v>251</v>
      </c>
      <c r="BX461" s="2">
        <v>1</v>
      </c>
      <c r="BY461" s="2">
        <v>1E-4</v>
      </c>
      <c r="BZ461" t="s">
        <v>251</v>
      </c>
      <c r="CA461">
        <v>0.95</v>
      </c>
      <c r="CB461">
        <v>9.5000000000000005E-5</v>
      </c>
      <c r="CC461" t="s">
        <v>227</v>
      </c>
      <c r="CG461">
        <v>0.27</v>
      </c>
      <c r="CH461">
        <v>2.6999999999999999E-5</v>
      </c>
      <c r="CI461" t="s">
        <v>251</v>
      </c>
      <c r="CJ461">
        <v>14.3</v>
      </c>
      <c r="CK461">
        <v>1.4300000000000001E-3</v>
      </c>
      <c r="CL461" t="s">
        <v>227</v>
      </c>
      <c r="CP461">
        <v>3350</v>
      </c>
      <c r="CQ461">
        <v>0.33500000000000002</v>
      </c>
      <c r="CR461" t="s">
        <v>227</v>
      </c>
      <c r="CS461">
        <v>8.4499999999999993</v>
      </c>
      <c r="CT461">
        <v>8.4500000000000005E-4</v>
      </c>
      <c r="CU461" t="s">
        <v>227</v>
      </c>
      <c r="CV461">
        <v>2.89</v>
      </c>
      <c r="CW461">
        <v>2.8899999999999998E-4</v>
      </c>
      <c r="CX461" t="s">
        <v>227</v>
      </c>
      <c r="DB461">
        <v>1220</v>
      </c>
      <c r="DC461">
        <v>0.122</v>
      </c>
      <c r="DD461" t="s">
        <v>227</v>
      </c>
      <c r="DE461">
        <v>3680</v>
      </c>
      <c r="DF461">
        <v>0.36799999999999999</v>
      </c>
      <c r="DG461" t="s">
        <v>227</v>
      </c>
      <c r="DH461">
        <v>141</v>
      </c>
      <c r="DI461">
        <v>1.41E-2</v>
      </c>
      <c r="DJ461" t="s">
        <v>227</v>
      </c>
      <c r="DK461">
        <v>340</v>
      </c>
      <c r="DL461">
        <v>3.4000000000000002E-2</v>
      </c>
      <c r="DM461" t="s">
        <v>227</v>
      </c>
      <c r="DN461">
        <v>1.17</v>
      </c>
      <c r="DO461">
        <v>1.17E-4</v>
      </c>
      <c r="DP461" t="s">
        <v>227</v>
      </c>
      <c r="DQ461">
        <v>9.6199999999999992</v>
      </c>
      <c r="DR461">
        <v>9.6199999999999996E-4</v>
      </c>
      <c r="DS461" t="s">
        <v>251</v>
      </c>
      <c r="DZ461">
        <v>79800</v>
      </c>
      <c r="EA461">
        <v>7.98</v>
      </c>
      <c r="EB461" t="s">
        <v>227</v>
      </c>
      <c r="EF461">
        <v>2.48</v>
      </c>
      <c r="EG461">
        <v>2.4800000000000001E-4</v>
      </c>
      <c r="EH461" t="s">
        <v>251</v>
      </c>
      <c r="EL461">
        <v>19</v>
      </c>
      <c r="EM461">
        <v>1.9E-3</v>
      </c>
      <c r="EN461" t="s">
        <v>251</v>
      </c>
      <c r="EX461">
        <v>278800</v>
      </c>
      <c r="EY461">
        <v>27.88</v>
      </c>
      <c r="EZ461" t="s">
        <v>227</v>
      </c>
      <c r="FA461">
        <v>7696</v>
      </c>
      <c r="FB461">
        <v>0.76959999999999995</v>
      </c>
      <c r="FC461" t="s">
        <v>227</v>
      </c>
      <c r="FD461">
        <v>1.07</v>
      </c>
      <c r="FE461">
        <v>1.07E-4</v>
      </c>
      <c r="FF461" t="s">
        <v>227</v>
      </c>
      <c r="FJ461">
        <v>17900</v>
      </c>
      <c r="FK461">
        <v>1.79</v>
      </c>
      <c r="FL461" t="s">
        <v>251</v>
      </c>
      <c r="FM461">
        <v>1.77</v>
      </c>
      <c r="FN461">
        <v>1.7699999999999999E-4</v>
      </c>
      <c r="FO461" t="s">
        <v>251</v>
      </c>
      <c r="FP461">
        <v>4.03</v>
      </c>
      <c r="FQ461">
        <v>4.0299999999999998E-4</v>
      </c>
      <c r="FR461" t="s">
        <v>227</v>
      </c>
      <c r="FS461">
        <v>16.399999999999999</v>
      </c>
      <c r="FT461">
        <v>1.64E-3</v>
      </c>
      <c r="FU461" t="s">
        <v>227</v>
      </c>
      <c r="FV461">
        <v>9.0999999999999998E-2</v>
      </c>
      <c r="FW461">
        <v>9.0999999999999993E-6</v>
      </c>
      <c r="FX461" t="s">
        <v>227</v>
      </c>
      <c r="FY461">
        <v>0.23</v>
      </c>
      <c r="FZ461">
        <v>2.3E-5</v>
      </c>
      <c r="GA461" t="s">
        <v>251</v>
      </c>
      <c r="GB461" s="2">
        <v>5</v>
      </c>
      <c r="GC461" s="2">
        <v>5.0000000000000001E-4</v>
      </c>
      <c r="GD461" t="s">
        <v>251</v>
      </c>
      <c r="GE461">
        <v>3.84</v>
      </c>
      <c r="GF461">
        <v>3.8400000000000001E-4</v>
      </c>
      <c r="GG461" t="s">
        <v>227</v>
      </c>
      <c r="GH461">
        <v>270</v>
      </c>
      <c r="GI461">
        <v>2.7E-2</v>
      </c>
      <c r="GJ461" t="s">
        <v>227</v>
      </c>
      <c r="GK461">
        <v>12.8</v>
      </c>
      <c r="GL461">
        <v>1.2800000000000001E-3</v>
      </c>
      <c r="GM461" t="s">
        <v>227</v>
      </c>
      <c r="GN461">
        <v>0.11</v>
      </c>
      <c r="GO461">
        <v>1.1E-5</v>
      </c>
      <c r="GP461" t="s">
        <v>251</v>
      </c>
      <c r="GQ461">
        <v>2.19</v>
      </c>
      <c r="GR461">
        <v>2.1900000000000001E-4</v>
      </c>
      <c r="GS461" t="s">
        <v>227</v>
      </c>
      <c r="GW461">
        <v>4.76</v>
      </c>
      <c r="GX461">
        <v>4.7600000000000002E-4</v>
      </c>
      <c r="GY461" t="s">
        <v>251</v>
      </c>
      <c r="GZ461">
        <v>5.98</v>
      </c>
      <c r="HA461">
        <v>5.9800000000000001E-4</v>
      </c>
      <c r="HB461" t="s">
        <v>227</v>
      </c>
      <c r="HC461">
        <v>0.78</v>
      </c>
      <c r="HD461">
        <v>7.7999999999999999E-5</v>
      </c>
      <c r="HE461" t="s">
        <v>251</v>
      </c>
      <c r="HF461">
        <v>184400</v>
      </c>
      <c r="HG461">
        <v>18.440000000000001</v>
      </c>
      <c r="HH461" t="s">
        <v>227</v>
      </c>
      <c r="HI461">
        <v>34</v>
      </c>
      <c r="HJ461">
        <v>3.3999999999999998E-3</v>
      </c>
      <c r="HK461" t="s">
        <v>227</v>
      </c>
    </row>
    <row r="462" spans="1:219" x14ac:dyDescent="0.25">
      <c r="A462" t="s">
        <v>840</v>
      </c>
      <c r="B462" t="s">
        <v>560</v>
      </c>
      <c r="C462" t="s">
        <v>221</v>
      </c>
      <c r="D462" t="s">
        <v>561</v>
      </c>
      <c r="E462" t="s">
        <v>316</v>
      </c>
      <c r="F462" t="s">
        <v>224</v>
      </c>
      <c r="G462" t="s">
        <v>225</v>
      </c>
      <c r="H462" t="s">
        <v>226</v>
      </c>
      <c r="I462" t="str">
        <f>HYPERLINK("https://www.oreas.com/crm/OREAS-991/")</f>
        <v>https://www.oreas.com/crm/OREAS-991/</v>
      </c>
      <c r="J462">
        <v>48.1</v>
      </c>
      <c r="K462">
        <v>4.81E-3</v>
      </c>
      <c r="L462" t="s">
        <v>227</v>
      </c>
      <c r="S462">
        <v>47.04</v>
      </c>
      <c r="T462">
        <v>4.7039999999999998E-3</v>
      </c>
      <c r="U462" t="s">
        <v>243</v>
      </c>
    </row>
    <row r="463" spans="1:219" x14ac:dyDescent="0.25">
      <c r="A463" t="s">
        <v>841</v>
      </c>
      <c r="B463" t="s">
        <v>560</v>
      </c>
      <c r="C463" t="s">
        <v>221</v>
      </c>
      <c r="D463" t="s">
        <v>561</v>
      </c>
      <c r="E463" t="s">
        <v>758</v>
      </c>
      <c r="F463" t="s">
        <v>224</v>
      </c>
      <c r="G463" t="s">
        <v>235</v>
      </c>
      <c r="H463" t="s">
        <v>226</v>
      </c>
      <c r="I463" t="str">
        <f>HYPERLINK("https://www.oreas.com/crm/OREAS-992/")</f>
        <v>https://www.oreas.com/crm/OREAS-992/</v>
      </c>
    </row>
    <row r="464" spans="1:219" x14ac:dyDescent="0.25">
      <c r="A464" t="s">
        <v>842</v>
      </c>
      <c r="B464" t="s">
        <v>560</v>
      </c>
      <c r="C464" t="s">
        <v>221</v>
      </c>
      <c r="D464" t="s">
        <v>561</v>
      </c>
      <c r="E464" t="s">
        <v>758</v>
      </c>
      <c r="F464" t="s">
        <v>260</v>
      </c>
      <c r="G464" t="s">
        <v>235</v>
      </c>
      <c r="H464" t="s">
        <v>226</v>
      </c>
      <c r="I464" t="str">
        <f>HYPERLINK("https://www.oreas.com/crm/OREAS-992b/")</f>
        <v>https://www.oreas.com/crm/OREAS-992b/</v>
      </c>
      <c r="J464">
        <v>344</v>
      </c>
      <c r="K464">
        <v>3.44E-2</v>
      </c>
      <c r="L464" t="s">
        <v>683</v>
      </c>
      <c r="M464">
        <v>400</v>
      </c>
      <c r="N464">
        <v>0.04</v>
      </c>
      <c r="O464" t="s">
        <v>227</v>
      </c>
      <c r="P464">
        <v>582</v>
      </c>
      <c r="Q464">
        <v>5.8200000000000002E-2</v>
      </c>
      <c r="R464" t="s">
        <v>227</v>
      </c>
      <c r="S464">
        <v>15</v>
      </c>
      <c r="T464">
        <v>1.5E-3</v>
      </c>
      <c r="U464" t="s">
        <v>683</v>
      </c>
      <c r="Y464">
        <v>584</v>
      </c>
      <c r="Z464">
        <v>5.8400000000000001E-2</v>
      </c>
      <c r="AA464" t="s">
        <v>251</v>
      </c>
      <c r="AB464" s="2">
        <v>0.05</v>
      </c>
      <c r="AC464" s="2">
        <v>5.0000000000000004E-6</v>
      </c>
      <c r="AD464" t="s">
        <v>227</v>
      </c>
      <c r="AE464">
        <v>3.75</v>
      </c>
      <c r="AF464">
        <v>3.7500000000000001E-4</v>
      </c>
      <c r="AG464" t="s">
        <v>227</v>
      </c>
      <c r="AH464">
        <v>170</v>
      </c>
      <c r="AI464">
        <v>1.7000000000000001E-2</v>
      </c>
      <c r="AJ464" t="s">
        <v>227</v>
      </c>
      <c r="AK464">
        <v>25.5</v>
      </c>
      <c r="AL464">
        <v>2.5500000000000002E-3</v>
      </c>
      <c r="AM464" t="s">
        <v>227</v>
      </c>
      <c r="AN464">
        <v>0.65</v>
      </c>
      <c r="AO464">
        <v>6.4999999999999994E-5</v>
      </c>
      <c r="AP464" t="s">
        <v>227</v>
      </c>
      <c r="AT464">
        <v>749</v>
      </c>
      <c r="AU464">
        <v>7.4899999999999994E-2</v>
      </c>
      <c r="AV464" t="s">
        <v>227</v>
      </c>
      <c r="AW464" s="2">
        <v>100</v>
      </c>
      <c r="AX464" s="2">
        <v>0.01</v>
      </c>
      <c r="AY464" t="s">
        <v>251</v>
      </c>
      <c r="AZ464">
        <v>8.2000000000000003E-2</v>
      </c>
      <c r="BA464">
        <v>8.1999999999999994E-6</v>
      </c>
      <c r="BB464" t="s">
        <v>227</v>
      </c>
      <c r="BC464">
        <v>447300</v>
      </c>
      <c r="BD464">
        <v>44.73</v>
      </c>
      <c r="BE464" t="s">
        <v>227</v>
      </c>
      <c r="BF464" s="2">
        <v>0.5</v>
      </c>
      <c r="BG464" s="2">
        <v>5.0000000000000002E-5</v>
      </c>
      <c r="BH464" t="s">
        <v>251</v>
      </c>
      <c r="BI464" s="2">
        <v>0.1</v>
      </c>
      <c r="BJ464" s="2">
        <v>1.0000000000000001E-5</v>
      </c>
      <c r="BK464" t="s">
        <v>227</v>
      </c>
      <c r="BL464" s="2">
        <v>0.1</v>
      </c>
      <c r="BM464" s="2">
        <v>1.0000000000000001E-5</v>
      </c>
      <c r="BN464" t="s">
        <v>227</v>
      </c>
      <c r="BO464">
        <v>10500</v>
      </c>
      <c r="BP464">
        <v>1.05</v>
      </c>
      <c r="BQ464" t="s">
        <v>227</v>
      </c>
      <c r="BR464">
        <v>0.26</v>
      </c>
      <c r="BS464">
        <v>2.5999999999999998E-5</v>
      </c>
      <c r="BT464" t="s">
        <v>227</v>
      </c>
      <c r="BU464" s="2">
        <v>0.1</v>
      </c>
      <c r="BV464" s="2">
        <v>1.0000000000000001E-5</v>
      </c>
      <c r="BW464" t="s">
        <v>227</v>
      </c>
      <c r="CA464" s="2">
        <v>0.1</v>
      </c>
      <c r="CB464" s="2">
        <v>1.0000000000000001E-5</v>
      </c>
      <c r="CC464" t="s">
        <v>227</v>
      </c>
      <c r="CJ464">
        <v>0.36</v>
      </c>
      <c r="CK464">
        <v>3.6000000000000001E-5</v>
      </c>
      <c r="CL464" t="s">
        <v>227</v>
      </c>
      <c r="CP464">
        <v>200</v>
      </c>
      <c r="CQ464">
        <v>0.02</v>
      </c>
      <c r="CR464" t="s">
        <v>227</v>
      </c>
      <c r="DB464">
        <v>100</v>
      </c>
      <c r="DC464">
        <v>0.01</v>
      </c>
      <c r="DD464" t="s">
        <v>227</v>
      </c>
      <c r="DE464">
        <v>120</v>
      </c>
      <c r="DF464">
        <v>1.2E-2</v>
      </c>
      <c r="DG464" t="s">
        <v>227</v>
      </c>
      <c r="DH464">
        <v>7.29</v>
      </c>
      <c r="DI464">
        <v>7.2900000000000005E-4</v>
      </c>
      <c r="DJ464" t="s">
        <v>227</v>
      </c>
      <c r="DK464">
        <v>100</v>
      </c>
      <c r="DL464">
        <v>0.01</v>
      </c>
      <c r="DM464" t="s">
        <v>227</v>
      </c>
      <c r="DN464">
        <v>9.2999999999999999E-2</v>
      </c>
      <c r="DO464">
        <v>9.3000000000000007E-6</v>
      </c>
      <c r="DP464" t="s">
        <v>227</v>
      </c>
      <c r="DQ464">
        <v>0.28999999999999998</v>
      </c>
      <c r="DR464">
        <v>2.9E-5</v>
      </c>
      <c r="DS464" t="s">
        <v>227</v>
      </c>
      <c r="DT464">
        <v>14800</v>
      </c>
      <c r="DU464">
        <v>1.48</v>
      </c>
      <c r="DV464" t="s">
        <v>251</v>
      </c>
      <c r="DW464" s="2">
        <v>100</v>
      </c>
      <c r="DX464" s="2">
        <v>0.01</v>
      </c>
      <c r="DY464" t="s">
        <v>251</v>
      </c>
      <c r="DZ464">
        <v>3740</v>
      </c>
      <c r="EA464">
        <v>0.374</v>
      </c>
      <c r="EB464" t="s">
        <v>227</v>
      </c>
      <c r="EC464">
        <v>127.9</v>
      </c>
      <c r="ED464">
        <v>1.2789999999999999E-2</v>
      </c>
      <c r="EE464" t="s">
        <v>243</v>
      </c>
      <c r="EF464" s="2">
        <v>0.1</v>
      </c>
      <c r="EG464" s="2">
        <v>1.0000000000000001E-5</v>
      </c>
      <c r="EH464" t="s">
        <v>227</v>
      </c>
      <c r="EI464">
        <v>21.9</v>
      </c>
      <c r="EJ464">
        <v>2.1900000000000001E-3</v>
      </c>
      <c r="EK464" t="s">
        <v>243</v>
      </c>
      <c r="EL464">
        <v>1.97</v>
      </c>
      <c r="EM464">
        <v>1.9699999999999999E-4</v>
      </c>
      <c r="EN464" t="s">
        <v>251</v>
      </c>
      <c r="EO464" s="2">
        <v>0.05</v>
      </c>
      <c r="EP464" s="2">
        <v>5.0000000000000004E-6</v>
      </c>
      <c r="EQ464" t="s">
        <v>227</v>
      </c>
      <c r="EX464">
        <v>383300</v>
      </c>
      <c r="EY464">
        <v>38.33</v>
      </c>
      <c r="EZ464" t="s">
        <v>251</v>
      </c>
      <c r="FA464">
        <v>818</v>
      </c>
      <c r="FB464">
        <v>8.1799999999999998E-2</v>
      </c>
      <c r="FC464" t="s">
        <v>227</v>
      </c>
      <c r="FD464" s="2">
        <v>1</v>
      </c>
      <c r="FE464" s="2">
        <v>1E-4</v>
      </c>
      <c r="FF464" t="s">
        <v>227</v>
      </c>
      <c r="FG464">
        <v>71</v>
      </c>
      <c r="FH464">
        <v>7.1000000000000004E-3</v>
      </c>
      <c r="FI464" t="s">
        <v>227</v>
      </c>
      <c r="FJ464">
        <v>2200</v>
      </c>
      <c r="FK464">
        <v>0.22</v>
      </c>
      <c r="FL464" t="s">
        <v>251</v>
      </c>
      <c r="FP464">
        <v>0.48</v>
      </c>
      <c r="FQ464">
        <v>4.8000000000000001E-5</v>
      </c>
      <c r="FR464" t="s">
        <v>227</v>
      </c>
      <c r="FS464">
        <v>4.96</v>
      </c>
      <c r="FT464">
        <v>4.9600000000000002E-4</v>
      </c>
      <c r="FU464" t="s">
        <v>227</v>
      </c>
      <c r="FY464" s="2">
        <v>0.05</v>
      </c>
      <c r="FZ464" s="2">
        <v>5.0000000000000004E-6</v>
      </c>
      <c r="GA464" t="s">
        <v>227</v>
      </c>
      <c r="GB464">
        <v>1.9</v>
      </c>
      <c r="GC464">
        <v>1.9000000000000001E-4</v>
      </c>
      <c r="GD464" t="s">
        <v>251</v>
      </c>
      <c r="GE464" s="2">
        <v>0.5</v>
      </c>
      <c r="GF464" s="2">
        <v>5.0000000000000002E-5</v>
      </c>
      <c r="GG464" t="s">
        <v>251</v>
      </c>
      <c r="GH464">
        <v>30</v>
      </c>
      <c r="GI464">
        <v>3.0000000000000001E-3</v>
      </c>
      <c r="GJ464" t="s">
        <v>227</v>
      </c>
      <c r="GK464">
        <v>0.6</v>
      </c>
      <c r="GL464">
        <v>6.0000000000000002E-5</v>
      </c>
      <c r="GM464" t="s">
        <v>227</v>
      </c>
      <c r="GN464" s="2">
        <v>0.1</v>
      </c>
      <c r="GO464" s="2">
        <v>1.0000000000000001E-5</v>
      </c>
      <c r="GP464" t="s">
        <v>227</v>
      </c>
      <c r="GQ464">
        <v>0.26</v>
      </c>
      <c r="GR464">
        <v>2.5999999999999998E-5</v>
      </c>
      <c r="GS464" t="s">
        <v>227</v>
      </c>
      <c r="GW464">
        <v>1.1200000000000001</v>
      </c>
      <c r="GX464">
        <v>1.12E-4</v>
      </c>
      <c r="GY464" t="s">
        <v>227</v>
      </c>
      <c r="GZ464">
        <v>0.26</v>
      </c>
      <c r="HA464">
        <v>2.5999999999999998E-5</v>
      </c>
      <c r="HB464" t="s">
        <v>227</v>
      </c>
      <c r="HC464" s="2">
        <v>0.1</v>
      </c>
      <c r="HD464" s="2">
        <v>1.0000000000000001E-5</v>
      </c>
      <c r="HE464" t="s">
        <v>227</v>
      </c>
      <c r="HF464">
        <v>8620</v>
      </c>
      <c r="HG464">
        <v>0.86199999999999999</v>
      </c>
      <c r="HH464" t="s">
        <v>227</v>
      </c>
      <c r="HI464">
        <v>1.33</v>
      </c>
      <c r="HJ464">
        <v>1.3300000000000001E-4</v>
      </c>
      <c r="HK464" t="s">
        <v>227</v>
      </c>
    </row>
    <row r="465" spans="1:219" x14ac:dyDescent="0.25">
      <c r="A465" t="s">
        <v>843</v>
      </c>
      <c r="B465" t="s">
        <v>844</v>
      </c>
      <c r="C465" t="s">
        <v>221</v>
      </c>
      <c r="D465" t="s">
        <v>311</v>
      </c>
      <c r="E465" t="s">
        <v>316</v>
      </c>
      <c r="F465" t="s">
        <v>260</v>
      </c>
      <c r="G465" t="s">
        <v>235</v>
      </c>
      <c r="H465" t="s">
        <v>226</v>
      </c>
      <c r="I465" t="str">
        <f>HYPERLINK("https://www.oreas.com/crm/OREAS-993/")</f>
        <v>https://www.oreas.com/crm/OREAS-993/</v>
      </c>
      <c r="J465">
        <v>39.700000000000003</v>
      </c>
      <c r="K465">
        <v>3.9699999999999996E-3</v>
      </c>
      <c r="L465" t="s">
        <v>227</v>
      </c>
      <c r="M465">
        <v>16000</v>
      </c>
      <c r="N465">
        <v>1.6</v>
      </c>
      <c r="O465" t="s">
        <v>227</v>
      </c>
      <c r="P465">
        <v>143</v>
      </c>
      <c r="Q465">
        <v>1.43E-2</v>
      </c>
      <c r="R465" t="s">
        <v>227</v>
      </c>
      <c r="S465">
        <v>54.85</v>
      </c>
      <c r="T465">
        <v>5.4850000000000003E-3</v>
      </c>
      <c r="U465" t="s">
        <v>243</v>
      </c>
      <c r="Y465">
        <v>122</v>
      </c>
      <c r="Z465">
        <v>1.2200000000000001E-2</v>
      </c>
      <c r="AA465" t="s">
        <v>227</v>
      </c>
      <c r="AB465" s="2">
        <v>0.5</v>
      </c>
      <c r="AC465" s="2">
        <v>5.0000000000000002E-5</v>
      </c>
      <c r="AD465" t="s">
        <v>227</v>
      </c>
      <c r="AE465">
        <v>23.8</v>
      </c>
      <c r="AF465">
        <v>2.3800000000000002E-3</v>
      </c>
      <c r="AG465" t="s">
        <v>227</v>
      </c>
      <c r="AH465">
        <v>7020</v>
      </c>
      <c r="AI465">
        <v>0.70199999999999996</v>
      </c>
      <c r="AJ465" t="s">
        <v>227</v>
      </c>
      <c r="AK465">
        <v>6.41</v>
      </c>
      <c r="AL465">
        <v>6.4099999999999997E-4</v>
      </c>
      <c r="AM465" t="s">
        <v>227</v>
      </c>
      <c r="AN465">
        <v>18.2</v>
      </c>
      <c r="AO465">
        <v>1.82E-3</v>
      </c>
      <c r="AP465" t="s">
        <v>227</v>
      </c>
      <c r="AT465">
        <v>95</v>
      </c>
      <c r="AU465">
        <v>9.4999999999999998E-3</v>
      </c>
      <c r="AV465" t="s">
        <v>227</v>
      </c>
      <c r="AW465">
        <v>39.5</v>
      </c>
      <c r="AX465">
        <v>3.9500000000000004E-3</v>
      </c>
      <c r="AY465" t="s">
        <v>227</v>
      </c>
      <c r="BC465">
        <v>233600</v>
      </c>
      <c r="BD465">
        <v>23.36</v>
      </c>
      <c r="BE465" t="s">
        <v>568</v>
      </c>
      <c r="BF465">
        <v>1.02</v>
      </c>
      <c r="BG465">
        <v>1.02E-4</v>
      </c>
      <c r="BH465" t="s">
        <v>227</v>
      </c>
      <c r="BI465">
        <v>0.54</v>
      </c>
      <c r="BJ465">
        <v>5.3999999999999998E-5</v>
      </c>
      <c r="BK465" t="s">
        <v>227</v>
      </c>
      <c r="BL465">
        <v>0.43</v>
      </c>
      <c r="BM465">
        <v>4.3000000000000002E-5</v>
      </c>
      <c r="BN465" t="s">
        <v>227</v>
      </c>
      <c r="BO465">
        <v>257500</v>
      </c>
      <c r="BP465">
        <v>25.75</v>
      </c>
      <c r="BQ465" t="s">
        <v>227</v>
      </c>
      <c r="BR465">
        <v>3.93</v>
      </c>
      <c r="BS465">
        <v>3.9300000000000001E-4</v>
      </c>
      <c r="BT465" t="s">
        <v>227</v>
      </c>
      <c r="BU465">
        <v>1.32</v>
      </c>
      <c r="BV465">
        <v>1.3200000000000001E-4</v>
      </c>
      <c r="BW465" t="s">
        <v>227</v>
      </c>
      <c r="CA465">
        <v>0.71</v>
      </c>
      <c r="CB465">
        <v>7.1000000000000005E-5</v>
      </c>
      <c r="CC465" t="s">
        <v>227</v>
      </c>
      <c r="CD465">
        <v>1.92</v>
      </c>
      <c r="CE465">
        <v>1.92E-4</v>
      </c>
      <c r="CF465" t="s">
        <v>271</v>
      </c>
      <c r="CG465">
        <v>0.19</v>
      </c>
      <c r="CH465">
        <v>1.9000000000000001E-5</v>
      </c>
      <c r="CI465" t="s">
        <v>227</v>
      </c>
      <c r="CJ465">
        <v>1.54</v>
      </c>
      <c r="CK465">
        <v>1.54E-4</v>
      </c>
      <c r="CL465" t="s">
        <v>227</v>
      </c>
      <c r="CP465">
        <v>6340</v>
      </c>
      <c r="CQ465">
        <v>0.63400000000000001</v>
      </c>
      <c r="CR465" t="s">
        <v>227</v>
      </c>
      <c r="CS465">
        <v>10.3</v>
      </c>
      <c r="CT465">
        <v>1.0300000000000001E-3</v>
      </c>
      <c r="CU465" t="s">
        <v>227</v>
      </c>
      <c r="CY465">
        <v>8.3000000000000004E-2</v>
      </c>
      <c r="CZ465">
        <v>8.3000000000000002E-6</v>
      </c>
      <c r="DA465" t="s">
        <v>227</v>
      </c>
      <c r="DB465">
        <v>3010</v>
      </c>
      <c r="DC465">
        <v>0.30099999999999999</v>
      </c>
      <c r="DD465" t="s">
        <v>227</v>
      </c>
      <c r="DE465">
        <v>80</v>
      </c>
      <c r="DF465">
        <v>8.0000000000000002E-3</v>
      </c>
      <c r="DG465" t="s">
        <v>227</v>
      </c>
      <c r="DH465">
        <v>2535</v>
      </c>
      <c r="DI465">
        <v>0.2535</v>
      </c>
      <c r="DJ465" t="s">
        <v>227</v>
      </c>
      <c r="DK465">
        <v>3570</v>
      </c>
      <c r="DL465">
        <v>0.35699999999999998</v>
      </c>
      <c r="DM465" t="s">
        <v>227</v>
      </c>
      <c r="DN465">
        <v>2.1</v>
      </c>
      <c r="DO465">
        <v>2.1000000000000001E-4</v>
      </c>
      <c r="DP465" t="s">
        <v>227</v>
      </c>
      <c r="DQ465">
        <v>7.55</v>
      </c>
      <c r="DR465">
        <v>7.5500000000000003E-4</v>
      </c>
      <c r="DS465" t="s">
        <v>227</v>
      </c>
      <c r="DW465">
        <v>140</v>
      </c>
      <c r="DX465">
        <v>1.4E-2</v>
      </c>
      <c r="DY465" t="s">
        <v>227</v>
      </c>
      <c r="DZ465">
        <v>230</v>
      </c>
      <c r="EA465">
        <v>2.3E-2</v>
      </c>
      <c r="EB465" t="s">
        <v>227</v>
      </c>
      <c r="EC465">
        <v>0.52900000000000003</v>
      </c>
      <c r="ED465">
        <v>5.2899999999999998E-5</v>
      </c>
      <c r="EE465" t="s">
        <v>243</v>
      </c>
      <c r="EF465">
        <v>1.98</v>
      </c>
      <c r="EG465">
        <v>1.9799999999999999E-4</v>
      </c>
      <c r="EH465" t="s">
        <v>227</v>
      </c>
      <c r="EI465">
        <v>4.3999999999999997E-2</v>
      </c>
      <c r="EJ465">
        <v>4.4000000000000002E-6</v>
      </c>
      <c r="EK465" t="s">
        <v>243</v>
      </c>
      <c r="EO465">
        <v>6.15</v>
      </c>
      <c r="EP465">
        <v>6.1499999999999999E-4</v>
      </c>
      <c r="EQ465" t="s">
        <v>227</v>
      </c>
      <c r="EX465">
        <v>301800</v>
      </c>
      <c r="EY465">
        <v>30.18</v>
      </c>
      <c r="EZ465" t="s">
        <v>227</v>
      </c>
      <c r="FA465">
        <v>55</v>
      </c>
      <c r="FB465">
        <v>5.4999999999999997E-3</v>
      </c>
      <c r="FC465" t="s">
        <v>227</v>
      </c>
      <c r="FD465">
        <v>4.9400000000000004</v>
      </c>
      <c r="FE465">
        <v>4.9399999999999997E-4</v>
      </c>
      <c r="FF465" t="s">
        <v>227</v>
      </c>
      <c r="FG465">
        <v>194</v>
      </c>
      <c r="FH465">
        <v>1.9400000000000001E-2</v>
      </c>
      <c r="FI465" t="s">
        <v>227</v>
      </c>
      <c r="FJ465">
        <v>49361.127999999997</v>
      </c>
      <c r="FK465">
        <v>4.9361128000000001</v>
      </c>
      <c r="FL465" t="s">
        <v>568</v>
      </c>
      <c r="FP465">
        <v>1.64</v>
      </c>
      <c r="FQ465">
        <v>1.64E-4</v>
      </c>
      <c r="FR465" t="s">
        <v>227</v>
      </c>
      <c r="FS465">
        <v>149</v>
      </c>
      <c r="FT465">
        <v>1.49E-2</v>
      </c>
      <c r="FU465" t="s">
        <v>227</v>
      </c>
      <c r="FV465">
        <v>9.9000000000000005E-2</v>
      </c>
      <c r="FW465">
        <v>9.9000000000000001E-6</v>
      </c>
      <c r="FX465" t="s">
        <v>227</v>
      </c>
      <c r="FY465">
        <v>0.17</v>
      </c>
      <c r="FZ465">
        <v>1.7E-5</v>
      </c>
      <c r="GA465" t="s">
        <v>227</v>
      </c>
      <c r="GE465">
        <v>2.44</v>
      </c>
      <c r="GF465">
        <v>2.4399999999999999E-4</v>
      </c>
      <c r="GG465" t="s">
        <v>227</v>
      </c>
      <c r="GH465">
        <v>1050</v>
      </c>
      <c r="GI465">
        <v>0.105</v>
      </c>
      <c r="GJ465" t="s">
        <v>227</v>
      </c>
      <c r="GK465">
        <v>0.52</v>
      </c>
      <c r="GL465">
        <v>5.1999999999999997E-5</v>
      </c>
      <c r="GM465" t="s">
        <v>227</v>
      </c>
      <c r="GN465">
        <v>7.4999999999999997E-2</v>
      </c>
      <c r="GO465">
        <v>7.5000000000000002E-6</v>
      </c>
      <c r="GP465" t="s">
        <v>227</v>
      </c>
      <c r="GQ465">
        <v>0.86</v>
      </c>
      <c r="GR465">
        <v>8.6000000000000003E-5</v>
      </c>
      <c r="GS465" t="s">
        <v>227</v>
      </c>
      <c r="GW465">
        <v>2.95</v>
      </c>
      <c r="GX465">
        <v>2.9500000000000001E-4</v>
      </c>
      <c r="GY465" t="s">
        <v>227</v>
      </c>
      <c r="GZ465">
        <v>5.41</v>
      </c>
      <c r="HA465">
        <v>5.4100000000000003E-4</v>
      </c>
      <c r="HB465" t="s">
        <v>227</v>
      </c>
      <c r="HC465">
        <v>0.53</v>
      </c>
      <c r="HD465">
        <v>5.3000000000000001E-5</v>
      </c>
      <c r="HE465" t="s">
        <v>227</v>
      </c>
      <c r="HF465">
        <v>885</v>
      </c>
      <c r="HG465">
        <v>8.8499999999999995E-2</v>
      </c>
      <c r="HH465" t="s">
        <v>227</v>
      </c>
      <c r="HI465">
        <v>24.9</v>
      </c>
      <c r="HJ465">
        <v>2.49E-3</v>
      </c>
      <c r="HK465" t="s">
        <v>227</v>
      </c>
    </row>
    <row r="466" spans="1:219" x14ac:dyDescent="0.25">
      <c r="A466" t="s">
        <v>845</v>
      </c>
      <c r="B466" t="s">
        <v>560</v>
      </c>
      <c r="C466" t="s">
        <v>221</v>
      </c>
      <c r="D466" t="s">
        <v>561</v>
      </c>
      <c r="E466" t="s">
        <v>339</v>
      </c>
      <c r="F466" t="s">
        <v>260</v>
      </c>
      <c r="G466" t="s">
        <v>225</v>
      </c>
      <c r="H466" t="s">
        <v>226</v>
      </c>
      <c r="I466" t="str">
        <f>HYPERLINK("https://www.oreas.com/crm/OREAS-994/")</f>
        <v>https://www.oreas.com/crm/OREAS-994/</v>
      </c>
      <c r="J466">
        <v>183</v>
      </c>
      <c r="K466">
        <v>1.83E-2</v>
      </c>
      <c r="L466" t="s">
        <v>227</v>
      </c>
      <c r="M466">
        <v>6960</v>
      </c>
      <c r="N466">
        <v>0.69599999999999995</v>
      </c>
      <c r="O466" t="s">
        <v>227</v>
      </c>
      <c r="P466">
        <v>3483</v>
      </c>
      <c r="Q466">
        <v>0.3483</v>
      </c>
      <c r="R466" t="s">
        <v>227</v>
      </c>
      <c r="Y466">
        <v>213</v>
      </c>
      <c r="Z466">
        <v>2.1299999999999999E-2</v>
      </c>
      <c r="AA466" t="s">
        <v>251</v>
      </c>
      <c r="AB466">
        <v>0.23</v>
      </c>
      <c r="AC466">
        <v>2.3E-5</v>
      </c>
      <c r="AD466" t="s">
        <v>227</v>
      </c>
      <c r="AE466">
        <v>111</v>
      </c>
      <c r="AF466">
        <v>1.11E-2</v>
      </c>
      <c r="AG466" t="s">
        <v>227</v>
      </c>
      <c r="AH466">
        <v>5220</v>
      </c>
      <c r="AI466">
        <v>0.52200000000000002</v>
      </c>
      <c r="AJ466" t="s">
        <v>227</v>
      </c>
      <c r="AK466">
        <v>27.7</v>
      </c>
      <c r="AL466">
        <v>2.7699999999999999E-3</v>
      </c>
      <c r="AM466" t="s">
        <v>227</v>
      </c>
      <c r="AN466">
        <v>13.6</v>
      </c>
      <c r="AO466">
        <v>1.3600000000000001E-3</v>
      </c>
      <c r="AP466" t="s">
        <v>227</v>
      </c>
      <c r="AT466">
        <v>348</v>
      </c>
      <c r="AU466">
        <v>3.4799999999999998E-2</v>
      </c>
      <c r="AV466" t="s">
        <v>227</v>
      </c>
      <c r="AW466">
        <v>30.9</v>
      </c>
      <c r="AX466">
        <v>3.0899999999999999E-3</v>
      </c>
      <c r="AY466" t="s">
        <v>227</v>
      </c>
      <c r="BC466">
        <v>302200</v>
      </c>
      <c r="BD466">
        <v>30.22</v>
      </c>
      <c r="BE466" t="s">
        <v>227</v>
      </c>
      <c r="BF466">
        <v>0.92</v>
      </c>
      <c r="BG466">
        <v>9.2E-5</v>
      </c>
      <c r="BH466" t="s">
        <v>227</v>
      </c>
      <c r="BI466">
        <v>0.47</v>
      </c>
      <c r="BJ466">
        <v>4.6999999999999997E-5</v>
      </c>
      <c r="BK466" t="s">
        <v>227</v>
      </c>
      <c r="BL466">
        <v>0.3</v>
      </c>
      <c r="BM466">
        <v>3.0000000000000001E-5</v>
      </c>
      <c r="BN466" t="s">
        <v>227</v>
      </c>
      <c r="BO466">
        <v>214500</v>
      </c>
      <c r="BP466">
        <v>21.45</v>
      </c>
      <c r="BQ466" t="s">
        <v>227</v>
      </c>
      <c r="BR466">
        <v>4.12</v>
      </c>
      <c r="BS466">
        <v>4.1199999999999999E-4</v>
      </c>
      <c r="BT466" t="s">
        <v>227</v>
      </c>
      <c r="BU466">
        <v>1.1000000000000001</v>
      </c>
      <c r="BV466">
        <v>1.1E-4</v>
      </c>
      <c r="BW466" t="s">
        <v>227</v>
      </c>
      <c r="CA466">
        <v>0.59</v>
      </c>
      <c r="CB466">
        <v>5.8999999999999998E-5</v>
      </c>
      <c r="CC466" t="s">
        <v>227</v>
      </c>
      <c r="CJ466">
        <v>7.12</v>
      </c>
      <c r="CK466">
        <v>7.1199999999999996E-4</v>
      </c>
      <c r="CL466" t="s">
        <v>227</v>
      </c>
      <c r="CP466">
        <v>1810</v>
      </c>
      <c r="CQ466">
        <v>0.18099999999999999</v>
      </c>
      <c r="CR466" t="s">
        <v>227</v>
      </c>
      <c r="CS466">
        <v>7.57</v>
      </c>
      <c r="CT466">
        <v>7.5699999999999997E-4</v>
      </c>
      <c r="CU466" t="s">
        <v>227</v>
      </c>
      <c r="CV466">
        <v>2.12</v>
      </c>
      <c r="CW466">
        <v>2.12E-4</v>
      </c>
      <c r="CX466" t="s">
        <v>227</v>
      </c>
      <c r="DB466">
        <v>3070</v>
      </c>
      <c r="DC466">
        <v>0.307</v>
      </c>
      <c r="DD466" t="s">
        <v>227</v>
      </c>
      <c r="DE466">
        <v>220</v>
      </c>
      <c r="DF466">
        <v>2.1999999999999999E-2</v>
      </c>
      <c r="DG466" t="s">
        <v>227</v>
      </c>
      <c r="DH466">
        <v>661</v>
      </c>
      <c r="DI466">
        <v>6.6100000000000006E-2</v>
      </c>
      <c r="DJ466" t="s">
        <v>227</v>
      </c>
      <c r="DK466">
        <v>1110</v>
      </c>
      <c r="DL466">
        <v>0.111</v>
      </c>
      <c r="DM466" t="s">
        <v>227</v>
      </c>
      <c r="DN466">
        <v>1.1000000000000001</v>
      </c>
      <c r="DO466">
        <v>1.1E-4</v>
      </c>
      <c r="DP466" t="s">
        <v>227</v>
      </c>
      <c r="DQ466">
        <v>5.63</v>
      </c>
      <c r="DR466">
        <v>5.6300000000000002E-4</v>
      </c>
      <c r="DS466" t="s">
        <v>227</v>
      </c>
      <c r="DT466">
        <v>3548</v>
      </c>
      <c r="DU466">
        <v>0.3548</v>
      </c>
      <c r="DV466" t="s">
        <v>251</v>
      </c>
      <c r="DW466">
        <v>250</v>
      </c>
      <c r="DX466">
        <v>2.5000000000000001E-2</v>
      </c>
      <c r="DY466" t="s">
        <v>227</v>
      </c>
      <c r="DZ466">
        <v>2250</v>
      </c>
      <c r="EA466">
        <v>0.22500000000000001</v>
      </c>
      <c r="EB466" t="s">
        <v>227</v>
      </c>
      <c r="EF466">
        <v>1.53</v>
      </c>
      <c r="EG466">
        <v>1.5300000000000001E-4</v>
      </c>
      <c r="EH466" t="s">
        <v>227</v>
      </c>
      <c r="EL466">
        <v>8.81</v>
      </c>
      <c r="EM466">
        <v>8.8099999999999995E-4</v>
      </c>
      <c r="EN466" t="s">
        <v>251</v>
      </c>
      <c r="EO466">
        <v>0.44</v>
      </c>
      <c r="EP466">
        <v>4.3999999999999999E-5</v>
      </c>
      <c r="EQ466" t="s">
        <v>227</v>
      </c>
      <c r="EX466">
        <v>314400</v>
      </c>
      <c r="EY466">
        <v>31.44</v>
      </c>
      <c r="EZ466" t="s">
        <v>251</v>
      </c>
      <c r="FA466">
        <v>489</v>
      </c>
      <c r="FB466">
        <v>4.8899999999999999E-2</v>
      </c>
      <c r="FC466" t="s">
        <v>227</v>
      </c>
      <c r="FD466">
        <v>1.34</v>
      </c>
      <c r="FE466">
        <v>1.34E-4</v>
      </c>
      <c r="FF466" t="s">
        <v>227</v>
      </c>
      <c r="FG466">
        <v>83</v>
      </c>
      <c r="FH466">
        <v>8.3000000000000001E-3</v>
      </c>
      <c r="FI466" t="s">
        <v>227</v>
      </c>
      <c r="FJ466">
        <v>31500</v>
      </c>
      <c r="FK466">
        <v>3.15</v>
      </c>
      <c r="FL466" t="s">
        <v>251</v>
      </c>
      <c r="FM466">
        <v>1.23</v>
      </c>
      <c r="FN466">
        <v>1.2300000000000001E-4</v>
      </c>
      <c r="FO466" t="s">
        <v>251</v>
      </c>
      <c r="FP466">
        <v>48.7</v>
      </c>
      <c r="FQ466">
        <v>4.8700000000000002E-3</v>
      </c>
      <c r="FR466" t="s">
        <v>227</v>
      </c>
      <c r="FS466">
        <v>25.5</v>
      </c>
      <c r="FT466">
        <v>2.5500000000000002E-3</v>
      </c>
      <c r="FU466" t="s">
        <v>227</v>
      </c>
      <c r="FY466">
        <v>0.15</v>
      </c>
      <c r="FZ466">
        <v>1.5E-5</v>
      </c>
      <c r="GA466" t="s">
        <v>227</v>
      </c>
      <c r="GB466">
        <v>13.8</v>
      </c>
      <c r="GC466">
        <v>1.3799999999999999E-3</v>
      </c>
      <c r="GD466" t="s">
        <v>251</v>
      </c>
      <c r="GE466">
        <v>2.77</v>
      </c>
      <c r="GF466">
        <v>2.7700000000000001E-4</v>
      </c>
      <c r="GG466" t="s">
        <v>227</v>
      </c>
      <c r="GH466">
        <v>400</v>
      </c>
      <c r="GI466">
        <v>0.04</v>
      </c>
      <c r="GJ466" t="s">
        <v>227</v>
      </c>
      <c r="GK466">
        <v>28.1</v>
      </c>
      <c r="GL466">
        <v>2.81E-3</v>
      </c>
      <c r="GM466" t="s">
        <v>227</v>
      </c>
      <c r="GN466" s="2">
        <v>0.1</v>
      </c>
      <c r="GO466" s="2">
        <v>1.0000000000000001E-5</v>
      </c>
      <c r="GP466" t="s">
        <v>227</v>
      </c>
      <c r="GQ466">
        <v>4.22</v>
      </c>
      <c r="GR466">
        <v>4.2200000000000001E-4</v>
      </c>
      <c r="GS466" t="s">
        <v>227</v>
      </c>
      <c r="GW466">
        <v>9.75</v>
      </c>
      <c r="GX466">
        <v>9.7499999999999996E-4</v>
      </c>
      <c r="GY466" t="s">
        <v>227</v>
      </c>
      <c r="GZ466">
        <v>4.4800000000000004</v>
      </c>
      <c r="HA466">
        <v>4.4799999999999999E-4</v>
      </c>
      <c r="HB466" t="s">
        <v>227</v>
      </c>
      <c r="HC466">
        <v>0.47</v>
      </c>
      <c r="HD466">
        <v>4.6999999999999997E-5</v>
      </c>
      <c r="HE466" t="s">
        <v>227</v>
      </c>
      <c r="HF466">
        <v>6020</v>
      </c>
      <c r="HG466">
        <v>0.60199999999999998</v>
      </c>
      <c r="HH466" t="s">
        <v>227</v>
      </c>
      <c r="HI466">
        <v>20.6</v>
      </c>
      <c r="HJ466">
        <v>2.0600000000000002E-3</v>
      </c>
      <c r="HK466" t="s">
        <v>227</v>
      </c>
    </row>
    <row r="467" spans="1:219" x14ac:dyDescent="0.25">
      <c r="A467" t="s">
        <v>846</v>
      </c>
      <c r="B467" t="s">
        <v>560</v>
      </c>
      <c r="C467" t="s">
        <v>221</v>
      </c>
      <c r="D467" t="s">
        <v>311</v>
      </c>
      <c r="E467" t="s">
        <v>250</v>
      </c>
      <c r="F467" t="s">
        <v>260</v>
      </c>
      <c r="G467" t="s">
        <v>225</v>
      </c>
      <c r="H467" t="s">
        <v>226</v>
      </c>
      <c r="I467" t="str">
        <f>HYPERLINK("https://www.oreas.com/crm/OREAS-995/")</f>
        <v>https://www.oreas.com/crm/OREAS-995/</v>
      </c>
      <c r="J467">
        <v>37.299999999999997</v>
      </c>
      <c r="K467">
        <v>3.7299999999999998E-3</v>
      </c>
      <c r="L467" t="s">
        <v>227</v>
      </c>
      <c r="M467">
        <v>2430</v>
      </c>
      <c r="N467">
        <v>0.24299999999999999</v>
      </c>
      <c r="O467" t="s">
        <v>227</v>
      </c>
      <c r="P467">
        <v>1277</v>
      </c>
      <c r="Q467">
        <v>0.12770000000000001</v>
      </c>
      <c r="R467" t="s">
        <v>227</v>
      </c>
      <c r="S467">
        <v>4.5199999999999996</v>
      </c>
      <c r="T467">
        <v>4.5199999999999998E-4</v>
      </c>
      <c r="U467" t="s">
        <v>243</v>
      </c>
      <c r="Y467">
        <v>9.25</v>
      </c>
      <c r="Z467">
        <v>9.2500000000000004E-4</v>
      </c>
      <c r="AA467" t="s">
        <v>227</v>
      </c>
      <c r="AB467" s="2">
        <v>0.05</v>
      </c>
      <c r="AC467" s="2">
        <v>5.0000000000000004E-6</v>
      </c>
      <c r="AD467" t="s">
        <v>227</v>
      </c>
      <c r="AE467">
        <v>90</v>
      </c>
      <c r="AF467">
        <v>8.9999999999999993E-3</v>
      </c>
      <c r="AG467" t="s">
        <v>227</v>
      </c>
      <c r="AH467">
        <v>3510</v>
      </c>
      <c r="AI467">
        <v>0.35099999999999998</v>
      </c>
      <c r="AJ467" t="s">
        <v>227</v>
      </c>
      <c r="AK467">
        <v>32.9</v>
      </c>
      <c r="AL467">
        <v>3.29E-3</v>
      </c>
      <c r="AM467" t="s">
        <v>227</v>
      </c>
      <c r="AN467">
        <v>2.19</v>
      </c>
      <c r="AO467">
        <v>2.1900000000000001E-4</v>
      </c>
      <c r="AP467" t="s">
        <v>227</v>
      </c>
      <c r="AT467">
        <v>357</v>
      </c>
      <c r="AU467">
        <v>3.5700000000000003E-2</v>
      </c>
      <c r="AV467" t="s">
        <v>227</v>
      </c>
      <c r="AW467">
        <v>28.1</v>
      </c>
      <c r="AX467">
        <v>2.81E-3</v>
      </c>
      <c r="AY467" t="s">
        <v>227</v>
      </c>
      <c r="AZ467">
        <v>0.25</v>
      </c>
      <c r="BA467">
        <v>2.5000000000000001E-5</v>
      </c>
      <c r="BB467" t="s">
        <v>227</v>
      </c>
      <c r="BC467">
        <v>226000</v>
      </c>
      <c r="BD467">
        <v>22.6</v>
      </c>
      <c r="BE467" t="s">
        <v>227</v>
      </c>
      <c r="BO467">
        <v>289100</v>
      </c>
      <c r="BP467">
        <v>28.91</v>
      </c>
      <c r="BQ467" t="s">
        <v>227</v>
      </c>
      <c r="BR467">
        <v>5.08</v>
      </c>
      <c r="BS467">
        <v>5.0799999999999999E-4</v>
      </c>
      <c r="BT467" t="s">
        <v>227</v>
      </c>
      <c r="BU467">
        <v>0.19</v>
      </c>
      <c r="BV467">
        <v>1.9000000000000001E-5</v>
      </c>
      <c r="BW467" t="s">
        <v>251</v>
      </c>
      <c r="CA467">
        <v>0.22</v>
      </c>
      <c r="CB467">
        <v>2.1999999999999999E-5</v>
      </c>
      <c r="CC467" t="s">
        <v>227</v>
      </c>
      <c r="CJ467">
        <v>23</v>
      </c>
      <c r="CK467">
        <v>2.3E-3</v>
      </c>
      <c r="CL467" t="s">
        <v>227</v>
      </c>
      <c r="CS467">
        <v>1.19</v>
      </c>
      <c r="CT467">
        <v>1.1900000000000001E-4</v>
      </c>
      <c r="CU467" t="s">
        <v>227</v>
      </c>
      <c r="CV467">
        <v>0.91</v>
      </c>
      <c r="CW467">
        <v>9.1000000000000003E-5</v>
      </c>
      <c r="CX467" t="s">
        <v>227</v>
      </c>
      <c r="DB467">
        <v>7310</v>
      </c>
      <c r="DC467">
        <v>0.73099999999999998</v>
      </c>
      <c r="DD467" t="s">
        <v>227</v>
      </c>
      <c r="DE467">
        <v>200</v>
      </c>
      <c r="DF467">
        <v>0.02</v>
      </c>
      <c r="DG467" t="s">
        <v>227</v>
      </c>
      <c r="DH467">
        <v>65</v>
      </c>
      <c r="DI467">
        <v>6.4999999999999997E-3</v>
      </c>
      <c r="DJ467" t="s">
        <v>227</v>
      </c>
      <c r="DK467">
        <v>290</v>
      </c>
      <c r="DL467">
        <v>2.9000000000000001E-2</v>
      </c>
      <c r="DM467" t="s">
        <v>227</v>
      </c>
      <c r="DN467">
        <v>0.36</v>
      </c>
      <c r="DO467">
        <v>3.6000000000000001E-5</v>
      </c>
      <c r="DP467" t="s">
        <v>227</v>
      </c>
      <c r="DZ467">
        <v>2697</v>
      </c>
      <c r="EA467">
        <v>0.2697</v>
      </c>
      <c r="EB467" t="s">
        <v>227</v>
      </c>
      <c r="EF467">
        <v>0.23</v>
      </c>
      <c r="EG467">
        <v>2.3E-5</v>
      </c>
      <c r="EH467" t="s">
        <v>251</v>
      </c>
      <c r="EL467">
        <v>2.1800000000000002</v>
      </c>
      <c r="EM467">
        <v>2.1800000000000001E-4</v>
      </c>
      <c r="EN467" t="s">
        <v>251</v>
      </c>
      <c r="EO467">
        <v>0.16</v>
      </c>
      <c r="EP467">
        <v>1.5999999999999999E-5</v>
      </c>
      <c r="EQ467" t="s">
        <v>227</v>
      </c>
      <c r="EX467">
        <v>290200</v>
      </c>
      <c r="EY467">
        <v>29.02</v>
      </c>
      <c r="EZ467" t="s">
        <v>227</v>
      </c>
      <c r="FA467">
        <v>34.9</v>
      </c>
      <c r="FB467">
        <v>3.49E-3</v>
      </c>
      <c r="FC467" t="s">
        <v>227</v>
      </c>
      <c r="FD467">
        <v>0.81</v>
      </c>
      <c r="FE467">
        <v>8.1000000000000004E-5</v>
      </c>
      <c r="FF467" t="s">
        <v>227</v>
      </c>
      <c r="FG467">
        <v>270</v>
      </c>
      <c r="FH467">
        <v>2.7E-2</v>
      </c>
      <c r="FI467" t="s">
        <v>227</v>
      </c>
      <c r="FJ467">
        <v>21400</v>
      </c>
      <c r="FK467">
        <v>2.14</v>
      </c>
      <c r="FL467" t="s">
        <v>251</v>
      </c>
      <c r="FP467">
        <v>17.5</v>
      </c>
      <c r="FQ467">
        <v>1.75E-3</v>
      </c>
      <c r="FR467" t="s">
        <v>227</v>
      </c>
      <c r="FS467">
        <v>6.36</v>
      </c>
      <c r="FT467">
        <v>6.3599999999999996E-4</v>
      </c>
      <c r="FU467" t="s">
        <v>227</v>
      </c>
      <c r="FV467" s="2">
        <v>0.05</v>
      </c>
      <c r="FW467" s="2">
        <v>5.0000000000000004E-6</v>
      </c>
      <c r="FX467" t="s">
        <v>227</v>
      </c>
      <c r="GB467">
        <v>55</v>
      </c>
      <c r="GC467">
        <v>5.4999999999999997E-3</v>
      </c>
      <c r="GD467" t="s">
        <v>251</v>
      </c>
      <c r="GE467">
        <v>0.3</v>
      </c>
      <c r="GF467">
        <v>3.0000000000000001E-5</v>
      </c>
      <c r="GG467" t="s">
        <v>227</v>
      </c>
      <c r="GH467">
        <v>120</v>
      </c>
      <c r="GI467">
        <v>1.2E-2</v>
      </c>
      <c r="GJ467" t="s">
        <v>227</v>
      </c>
      <c r="GK467">
        <v>1.53</v>
      </c>
      <c r="GL467">
        <v>1.5300000000000001E-4</v>
      </c>
      <c r="GM467" t="s">
        <v>227</v>
      </c>
      <c r="GQ467">
        <v>1.1100000000000001</v>
      </c>
      <c r="GR467">
        <v>1.11E-4</v>
      </c>
      <c r="GS467" t="s">
        <v>227</v>
      </c>
      <c r="GW467">
        <v>2.44</v>
      </c>
      <c r="GX467">
        <v>2.4399999999999999E-4</v>
      </c>
      <c r="GY467" t="s">
        <v>227</v>
      </c>
      <c r="GZ467">
        <v>1.65</v>
      </c>
      <c r="HA467">
        <v>1.65E-4</v>
      </c>
      <c r="HB467" t="s">
        <v>227</v>
      </c>
      <c r="HF467">
        <v>12900</v>
      </c>
      <c r="HG467">
        <v>1.29</v>
      </c>
      <c r="HH467" t="s">
        <v>227</v>
      </c>
      <c r="HI467">
        <v>9.09</v>
      </c>
      <c r="HJ467">
        <v>9.0899999999999998E-4</v>
      </c>
      <c r="HK467" t="s">
        <v>227</v>
      </c>
    </row>
    <row r="468" spans="1:219" x14ac:dyDescent="0.25">
      <c r="A468" t="s">
        <v>847</v>
      </c>
      <c r="B468" t="s">
        <v>848</v>
      </c>
      <c r="C468" t="s">
        <v>221</v>
      </c>
      <c r="D468" t="s">
        <v>561</v>
      </c>
      <c r="E468" t="s">
        <v>307</v>
      </c>
      <c r="F468" t="s">
        <v>260</v>
      </c>
      <c r="G468" t="s">
        <v>225</v>
      </c>
      <c r="H468" t="s">
        <v>226</v>
      </c>
      <c r="I468" t="str">
        <f>HYPERLINK("https://www.oreas.com/crm/OREAS-999/")</f>
        <v>https://www.oreas.com/crm/OREAS-999/</v>
      </c>
      <c r="M468">
        <v>107700</v>
      </c>
      <c r="N468">
        <v>10.77</v>
      </c>
      <c r="O468" t="s">
        <v>227</v>
      </c>
      <c r="P468">
        <v>5.36</v>
      </c>
      <c r="Q468">
        <v>5.3600000000000002E-4</v>
      </c>
      <c r="R468" t="s">
        <v>227</v>
      </c>
      <c r="Y468">
        <v>39.6</v>
      </c>
      <c r="Z468">
        <v>3.96E-3</v>
      </c>
      <c r="AA468" t="s">
        <v>227</v>
      </c>
      <c r="AB468">
        <v>49.8</v>
      </c>
      <c r="AC468">
        <v>4.9800000000000001E-3</v>
      </c>
      <c r="AD468" t="s">
        <v>227</v>
      </c>
      <c r="AE468">
        <v>2.11</v>
      </c>
      <c r="AF468">
        <v>2.1100000000000001E-4</v>
      </c>
      <c r="AG468" t="s">
        <v>227</v>
      </c>
      <c r="AH468">
        <v>4500</v>
      </c>
      <c r="AI468">
        <v>0.45</v>
      </c>
      <c r="AJ468" t="s">
        <v>227</v>
      </c>
      <c r="AN468">
        <v>4.1500000000000004</v>
      </c>
      <c r="AO468">
        <v>4.15E-4</v>
      </c>
      <c r="AP468" t="s">
        <v>251</v>
      </c>
      <c r="AT468">
        <v>4.95</v>
      </c>
      <c r="AU468">
        <v>4.95E-4</v>
      </c>
      <c r="AV468" t="s">
        <v>227</v>
      </c>
      <c r="AW468">
        <v>81</v>
      </c>
      <c r="AX468">
        <v>8.0999999999999996E-3</v>
      </c>
      <c r="AY468" t="s">
        <v>227</v>
      </c>
      <c r="AZ468">
        <v>88</v>
      </c>
      <c r="BA468">
        <v>8.8000000000000005E-3</v>
      </c>
      <c r="BB468" t="s">
        <v>227</v>
      </c>
      <c r="BC468">
        <v>25.4</v>
      </c>
      <c r="BD468">
        <v>2.5400000000000002E-3</v>
      </c>
      <c r="BE468" t="s">
        <v>227</v>
      </c>
      <c r="BF468">
        <v>0.67</v>
      </c>
      <c r="BG468">
        <v>6.7000000000000002E-5</v>
      </c>
      <c r="BH468" t="s">
        <v>227</v>
      </c>
      <c r="BI468">
        <v>0.23</v>
      </c>
      <c r="BJ468">
        <v>2.3E-5</v>
      </c>
      <c r="BK468" t="s">
        <v>227</v>
      </c>
      <c r="BO468">
        <v>16200</v>
      </c>
      <c r="BP468">
        <v>1.62</v>
      </c>
      <c r="BQ468" t="s">
        <v>227</v>
      </c>
      <c r="BR468">
        <v>82</v>
      </c>
      <c r="BS468">
        <v>8.2000000000000007E-3</v>
      </c>
      <c r="BT468" t="s">
        <v>227</v>
      </c>
      <c r="BU468">
        <v>1.08</v>
      </c>
      <c r="BV468">
        <v>1.08E-4</v>
      </c>
      <c r="BW468" t="s">
        <v>251</v>
      </c>
      <c r="BX468">
        <v>4.3099999999999996</v>
      </c>
      <c r="BY468">
        <v>4.3100000000000001E-4</v>
      </c>
      <c r="BZ468" t="s">
        <v>251</v>
      </c>
      <c r="CA468">
        <v>1.98</v>
      </c>
      <c r="CB468">
        <v>1.9799999999999999E-4</v>
      </c>
      <c r="CC468" t="s">
        <v>227</v>
      </c>
      <c r="CG468">
        <v>0.09</v>
      </c>
      <c r="CH468">
        <v>9.0000000000000002E-6</v>
      </c>
      <c r="CI468" t="s">
        <v>227</v>
      </c>
      <c r="CP468">
        <v>5000</v>
      </c>
      <c r="CQ468">
        <v>0.5</v>
      </c>
      <c r="CR468" t="s">
        <v>227</v>
      </c>
      <c r="CS468">
        <v>1.68</v>
      </c>
      <c r="CT468">
        <v>1.6799999999999999E-4</v>
      </c>
      <c r="CU468" t="s">
        <v>227</v>
      </c>
      <c r="CV468">
        <v>26480.486000000001</v>
      </c>
      <c r="CW468">
        <v>2.6480486000000001</v>
      </c>
      <c r="CX468" t="s">
        <v>227</v>
      </c>
      <c r="DB468">
        <v>4100</v>
      </c>
      <c r="DC468">
        <v>0.41</v>
      </c>
      <c r="DD468" t="s">
        <v>227</v>
      </c>
      <c r="DE468">
        <v>1430</v>
      </c>
      <c r="DF468">
        <v>0.14299999999999999</v>
      </c>
      <c r="DG468" t="s">
        <v>227</v>
      </c>
      <c r="DH468">
        <v>2.06</v>
      </c>
      <c r="DI468">
        <v>2.0599999999999999E-4</v>
      </c>
      <c r="DJ468" t="s">
        <v>227</v>
      </c>
      <c r="DK468">
        <v>6930</v>
      </c>
      <c r="DL468">
        <v>0.69299999999999995</v>
      </c>
      <c r="DM468" t="s">
        <v>227</v>
      </c>
      <c r="DN468">
        <v>75</v>
      </c>
      <c r="DO468">
        <v>7.4999999999999997E-3</v>
      </c>
      <c r="DP468" t="s">
        <v>227</v>
      </c>
      <c r="DQ468">
        <v>1.87</v>
      </c>
      <c r="DR468">
        <v>1.8699999999999999E-4</v>
      </c>
      <c r="DS468" t="s">
        <v>227</v>
      </c>
      <c r="DT468">
        <v>52</v>
      </c>
      <c r="DU468">
        <v>5.1999999999999998E-3</v>
      </c>
      <c r="DV468" t="s">
        <v>251</v>
      </c>
      <c r="DW468">
        <v>160</v>
      </c>
      <c r="DX468">
        <v>1.6E-2</v>
      </c>
      <c r="DY468" t="s">
        <v>227</v>
      </c>
      <c r="DZ468">
        <v>5.17</v>
      </c>
      <c r="EA468">
        <v>5.1699999999999999E-4</v>
      </c>
      <c r="EB468" t="s">
        <v>227</v>
      </c>
      <c r="EF468">
        <v>0.52</v>
      </c>
      <c r="EG468">
        <v>5.1999999999999997E-5</v>
      </c>
      <c r="EH468" t="s">
        <v>251</v>
      </c>
      <c r="EL468">
        <v>423</v>
      </c>
      <c r="EM468">
        <v>4.2299999999999997E-2</v>
      </c>
      <c r="EN468" t="s">
        <v>251</v>
      </c>
      <c r="EX468">
        <v>200</v>
      </c>
      <c r="EY468">
        <v>0.02</v>
      </c>
      <c r="EZ468" t="s">
        <v>227</v>
      </c>
      <c r="FA468">
        <v>1.1100000000000001</v>
      </c>
      <c r="FB468">
        <v>1.11E-4</v>
      </c>
      <c r="FC468" t="s">
        <v>227</v>
      </c>
      <c r="FD468">
        <v>1.83</v>
      </c>
      <c r="FE468">
        <v>1.83E-4</v>
      </c>
      <c r="FF468" t="s">
        <v>227</v>
      </c>
      <c r="FJ468">
        <v>300233.45</v>
      </c>
      <c r="FK468">
        <v>30.023344999999999</v>
      </c>
      <c r="FL468" t="s">
        <v>261</v>
      </c>
      <c r="FM468">
        <v>1.02</v>
      </c>
      <c r="FN468">
        <v>1.02E-4</v>
      </c>
      <c r="FO468" t="s">
        <v>251</v>
      </c>
      <c r="FP468">
        <v>63</v>
      </c>
      <c r="FQ468">
        <v>6.3E-3</v>
      </c>
      <c r="FR468" t="s">
        <v>227</v>
      </c>
      <c r="FS468">
        <v>16.899999999999999</v>
      </c>
      <c r="FT468">
        <v>1.6900000000000001E-3</v>
      </c>
      <c r="FU468" t="s">
        <v>227</v>
      </c>
      <c r="FV468">
        <v>49</v>
      </c>
      <c r="FW468">
        <v>4.8999999999999998E-3</v>
      </c>
      <c r="FX468" t="s">
        <v>227</v>
      </c>
      <c r="FY468">
        <v>0.15</v>
      </c>
      <c r="FZ468">
        <v>1.5E-5</v>
      </c>
      <c r="GA468" t="s">
        <v>227</v>
      </c>
      <c r="GE468">
        <v>3.01</v>
      </c>
      <c r="GF468">
        <v>3.01E-4</v>
      </c>
      <c r="GG468" t="s">
        <v>251</v>
      </c>
      <c r="GH468">
        <v>340</v>
      </c>
      <c r="GI468">
        <v>3.4000000000000002E-2</v>
      </c>
      <c r="GJ468" t="s">
        <v>227</v>
      </c>
      <c r="GK468">
        <v>4.26</v>
      </c>
      <c r="GL468">
        <v>4.26E-4</v>
      </c>
      <c r="GM468" t="s">
        <v>227</v>
      </c>
      <c r="GQ468">
        <v>2.12</v>
      </c>
      <c r="GR468">
        <v>2.12E-4</v>
      </c>
      <c r="GS468" t="s">
        <v>227</v>
      </c>
      <c r="GW468">
        <v>6.97</v>
      </c>
      <c r="GX468">
        <v>6.9700000000000003E-4</v>
      </c>
      <c r="GY468" t="s">
        <v>227</v>
      </c>
      <c r="GZ468">
        <v>4.1900000000000004</v>
      </c>
      <c r="HA468">
        <v>4.1899999999999999E-4</v>
      </c>
      <c r="HB468" t="s">
        <v>251</v>
      </c>
      <c r="HC468">
        <v>0.24</v>
      </c>
      <c r="HD468">
        <v>2.4000000000000001E-5</v>
      </c>
      <c r="HE468" t="s">
        <v>227</v>
      </c>
      <c r="HF468">
        <v>71</v>
      </c>
      <c r="HG468">
        <v>7.1000000000000004E-3</v>
      </c>
      <c r="HH468" t="s">
        <v>227</v>
      </c>
      <c r="HI468">
        <v>20</v>
      </c>
      <c r="HJ468">
        <v>2E-3</v>
      </c>
      <c r="HK468" t="s">
        <v>227</v>
      </c>
    </row>
    <row r="469" spans="1:219" x14ac:dyDescent="0.25">
      <c r="A469" t="s">
        <v>849</v>
      </c>
      <c r="B469" t="s">
        <v>560</v>
      </c>
      <c r="C469" t="s">
        <v>221</v>
      </c>
      <c r="D469" t="s">
        <v>561</v>
      </c>
      <c r="E469" t="s">
        <v>339</v>
      </c>
      <c r="F469" t="s">
        <v>224</v>
      </c>
      <c r="G469" t="s">
        <v>235</v>
      </c>
      <c r="H469" t="s">
        <v>226</v>
      </c>
      <c r="I469" t="str">
        <f>HYPERLINK("https://www.oreas.com/crm/OREAS-99b/")</f>
        <v>https://www.oreas.com/crm/OREAS-99b/</v>
      </c>
      <c r="J469">
        <v>78.599999999999994</v>
      </c>
      <c r="K469">
        <v>7.8600000000000007E-3</v>
      </c>
      <c r="L469" t="s">
        <v>271</v>
      </c>
      <c r="AE469">
        <v>215</v>
      </c>
      <c r="AF469">
        <v>2.1499999999999998E-2</v>
      </c>
      <c r="AG469" t="s">
        <v>227</v>
      </c>
      <c r="AT469">
        <v>157</v>
      </c>
      <c r="AU469">
        <v>1.5699999999999999E-2</v>
      </c>
      <c r="AV469" t="s">
        <v>227</v>
      </c>
      <c r="BC469">
        <v>289000</v>
      </c>
      <c r="BD469">
        <v>28.9</v>
      </c>
      <c r="BE469" t="s">
        <v>227</v>
      </c>
      <c r="BO469">
        <v>301800</v>
      </c>
      <c r="BP469">
        <v>30.18</v>
      </c>
      <c r="BQ469" t="s">
        <v>227</v>
      </c>
      <c r="DZ469">
        <v>619</v>
      </c>
      <c r="EA469">
        <v>6.1899999999999997E-2</v>
      </c>
      <c r="EB469" t="s">
        <v>227</v>
      </c>
      <c r="EX469">
        <v>308000</v>
      </c>
      <c r="EY469">
        <v>30.8</v>
      </c>
      <c r="EZ469" t="s">
        <v>227</v>
      </c>
      <c r="FA469">
        <v>21</v>
      </c>
      <c r="FB469">
        <v>2.0999999999999999E-3</v>
      </c>
      <c r="FC469" t="s">
        <v>227</v>
      </c>
      <c r="FG469">
        <v>321</v>
      </c>
      <c r="FH469">
        <v>3.2099999999999997E-2</v>
      </c>
      <c r="FI469" t="s">
        <v>227</v>
      </c>
      <c r="FP469">
        <v>342</v>
      </c>
      <c r="FQ469">
        <v>3.4200000000000001E-2</v>
      </c>
      <c r="FR469" t="s">
        <v>227</v>
      </c>
      <c r="HF469">
        <v>2200</v>
      </c>
      <c r="HG469">
        <v>0.22</v>
      </c>
      <c r="HH469" t="s">
        <v>227</v>
      </c>
    </row>
    <row r="470" spans="1:219" x14ac:dyDescent="0.25">
      <c r="A470" t="s">
        <v>850</v>
      </c>
      <c r="B470" t="s">
        <v>511</v>
      </c>
      <c r="C470" t="s">
        <v>221</v>
      </c>
      <c r="D470" t="s">
        <v>470</v>
      </c>
      <c r="E470" t="s">
        <v>336</v>
      </c>
      <c r="F470" t="s">
        <v>224</v>
      </c>
      <c r="G470" t="s">
        <v>235</v>
      </c>
      <c r="H470" t="s">
        <v>226</v>
      </c>
      <c r="I470" t="str">
        <f>HYPERLINK("https://www.oreas.com/crm/OREAS-C26c/")</f>
        <v>https://www.oreas.com/crm/OREAS-C26c/</v>
      </c>
      <c r="M470">
        <v>74700</v>
      </c>
      <c r="N470">
        <v>7.47</v>
      </c>
      <c r="O470" t="s">
        <v>227</v>
      </c>
      <c r="S470" s="2">
        <v>2E-3</v>
      </c>
      <c r="T470" s="2">
        <v>1.9999999999999999E-7</v>
      </c>
      <c r="U470" t="s">
        <v>243</v>
      </c>
      <c r="Y470">
        <v>264</v>
      </c>
      <c r="Z470">
        <v>2.64E-2</v>
      </c>
      <c r="AA470" t="s">
        <v>227</v>
      </c>
      <c r="AB470">
        <v>1.06</v>
      </c>
      <c r="AC470">
        <v>1.06E-4</v>
      </c>
      <c r="AD470" t="s">
        <v>227</v>
      </c>
      <c r="AH470">
        <v>59600</v>
      </c>
      <c r="AI470">
        <v>5.96</v>
      </c>
      <c r="AJ470" t="s">
        <v>227</v>
      </c>
      <c r="AN470">
        <v>34.5</v>
      </c>
      <c r="AO470">
        <v>3.4499999999999999E-3</v>
      </c>
      <c r="AP470" t="s">
        <v>227</v>
      </c>
      <c r="AT470">
        <v>46.3</v>
      </c>
      <c r="AU470">
        <v>4.6299999999999996E-3</v>
      </c>
      <c r="AV470" t="s">
        <v>227</v>
      </c>
      <c r="AW470">
        <v>193</v>
      </c>
      <c r="AX470">
        <v>1.9300000000000001E-2</v>
      </c>
      <c r="AY470" t="s">
        <v>227</v>
      </c>
      <c r="AZ470">
        <v>0.68</v>
      </c>
      <c r="BA470">
        <v>6.7999999999999999E-5</v>
      </c>
      <c r="BB470" t="s">
        <v>227</v>
      </c>
      <c r="BC470">
        <v>45.9</v>
      </c>
      <c r="BD470">
        <v>4.5900000000000003E-3</v>
      </c>
      <c r="BE470" t="s">
        <v>227</v>
      </c>
      <c r="BF470">
        <v>4.33</v>
      </c>
      <c r="BG470">
        <v>4.3300000000000001E-4</v>
      </c>
      <c r="BH470" t="s">
        <v>227</v>
      </c>
      <c r="BI470">
        <v>2.12</v>
      </c>
      <c r="BJ470">
        <v>2.12E-4</v>
      </c>
      <c r="BK470" t="s">
        <v>227</v>
      </c>
      <c r="BL470">
        <v>1.67</v>
      </c>
      <c r="BM470">
        <v>1.6699999999999999E-4</v>
      </c>
      <c r="BN470" t="s">
        <v>227</v>
      </c>
      <c r="BO470">
        <v>79500</v>
      </c>
      <c r="BP470">
        <v>7.95</v>
      </c>
      <c r="BQ470" t="s">
        <v>227</v>
      </c>
      <c r="BR470">
        <v>19.899999999999999</v>
      </c>
      <c r="BS470">
        <v>1.99E-3</v>
      </c>
      <c r="BT470" t="s">
        <v>227</v>
      </c>
      <c r="BU470">
        <v>5.22</v>
      </c>
      <c r="BV470">
        <v>5.22E-4</v>
      </c>
      <c r="BW470" t="s">
        <v>227</v>
      </c>
      <c r="CA470">
        <v>3.51</v>
      </c>
      <c r="CB470">
        <v>3.5100000000000002E-4</v>
      </c>
      <c r="CC470" t="s">
        <v>227</v>
      </c>
      <c r="CG470">
        <v>0.81</v>
      </c>
      <c r="CH470">
        <v>8.1000000000000004E-5</v>
      </c>
      <c r="CI470" t="s">
        <v>227</v>
      </c>
      <c r="CJ470">
        <v>6.0999999999999999E-2</v>
      </c>
      <c r="CK470">
        <v>6.1E-6</v>
      </c>
      <c r="CL470" t="s">
        <v>227</v>
      </c>
      <c r="CP470">
        <v>6800</v>
      </c>
      <c r="CQ470">
        <v>0.68</v>
      </c>
      <c r="CR470" t="s">
        <v>227</v>
      </c>
      <c r="CS470">
        <v>17</v>
      </c>
      <c r="CT470">
        <v>1.6999999999999999E-3</v>
      </c>
      <c r="CU470" t="s">
        <v>227</v>
      </c>
      <c r="CV470">
        <v>6.86</v>
      </c>
      <c r="CW470">
        <v>6.8599999999999998E-4</v>
      </c>
      <c r="CX470" t="s">
        <v>227</v>
      </c>
      <c r="CY470">
        <v>0.23</v>
      </c>
      <c r="CZ470">
        <v>2.3E-5</v>
      </c>
      <c r="DA470" t="s">
        <v>227</v>
      </c>
      <c r="DB470">
        <v>43900</v>
      </c>
      <c r="DC470">
        <v>4.3899999999999997</v>
      </c>
      <c r="DD470" t="s">
        <v>227</v>
      </c>
      <c r="DE470">
        <v>1110</v>
      </c>
      <c r="DF470">
        <v>0.111</v>
      </c>
      <c r="DG470" t="s">
        <v>227</v>
      </c>
      <c r="DH470">
        <v>1.46</v>
      </c>
      <c r="DI470">
        <v>1.46E-4</v>
      </c>
      <c r="DJ470" t="s">
        <v>227</v>
      </c>
      <c r="DK470">
        <v>23500</v>
      </c>
      <c r="DL470">
        <v>2.35</v>
      </c>
      <c r="DM470" t="s">
        <v>227</v>
      </c>
      <c r="DN470">
        <v>21.1</v>
      </c>
      <c r="DO470">
        <v>2.1099999999999999E-3</v>
      </c>
      <c r="DP470" t="s">
        <v>227</v>
      </c>
      <c r="DQ470">
        <v>19.399999999999999</v>
      </c>
      <c r="DR470">
        <v>1.9400000000000001E-3</v>
      </c>
      <c r="DS470" t="s">
        <v>227</v>
      </c>
      <c r="DW470">
        <v>1440</v>
      </c>
      <c r="DX470">
        <v>0.14399999999999999</v>
      </c>
      <c r="DY470" t="s">
        <v>227</v>
      </c>
      <c r="DZ470">
        <v>2.88</v>
      </c>
      <c r="EA470">
        <v>2.8800000000000001E-4</v>
      </c>
      <c r="EB470" t="s">
        <v>227</v>
      </c>
      <c r="EF470">
        <v>4.45</v>
      </c>
      <c r="EG470">
        <v>4.4499999999999997E-4</v>
      </c>
      <c r="EH470" t="s">
        <v>227</v>
      </c>
      <c r="EX470">
        <v>110</v>
      </c>
      <c r="EY470">
        <v>1.0999999999999999E-2</v>
      </c>
      <c r="EZ470" t="s">
        <v>227</v>
      </c>
      <c r="FD470">
        <v>20.7</v>
      </c>
      <c r="FE470">
        <v>2.0699999999999998E-3</v>
      </c>
      <c r="FF470" t="s">
        <v>227</v>
      </c>
      <c r="FP470">
        <v>1.46</v>
      </c>
      <c r="FQ470">
        <v>1.46E-4</v>
      </c>
      <c r="FR470" t="s">
        <v>227</v>
      </c>
      <c r="FS470">
        <v>419</v>
      </c>
      <c r="FT470">
        <v>4.19E-2</v>
      </c>
      <c r="FU470" t="s">
        <v>227</v>
      </c>
      <c r="FY470">
        <v>0.76</v>
      </c>
      <c r="FZ470">
        <v>7.6000000000000004E-5</v>
      </c>
      <c r="GA470" t="s">
        <v>227</v>
      </c>
      <c r="GE470">
        <v>2.57</v>
      </c>
      <c r="GF470">
        <v>2.5700000000000001E-4</v>
      </c>
      <c r="GG470" t="s">
        <v>227</v>
      </c>
      <c r="GH470">
        <v>10800</v>
      </c>
      <c r="GI470">
        <v>1.08</v>
      </c>
      <c r="GJ470" t="s">
        <v>227</v>
      </c>
      <c r="GK470">
        <v>6.5000000000000002E-2</v>
      </c>
      <c r="GL470">
        <v>6.4999999999999996E-6</v>
      </c>
      <c r="GM470" t="s">
        <v>227</v>
      </c>
      <c r="GN470">
        <v>0.28000000000000003</v>
      </c>
      <c r="GO470">
        <v>2.8E-5</v>
      </c>
      <c r="GP470" t="s">
        <v>227</v>
      </c>
      <c r="GQ470">
        <v>0.68</v>
      </c>
      <c r="GR470">
        <v>6.7999999999999999E-5</v>
      </c>
      <c r="GS470" t="s">
        <v>227</v>
      </c>
      <c r="GW470">
        <v>0.43</v>
      </c>
      <c r="GX470">
        <v>4.3000000000000002E-5</v>
      </c>
      <c r="GY470" t="s">
        <v>227</v>
      </c>
      <c r="GZ470">
        <v>21.3</v>
      </c>
      <c r="HA470">
        <v>2.1299999999999999E-3</v>
      </c>
      <c r="HB470" t="s">
        <v>227</v>
      </c>
      <c r="HC470">
        <v>1.67</v>
      </c>
      <c r="HD470">
        <v>1.6699999999999999E-4</v>
      </c>
      <c r="HE470" t="s">
        <v>227</v>
      </c>
      <c r="HF470">
        <v>110</v>
      </c>
      <c r="HG470">
        <v>1.0999999999999999E-2</v>
      </c>
      <c r="HH470" t="s">
        <v>227</v>
      </c>
      <c r="HI470">
        <v>141</v>
      </c>
      <c r="HJ470">
        <v>1.41E-2</v>
      </c>
      <c r="HK470" t="s">
        <v>227</v>
      </c>
    </row>
    <row r="471" spans="1:219" x14ac:dyDescent="0.25">
      <c r="A471" t="s">
        <v>851</v>
      </c>
      <c r="B471" t="s">
        <v>511</v>
      </c>
      <c r="C471" t="s">
        <v>221</v>
      </c>
      <c r="D471" t="s">
        <v>470</v>
      </c>
      <c r="E471" t="s">
        <v>336</v>
      </c>
      <c r="F471" t="s">
        <v>224</v>
      </c>
      <c r="G471" t="s">
        <v>235</v>
      </c>
      <c r="H471" t="s">
        <v>226</v>
      </c>
      <c r="I471" t="str">
        <f>HYPERLINK("https://www.oreas.com/crm/OREAS-C26d/")</f>
        <v>https://www.oreas.com/crm/OREAS-C26d/</v>
      </c>
      <c r="J471" s="2">
        <v>0.05</v>
      </c>
      <c r="K471" s="2">
        <v>5.0000000000000004E-6</v>
      </c>
      <c r="L471" t="s">
        <v>227</v>
      </c>
      <c r="M471">
        <v>75000</v>
      </c>
      <c r="N471">
        <v>7.5</v>
      </c>
      <c r="O471" t="s">
        <v>227</v>
      </c>
      <c r="P471">
        <v>0.68</v>
      </c>
      <c r="Q471">
        <v>6.7999999999999999E-5</v>
      </c>
      <c r="R471" t="s">
        <v>227</v>
      </c>
      <c r="S471" s="2">
        <v>2E-3</v>
      </c>
      <c r="T471" s="2">
        <v>1.9999999999999999E-7</v>
      </c>
      <c r="U471" t="s">
        <v>243</v>
      </c>
      <c r="Y471">
        <v>254</v>
      </c>
      <c r="Z471">
        <v>2.5399999999999999E-2</v>
      </c>
      <c r="AA471" t="s">
        <v>227</v>
      </c>
      <c r="AB471">
        <v>1.1100000000000001</v>
      </c>
      <c r="AC471">
        <v>1.11E-4</v>
      </c>
      <c r="AD471" t="s">
        <v>227</v>
      </c>
      <c r="AE471" s="2">
        <v>0.1</v>
      </c>
      <c r="AF471" s="2">
        <v>1.0000000000000001E-5</v>
      </c>
      <c r="AG471" t="s">
        <v>227</v>
      </c>
      <c r="AH471">
        <v>59200</v>
      </c>
      <c r="AI471">
        <v>5.92</v>
      </c>
      <c r="AJ471" t="s">
        <v>227</v>
      </c>
      <c r="AK471">
        <v>5.1999999999999998E-2</v>
      </c>
      <c r="AL471">
        <v>5.2000000000000002E-6</v>
      </c>
      <c r="AM471" t="s">
        <v>227</v>
      </c>
      <c r="AN471">
        <v>36.700000000000003</v>
      </c>
      <c r="AO471">
        <v>3.6700000000000001E-3</v>
      </c>
      <c r="AP471" t="s">
        <v>227</v>
      </c>
      <c r="AT471">
        <v>44.5</v>
      </c>
      <c r="AU471">
        <v>4.45E-3</v>
      </c>
      <c r="AV471" t="s">
        <v>227</v>
      </c>
      <c r="AW471">
        <v>187</v>
      </c>
      <c r="AX471">
        <v>1.8700000000000001E-2</v>
      </c>
      <c r="AY471" t="s">
        <v>227</v>
      </c>
      <c r="AZ471">
        <v>0.73</v>
      </c>
      <c r="BA471">
        <v>7.2999999999999999E-5</v>
      </c>
      <c r="BB471" t="s">
        <v>227</v>
      </c>
      <c r="BC471">
        <v>46.8</v>
      </c>
      <c r="BD471">
        <v>4.6800000000000001E-3</v>
      </c>
      <c r="BE471" t="s">
        <v>227</v>
      </c>
      <c r="BF471">
        <v>4.4800000000000004</v>
      </c>
      <c r="BG471">
        <v>4.4799999999999999E-4</v>
      </c>
      <c r="BH471" t="s">
        <v>227</v>
      </c>
      <c r="BI471">
        <v>2.15</v>
      </c>
      <c r="BJ471">
        <v>2.1499999999999999E-4</v>
      </c>
      <c r="BK471" t="s">
        <v>227</v>
      </c>
      <c r="BL471">
        <v>1.66</v>
      </c>
      <c r="BM471">
        <v>1.66E-4</v>
      </c>
      <c r="BN471" t="s">
        <v>227</v>
      </c>
      <c r="BO471">
        <v>78200</v>
      </c>
      <c r="BP471">
        <v>7.82</v>
      </c>
      <c r="BQ471" t="s">
        <v>227</v>
      </c>
      <c r="BR471">
        <v>20.100000000000001</v>
      </c>
      <c r="BS471">
        <v>2.0100000000000001E-3</v>
      </c>
      <c r="BT471" t="s">
        <v>227</v>
      </c>
      <c r="BU471">
        <v>5.26</v>
      </c>
      <c r="BV471">
        <v>5.2599999999999999E-4</v>
      </c>
      <c r="BW471" t="s">
        <v>227</v>
      </c>
      <c r="CA471">
        <v>3.61</v>
      </c>
      <c r="CB471">
        <v>3.6099999999999999E-4</v>
      </c>
      <c r="CC471" t="s">
        <v>227</v>
      </c>
      <c r="CG471">
        <v>0.82</v>
      </c>
      <c r="CH471">
        <v>8.2000000000000001E-5</v>
      </c>
      <c r="CI471" t="s">
        <v>227</v>
      </c>
      <c r="CJ471">
        <v>6.2E-2</v>
      </c>
      <c r="CK471">
        <v>6.1999999999999999E-6</v>
      </c>
      <c r="CL471" t="s">
        <v>227</v>
      </c>
      <c r="CP471">
        <v>7400</v>
      </c>
      <c r="CQ471">
        <v>0.74</v>
      </c>
      <c r="CR471" t="s">
        <v>227</v>
      </c>
      <c r="CS471">
        <v>17.8</v>
      </c>
      <c r="CT471">
        <v>1.7799999999999999E-3</v>
      </c>
      <c r="CU471" t="s">
        <v>227</v>
      </c>
      <c r="CV471">
        <v>7.38</v>
      </c>
      <c r="CW471">
        <v>7.3800000000000005E-4</v>
      </c>
      <c r="CX471" t="s">
        <v>227</v>
      </c>
      <c r="CY471">
        <v>0.23</v>
      </c>
      <c r="CZ471">
        <v>2.3E-5</v>
      </c>
      <c r="DA471" t="s">
        <v>227</v>
      </c>
      <c r="DB471">
        <v>42700</v>
      </c>
      <c r="DC471">
        <v>4.2699999999999996</v>
      </c>
      <c r="DD471" t="s">
        <v>227</v>
      </c>
      <c r="DE471">
        <v>1100</v>
      </c>
      <c r="DF471">
        <v>0.11</v>
      </c>
      <c r="DG471" t="s">
        <v>227</v>
      </c>
      <c r="DH471">
        <v>1.44</v>
      </c>
      <c r="DI471">
        <v>1.44E-4</v>
      </c>
      <c r="DJ471" t="s">
        <v>227</v>
      </c>
      <c r="DK471">
        <v>23600</v>
      </c>
      <c r="DL471">
        <v>2.36</v>
      </c>
      <c r="DM471" t="s">
        <v>227</v>
      </c>
      <c r="DN471">
        <v>21.4</v>
      </c>
      <c r="DO471">
        <v>2.14E-3</v>
      </c>
      <c r="DP471" t="s">
        <v>227</v>
      </c>
      <c r="DQ471">
        <v>20</v>
      </c>
      <c r="DR471">
        <v>2E-3</v>
      </c>
      <c r="DS471" t="s">
        <v>227</v>
      </c>
      <c r="DW471">
        <v>1460</v>
      </c>
      <c r="DX471">
        <v>0.14599999999999999</v>
      </c>
      <c r="DY471" t="s">
        <v>227</v>
      </c>
      <c r="DZ471">
        <v>2.69</v>
      </c>
      <c r="EA471">
        <v>2.6899999999999998E-4</v>
      </c>
      <c r="EB471" t="s">
        <v>227</v>
      </c>
      <c r="EF471">
        <v>4.5999999999999996</v>
      </c>
      <c r="EG471">
        <v>4.6000000000000001E-4</v>
      </c>
      <c r="EH471" t="s">
        <v>227</v>
      </c>
      <c r="EO471" s="2">
        <v>2E-3</v>
      </c>
      <c r="EP471" s="2">
        <v>1.9999999999999999E-7</v>
      </c>
      <c r="EQ471" t="s">
        <v>227</v>
      </c>
      <c r="EX471">
        <v>90</v>
      </c>
      <c r="EY471">
        <v>8.9999999999999993E-3</v>
      </c>
      <c r="EZ471" t="s">
        <v>227</v>
      </c>
      <c r="FA471">
        <v>0.13</v>
      </c>
      <c r="FB471">
        <v>1.2999999999999999E-5</v>
      </c>
      <c r="FC471" t="s">
        <v>227</v>
      </c>
      <c r="FD471">
        <v>20.5</v>
      </c>
      <c r="FE471">
        <v>2.0500000000000002E-3</v>
      </c>
      <c r="FF471" t="s">
        <v>227</v>
      </c>
      <c r="FG471" s="2">
        <v>1</v>
      </c>
      <c r="FH471" s="2">
        <v>1E-4</v>
      </c>
      <c r="FI471" t="s">
        <v>227</v>
      </c>
      <c r="FP471">
        <v>1.45</v>
      </c>
      <c r="FQ471">
        <v>1.45E-4</v>
      </c>
      <c r="FR471" t="s">
        <v>227</v>
      </c>
      <c r="FS471">
        <v>415</v>
      </c>
      <c r="FT471">
        <v>4.1500000000000002E-2</v>
      </c>
      <c r="FU471" t="s">
        <v>227</v>
      </c>
      <c r="FV471">
        <v>1.29</v>
      </c>
      <c r="FW471">
        <v>1.2899999999999999E-4</v>
      </c>
      <c r="FX471" t="s">
        <v>227</v>
      </c>
      <c r="FY471">
        <v>0.79</v>
      </c>
      <c r="FZ471">
        <v>7.8999999999999996E-5</v>
      </c>
      <c r="GA471" t="s">
        <v>227</v>
      </c>
      <c r="GE471">
        <v>2.79</v>
      </c>
      <c r="GF471">
        <v>2.7900000000000001E-4</v>
      </c>
      <c r="GG471" t="s">
        <v>227</v>
      </c>
      <c r="GH471">
        <v>10600</v>
      </c>
      <c r="GI471">
        <v>1.06</v>
      </c>
      <c r="GJ471" t="s">
        <v>227</v>
      </c>
      <c r="GK471">
        <v>7.0000000000000007E-2</v>
      </c>
      <c r="GL471">
        <v>6.9999999999999999E-6</v>
      </c>
      <c r="GM471" t="s">
        <v>227</v>
      </c>
      <c r="GN471">
        <v>0.28000000000000003</v>
      </c>
      <c r="GO471">
        <v>2.8E-5</v>
      </c>
      <c r="GP471" t="s">
        <v>227</v>
      </c>
      <c r="GQ471">
        <v>0.7</v>
      </c>
      <c r="GR471">
        <v>6.9999999999999994E-5</v>
      </c>
      <c r="GS471" t="s">
        <v>227</v>
      </c>
      <c r="GW471">
        <v>0.43</v>
      </c>
      <c r="GX471">
        <v>4.3000000000000002E-5</v>
      </c>
      <c r="GY471" t="s">
        <v>227</v>
      </c>
      <c r="GZ471">
        <v>21.1</v>
      </c>
      <c r="HA471">
        <v>2.1099999999999999E-3</v>
      </c>
      <c r="HB471" t="s">
        <v>227</v>
      </c>
      <c r="HC471">
        <v>1.67</v>
      </c>
      <c r="HD471">
        <v>1.6699999999999999E-4</v>
      </c>
      <c r="HE471" t="s">
        <v>227</v>
      </c>
      <c r="HF471">
        <v>107</v>
      </c>
      <c r="HG471">
        <v>1.0699999999999999E-2</v>
      </c>
      <c r="HH471" t="s">
        <v>227</v>
      </c>
      <c r="HI471">
        <v>139</v>
      </c>
      <c r="HJ471">
        <v>1.3899999999999999E-2</v>
      </c>
      <c r="HK471" t="s">
        <v>227</v>
      </c>
    </row>
    <row r="472" spans="1:219" x14ac:dyDescent="0.25">
      <c r="A472" t="s">
        <v>852</v>
      </c>
      <c r="B472" t="s">
        <v>511</v>
      </c>
      <c r="C472" t="s">
        <v>221</v>
      </c>
      <c r="D472" t="s">
        <v>470</v>
      </c>
      <c r="E472" t="s">
        <v>336</v>
      </c>
      <c r="F472" t="s">
        <v>224</v>
      </c>
      <c r="G472" t="s">
        <v>225</v>
      </c>
      <c r="H472" t="s">
        <v>226</v>
      </c>
      <c r="I472" t="str">
        <f>HYPERLINK("https://www.oreas.com/crm/OREAS-C26e/")</f>
        <v>https://www.oreas.com/crm/OREAS-C26e/</v>
      </c>
      <c r="M472">
        <v>74400</v>
      </c>
      <c r="N472">
        <v>7.44</v>
      </c>
      <c r="O472" t="s">
        <v>227</v>
      </c>
      <c r="S472" s="2">
        <v>1E-3</v>
      </c>
      <c r="T472" s="2">
        <v>9.9999999999999995E-8</v>
      </c>
      <c r="U472" t="s">
        <v>243</v>
      </c>
      <c r="Y472">
        <v>263</v>
      </c>
      <c r="Z472">
        <v>2.63E-2</v>
      </c>
      <c r="AA472" t="s">
        <v>227</v>
      </c>
      <c r="AB472">
        <v>1.1200000000000001</v>
      </c>
      <c r="AC472">
        <v>1.12E-4</v>
      </c>
      <c r="AD472" t="s">
        <v>227</v>
      </c>
      <c r="AH472">
        <v>59300</v>
      </c>
      <c r="AI472">
        <v>5.93</v>
      </c>
      <c r="AJ472" t="s">
        <v>227</v>
      </c>
      <c r="AN472">
        <v>38.200000000000003</v>
      </c>
      <c r="AO472">
        <v>3.82E-3</v>
      </c>
      <c r="AP472" t="s">
        <v>227</v>
      </c>
      <c r="AT472">
        <v>45.7</v>
      </c>
      <c r="AU472">
        <v>4.5700000000000003E-3</v>
      </c>
      <c r="AV472" t="s">
        <v>227</v>
      </c>
      <c r="AW472">
        <v>180</v>
      </c>
      <c r="AX472">
        <v>1.7999999999999999E-2</v>
      </c>
      <c r="AY472" t="s">
        <v>227</v>
      </c>
      <c r="AZ472">
        <v>0.69</v>
      </c>
      <c r="BA472">
        <v>6.8999999999999997E-5</v>
      </c>
      <c r="BB472" t="s">
        <v>227</v>
      </c>
      <c r="BC472">
        <v>45.4</v>
      </c>
      <c r="BD472">
        <v>4.5399999999999998E-3</v>
      </c>
      <c r="BE472" t="s">
        <v>227</v>
      </c>
      <c r="BF472">
        <v>4.53</v>
      </c>
      <c r="BG472">
        <v>4.5300000000000001E-4</v>
      </c>
      <c r="BH472" t="s">
        <v>227</v>
      </c>
      <c r="BI472">
        <v>2.17</v>
      </c>
      <c r="BJ472">
        <v>2.1699999999999999E-4</v>
      </c>
      <c r="BK472" t="s">
        <v>227</v>
      </c>
      <c r="BL472">
        <v>1.7</v>
      </c>
      <c r="BM472">
        <v>1.7000000000000001E-4</v>
      </c>
      <c r="BN472" t="s">
        <v>227</v>
      </c>
      <c r="BO472">
        <v>78700</v>
      </c>
      <c r="BP472">
        <v>7.87</v>
      </c>
      <c r="BQ472" t="s">
        <v>227</v>
      </c>
      <c r="BR472">
        <v>20.2</v>
      </c>
      <c r="BS472">
        <v>2.0200000000000001E-3</v>
      </c>
      <c r="BT472" t="s">
        <v>227</v>
      </c>
      <c r="BU472">
        <v>5.32</v>
      </c>
      <c r="BV472">
        <v>5.3200000000000003E-4</v>
      </c>
      <c r="BW472" t="s">
        <v>227</v>
      </c>
      <c r="CA472">
        <v>3.54</v>
      </c>
      <c r="CB472">
        <v>3.5399999999999999E-4</v>
      </c>
      <c r="CC472" t="s">
        <v>227</v>
      </c>
      <c r="CG472">
        <v>0.83</v>
      </c>
      <c r="CH472">
        <v>8.2999999999999998E-5</v>
      </c>
      <c r="CI472" t="s">
        <v>227</v>
      </c>
      <c r="CJ472">
        <v>6.2E-2</v>
      </c>
      <c r="CK472">
        <v>6.1999999999999999E-6</v>
      </c>
      <c r="CL472" t="s">
        <v>227</v>
      </c>
      <c r="CP472">
        <v>7550</v>
      </c>
      <c r="CQ472">
        <v>0.755</v>
      </c>
      <c r="CR472" t="s">
        <v>227</v>
      </c>
      <c r="CS472">
        <v>18.5</v>
      </c>
      <c r="CT472">
        <v>1.8500000000000001E-3</v>
      </c>
      <c r="CU472" t="s">
        <v>227</v>
      </c>
      <c r="CV472">
        <v>7.5</v>
      </c>
      <c r="CW472">
        <v>7.5000000000000002E-4</v>
      </c>
      <c r="CX472" t="s">
        <v>227</v>
      </c>
      <c r="CY472">
        <v>0.25</v>
      </c>
      <c r="CZ472">
        <v>2.5000000000000001E-5</v>
      </c>
      <c r="DA472" t="s">
        <v>227</v>
      </c>
      <c r="DB472">
        <v>43300</v>
      </c>
      <c r="DC472">
        <v>4.33</v>
      </c>
      <c r="DD472" t="s">
        <v>227</v>
      </c>
      <c r="DE472">
        <v>1100</v>
      </c>
      <c r="DF472">
        <v>0.11</v>
      </c>
      <c r="DG472" t="s">
        <v>227</v>
      </c>
      <c r="DH472">
        <v>1.61</v>
      </c>
      <c r="DI472">
        <v>1.6100000000000001E-4</v>
      </c>
      <c r="DJ472" t="s">
        <v>227</v>
      </c>
      <c r="DK472">
        <v>23500</v>
      </c>
      <c r="DL472">
        <v>2.35</v>
      </c>
      <c r="DM472" t="s">
        <v>227</v>
      </c>
      <c r="DN472">
        <v>21.9</v>
      </c>
      <c r="DO472">
        <v>2.1900000000000001E-3</v>
      </c>
      <c r="DP472" t="s">
        <v>227</v>
      </c>
      <c r="DQ472">
        <v>20.399999999999999</v>
      </c>
      <c r="DR472">
        <v>2.0400000000000001E-3</v>
      </c>
      <c r="DS472" t="s">
        <v>227</v>
      </c>
      <c r="DW472">
        <v>1500</v>
      </c>
      <c r="DX472">
        <v>0.15</v>
      </c>
      <c r="DY472" t="s">
        <v>227</v>
      </c>
      <c r="DZ472">
        <v>3.03</v>
      </c>
      <c r="EA472">
        <v>3.0299999999999999E-4</v>
      </c>
      <c r="EB472" t="s">
        <v>227</v>
      </c>
      <c r="EF472">
        <v>4.71</v>
      </c>
      <c r="EG472">
        <v>4.7100000000000001E-4</v>
      </c>
      <c r="EH472" t="s">
        <v>227</v>
      </c>
      <c r="EO472" s="2">
        <v>2E-3</v>
      </c>
      <c r="EP472" s="2">
        <v>1.9999999999999999E-7</v>
      </c>
      <c r="EQ472" t="s">
        <v>227</v>
      </c>
      <c r="EX472" s="2">
        <v>100</v>
      </c>
      <c r="EY472" s="2">
        <v>0.01</v>
      </c>
      <c r="EZ472" t="s">
        <v>227</v>
      </c>
      <c r="FA472">
        <v>7.4999999999999997E-2</v>
      </c>
      <c r="FB472">
        <v>7.5000000000000002E-6</v>
      </c>
      <c r="FC472" t="s">
        <v>227</v>
      </c>
      <c r="FD472">
        <v>20</v>
      </c>
      <c r="FE472">
        <v>2E-3</v>
      </c>
      <c r="FF472" t="s">
        <v>227</v>
      </c>
      <c r="FP472">
        <v>1.48</v>
      </c>
      <c r="FQ472">
        <v>1.4799999999999999E-4</v>
      </c>
      <c r="FR472" t="s">
        <v>227</v>
      </c>
      <c r="FS472">
        <v>416</v>
      </c>
      <c r="FT472">
        <v>4.1599999999999998E-2</v>
      </c>
      <c r="FU472" t="s">
        <v>227</v>
      </c>
      <c r="FV472">
        <v>1.31</v>
      </c>
      <c r="FW472">
        <v>1.3100000000000001E-4</v>
      </c>
      <c r="FX472" t="s">
        <v>227</v>
      </c>
      <c r="FY472">
        <v>0.79</v>
      </c>
      <c r="FZ472">
        <v>7.8999999999999996E-5</v>
      </c>
      <c r="GA472" t="s">
        <v>227</v>
      </c>
      <c r="GE472">
        <v>2.92</v>
      </c>
      <c r="GF472">
        <v>2.92E-4</v>
      </c>
      <c r="GG472" t="s">
        <v>227</v>
      </c>
      <c r="GH472">
        <v>10700</v>
      </c>
      <c r="GI472">
        <v>1.07</v>
      </c>
      <c r="GJ472" t="s">
        <v>227</v>
      </c>
      <c r="GK472">
        <v>7.0999999999999994E-2</v>
      </c>
      <c r="GL472">
        <v>7.0999999999999998E-6</v>
      </c>
      <c r="GM472" t="s">
        <v>227</v>
      </c>
      <c r="GN472">
        <v>0.28000000000000003</v>
      </c>
      <c r="GO472">
        <v>2.8E-5</v>
      </c>
      <c r="GP472" t="s">
        <v>227</v>
      </c>
      <c r="GQ472">
        <v>0.75</v>
      </c>
      <c r="GR472">
        <v>7.4999999999999993E-5</v>
      </c>
      <c r="GS472" t="s">
        <v>227</v>
      </c>
      <c r="GW472">
        <v>0.45</v>
      </c>
      <c r="GX472">
        <v>4.5000000000000003E-5</v>
      </c>
      <c r="GY472" t="s">
        <v>227</v>
      </c>
      <c r="GZ472">
        <v>21</v>
      </c>
      <c r="HA472">
        <v>2.0999999999999999E-3</v>
      </c>
      <c r="HB472" t="s">
        <v>227</v>
      </c>
      <c r="HC472">
        <v>1.74</v>
      </c>
      <c r="HD472">
        <v>1.74E-4</v>
      </c>
      <c r="HE472" t="s">
        <v>227</v>
      </c>
      <c r="HF472">
        <v>112</v>
      </c>
      <c r="HG472">
        <v>1.12E-2</v>
      </c>
      <c r="HH472" t="s">
        <v>227</v>
      </c>
      <c r="HI472">
        <v>138</v>
      </c>
      <c r="HJ472">
        <v>1.38E-2</v>
      </c>
      <c r="HK472" t="s">
        <v>227</v>
      </c>
    </row>
    <row r="473" spans="1:219" x14ac:dyDescent="0.25">
      <c r="A473" t="s">
        <v>853</v>
      </c>
      <c r="B473" t="s">
        <v>511</v>
      </c>
      <c r="C473" t="s">
        <v>221</v>
      </c>
      <c r="D473" t="s">
        <v>416</v>
      </c>
      <c r="E473" t="s">
        <v>336</v>
      </c>
      <c r="F473" t="s">
        <v>224</v>
      </c>
      <c r="G473" t="s">
        <v>235</v>
      </c>
      <c r="H473" t="s">
        <v>226</v>
      </c>
      <c r="I473" t="str">
        <f>HYPERLINK("https://www.oreas.com/crm/OREAS-C27c/")</f>
        <v>https://www.oreas.com/crm/OREAS-C27c/</v>
      </c>
      <c r="M473">
        <v>75100</v>
      </c>
      <c r="N473">
        <v>7.51</v>
      </c>
      <c r="O473" t="s">
        <v>227</v>
      </c>
      <c r="S473" s="2">
        <v>2E-3</v>
      </c>
      <c r="T473" s="2">
        <v>1.9999999999999999E-7</v>
      </c>
      <c r="U473" t="s">
        <v>243</v>
      </c>
      <c r="Y473">
        <v>3001</v>
      </c>
      <c r="Z473">
        <v>0.30009999999999998</v>
      </c>
      <c r="AA473" t="s">
        <v>227</v>
      </c>
      <c r="AB473">
        <v>3.26</v>
      </c>
      <c r="AC473">
        <v>3.2600000000000001E-4</v>
      </c>
      <c r="AD473" t="s">
        <v>227</v>
      </c>
      <c r="AE473">
        <v>0.1</v>
      </c>
      <c r="AF473">
        <v>1.0000000000000001E-5</v>
      </c>
      <c r="AG473" t="s">
        <v>227</v>
      </c>
      <c r="AH473">
        <v>13100</v>
      </c>
      <c r="AI473">
        <v>1.31</v>
      </c>
      <c r="AJ473" t="s">
        <v>227</v>
      </c>
      <c r="AK473">
        <v>0.4</v>
      </c>
      <c r="AL473">
        <v>4.0000000000000003E-5</v>
      </c>
      <c r="AM473" t="s">
        <v>227</v>
      </c>
      <c r="AN473">
        <v>92</v>
      </c>
      <c r="AO473">
        <v>9.1999999999999998E-3</v>
      </c>
      <c r="AP473" t="s">
        <v>227</v>
      </c>
      <c r="AT473">
        <v>2.74</v>
      </c>
      <c r="AU473">
        <v>2.7399999999999999E-4</v>
      </c>
      <c r="AV473" t="s">
        <v>227</v>
      </c>
      <c r="AZ473">
        <v>7.45</v>
      </c>
      <c r="BA473">
        <v>7.45E-4</v>
      </c>
      <c r="BB473" t="s">
        <v>227</v>
      </c>
      <c r="BC473">
        <v>7.49</v>
      </c>
      <c r="BD473">
        <v>7.4899999999999999E-4</v>
      </c>
      <c r="BE473" t="s">
        <v>227</v>
      </c>
      <c r="BF473">
        <v>3.64</v>
      </c>
      <c r="BG473">
        <v>3.6400000000000001E-4</v>
      </c>
      <c r="BH473" t="s">
        <v>227</v>
      </c>
      <c r="BI473">
        <v>0.98</v>
      </c>
      <c r="BJ473">
        <v>9.7999999999999997E-5</v>
      </c>
      <c r="BK473" t="s">
        <v>227</v>
      </c>
      <c r="BL473">
        <v>1.48</v>
      </c>
      <c r="BM473">
        <v>1.4799999999999999E-4</v>
      </c>
      <c r="BN473" t="s">
        <v>227</v>
      </c>
      <c r="BO473">
        <v>26100</v>
      </c>
      <c r="BP473">
        <v>2.61</v>
      </c>
      <c r="BQ473" t="s">
        <v>227</v>
      </c>
      <c r="BR473">
        <v>23.1</v>
      </c>
      <c r="BS473">
        <v>2.31E-3</v>
      </c>
      <c r="BT473" t="s">
        <v>227</v>
      </c>
      <c r="BU473">
        <v>6.33</v>
      </c>
      <c r="BV473">
        <v>6.3299999999999999E-4</v>
      </c>
      <c r="BW473" t="s">
        <v>227</v>
      </c>
      <c r="CA473">
        <v>5.7</v>
      </c>
      <c r="CB473">
        <v>5.6999999999999998E-4</v>
      </c>
      <c r="CC473" t="s">
        <v>227</v>
      </c>
      <c r="CJ473">
        <v>6.2E-2</v>
      </c>
      <c r="CK473">
        <v>6.1999999999999999E-6</v>
      </c>
      <c r="CL473" t="s">
        <v>227</v>
      </c>
      <c r="CP473">
        <v>31200</v>
      </c>
      <c r="CQ473">
        <v>3.12</v>
      </c>
      <c r="CR473" t="s">
        <v>227</v>
      </c>
      <c r="CS473">
        <v>45.4</v>
      </c>
      <c r="CT473">
        <v>4.5399999999999998E-3</v>
      </c>
      <c r="CU473" t="s">
        <v>227</v>
      </c>
      <c r="CV473">
        <v>37.6</v>
      </c>
      <c r="CW473">
        <v>3.7599999999999999E-3</v>
      </c>
      <c r="CX473" t="s">
        <v>227</v>
      </c>
      <c r="CY473">
        <v>6.8000000000000005E-2</v>
      </c>
      <c r="CZ473">
        <v>6.8000000000000001E-6</v>
      </c>
      <c r="DA473" t="s">
        <v>227</v>
      </c>
      <c r="DB473">
        <v>1600</v>
      </c>
      <c r="DC473">
        <v>0.16</v>
      </c>
      <c r="DD473" t="s">
        <v>227</v>
      </c>
      <c r="DE473">
        <v>330</v>
      </c>
      <c r="DF473">
        <v>3.3000000000000002E-2</v>
      </c>
      <c r="DG473" t="s">
        <v>227</v>
      </c>
      <c r="DH473">
        <v>3.64</v>
      </c>
      <c r="DI473">
        <v>3.6400000000000001E-4</v>
      </c>
      <c r="DJ473" t="s">
        <v>227</v>
      </c>
      <c r="DK473">
        <v>25900</v>
      </c>
      <c r="DL473">
        <v>2.59</v>
      </c>
      <c r="DM473" t="s">
        <v>227</v>
      </c>
      <c r="DN473">
        <v>19.7</v>
      </c>
      <c r="DO473">
        <v>1.97E-3</v>
      </c>
      <c r="DP473" t="s">
        <v>227</v>
      </c>
      <c r="DQ473">
        <v>40.6</v>
      </c>
      <c r="DR473">
        <v>4.0600000000000002E-3</v>
      </c>
      <c r="DS473" t="s">
        <v>227</v>
      </c>
      <c r="DW473">
        <v>360</v>
      </c>
      <c r="DX473">
        <v>3.5999999999999997E-2</v>
      </c>
      <c r="DY473" t="s">
        <v>227</v>
      </c>
      <c r="DZ473">
        <v>27.9</v>
      </c>
      <c r="EA473">
        <v>2.7899999999999999E-3</v>
      </c>
      <c r="EB473" t="s">
        <v>227</v>
      </c>
      <c r="EF473">
        <v>11.2</v>
      </c>
      <c r="EG473">
        <v>1.1199999999999999E-3</v>
      </c>
      <c r="EH473" t="s">
        <v>227</v>
      </c>
      <c r="EX473">
        <v>90</v>
      </c>
      <c r="EY473">
        <v>8.9999999999999993E-3</v>
      </c>
      <c r="EZ473" t="s">
        <v>227</v>
      </c>
      <c r="FA473">
        <v>1.22</v>
      </c>
      <c r="FB473">
        <v>1.22E-4</v>
      </c>
      <c r="FC473" t="s">
        <v>227</v>
      </c>
      <c r="FD473">
        <v>4.21</v>
      </c>
      <c r="FE473">
        <v>4.2099999999999999E-4</v>
      </c>
      <c r="FF473" t="s">
        <v>227</v>
      </c>
      <c r="FP473">
        <v>3.98</v>
      </c>
      <c r="FQ473">
        <v>3.9800000000000002E-4</v>
      </c>
      <c r="FR473" t="s">
        <v>227</v>
      </c>
      <c r="FS473">
        <v>186</v>
      </c>
      <c r="FT473">
        <v>1.8599999999999998E-2</v>
      </c>
      <c r="FU473" t="s">
        <v>227</v>
      </c>
      <c r="FV473">
        <v>1.46</v>
      </c>
      <c r="FW473">
        <v>1.46E-4</v>
      </c>
      <c r="FX473" t="s">
        <v>227</v>
      </c>
      <c r="FY473">
        <v>0.82</v>
      </c>
      <c r="FZ473">
        <v>8.2000000000000001E-5</v>
      </c>
      <c r="GA473" t="s">
        <v>227</v>
      </c>
      <c r="GE473">
        <v>15.3</v>
      </c>
      <c r="GF473">
        <v>1.5299999999999999E-3</v>
      </c>
      <c r="GG473" t="s">
        <v>227</v>
      </c>
      <c r="GH473">
        <v>1210</v>
      </c>
      <c r="GI473">
        <v>0.121</v>
      </c>
      <c r="GJ473" t="s">
        <v>227</v>
      </c>
      <c r="GK473">
        <v>0.87</v>
      </c>
      <c r="GL473">
        <v>8.7000000000000001E-5</v>
      </c>
      <c r="GM473" t="s">
        <v>227</v>
      </c>
      <c r="GQ473">
        <v>5.94</v>
      </c>
      <c r="GR473">
        <v>5.9400000000000002E-4</v>
      </c>
      <c r="GS473" t="s">
        <v>227</v>
      </c>
      <c r="GW473">
        <v>2.08</v>
      </c>
      <c r="GX473">
        <v>2.0799999999999999E-4</v>
      </c>
      <c r="GY473" t="s">
        <v>227</v>
      </c>
      <c r="GZ473">
        <v>15</v>
      </c>
      <c r="HA473">
        <v>1.5E-3</v>
      </c>
      <c r="HB473" t="s">
        <v>227</v>
      </c>
      <c r="HC473">
        <v>0.54</v>
      </c>
      <c r="HD473">
        <v>5.3999999999999998E-5</v>
      </c>
      <c r="HE473" t="s">
        <v>227</v>
      </c>
      <c r="HF473">
        <v>118</v>
      </c>
      <c r="HG473">
        <v>1.18E-2</v>
      </c>
      <c r="HH473" t="s">
        <v>227</v>
      </c>
      <c r="HI473">
        <v>211</v>
      </c>
      <c r="HJ473">
        <v>2.1100000000000001E-2</v>
      </c>
      <c r="HK473" t="s">
        <v>227</v>
      </c>
    </row>
    <row r="474" spans="1:219" x14ac:dyDescent="0.25">
      <c r="A474" t="s">
        <v>854</v>
      </c>
      <c r="B474" t="s">
        <v>511</v>
      </c>
      <c r="C474" t="s">
        <v>221</v>
      </c>
      <c r="D474" t="s">
        <v>416</v>
      </c>
      <c r="E474" t="s">
        <v>336</v>
      </c>
      <c r="F474" t="s">
        <v>224</v>
      </c>
      <c r="G474" t="s">
        <v>235</v>
      </c>
      <c r="H474" t="s">
        <v>226</v>
      </c>
      <c r="I474" t="str">
        <f>HYPERLINK("https://www.oreas.com/crm/OREAS-C27d/")</f>
        <v>https://www.oreas.com/crm/OREAS-C27d/</v>
      </c>
      <c r="J474">
        <v>0.152</v>
      </c>
      <c r="K474">
        <v>1.52E-5</v>
      </c>
      <c r="L474" t="s">
        <v>227</v>
      </c>
      <c r="M474">
        <v>75400</v>
      </c>
      <c r="N474">
        <v>7.54</v>
      </c>
      <c r="O474" t="s">
        <v>227</v>
      </c>
      <c r="P474">
        <v>4.74</v>
      </c>
      <c r="Q474">
        <v>4.7399999999999997E-4</v>
      </c>
      <c r="R474" t="s">
        <v>227</v>
      </c>
      <c r="S474" s="2">
        <v>3.0000000000000001E-3</v>
      </c>
      <c r="T474" s="2">
        <v>2.9999999999999999E-7</v>
      </c>
      <c r="U474" t="s">
        <v>243</v>
      </c>
      <c r="Y474">
        <v>2637</v>
      </c>
      <c r="Z474">
        <v>0.26369999999999999</v>
      </c>
      <c r="AA474" t="s">
        <v>227</v>
      </c>
      <c r="AB474">
        <v>3.17</v>
      </c>
      <c r="AC474">
        <v>3.1700000000000001E-4</v>
      </c>
      <c r="AD474" t="s">
        <v>227</v>
      </c>
      <c r="AE474">
        <v>0.31</v>
      </c>
      <c r="AF474">
        <v>3.1000000000000001E-5</v>
      </c>
      <c r="AG474" t="s">
        <v>227</v>
      </c>
      <c r="AH474">
        <v>8460</v>
      </c>
      <c r="AI474">
        <v>0.84599999999999997</v>
      </c>
      <c r="AJ474" t="s">
        <v>227</v>
      </c>
      <c r="AK474">
        <v>0.42</v>
      </c>
      <c r="AL474">
        <v>4.1999999999999998E-5</v>
      </c>
      <c r="AM474" t="s">
        <v>227</v>
      </c>
      <c r="AN474">
        <v>95</v>
      </c>
      <c r="AO474">
        <v>9.4999999999999998E-3</v>
      </c>
      <c r="AP474" t="s">
        <v>227</v>
      </c>
      <c r="AT474">
        <v>4.0199999999999996</v>
      </c>
      <c r="AU474">
        <v>4.0200000000000001E-4</v>
      </c>
      <c r="AV474" t="s">
        <v>227</v>
      </c>
      <c r="AZ474">
        <v>7.13</v>
      </c>
      <c r="BA474">
        <v>7.1299999999999998E-4</v>
      </c>
      <c r="BB474" t="s">
        <v>227</v>
      </c>
      <c r="BC474">
        <v>12.2</v>
      </c>
      <c r="BD474">
        <v>1.2199999999999999E-3</v>
      </c>
      <c r="BE474" t="s">
        <v>227</v>
      </c>
      <c r="BF474">
        <v>3.91</v>
      </c>
      <c r="BG474">
        <v>3.9100000000000002E-4</v>
      </c>
      <c r="BH474" t="s">
        <v>227</v>
      </c>
      <c r="BI474">
        <v>1.22</v>
      </c>
      <c r="BJ474">
        <v>1.22E-4</v>
      </c>
      <c r="BK474" t="s">
        <v>227</v>
      </c>
      <c r="BL474">
        <v>1.48</v>
      </c>
      <c r="BM474">
        <v>1.4799999999999999E-4</v>
      </c>
      <c r="BN474" t="s">
        <v>227</v>
      </c>
      <c r="BO474">
        <v>25500</v>
      </c>
      <c r="BP474">
        <v>2.5499999999999998</v>
      </c>
      <c r="BQ474" t="s">
        <v>227</v>
      </c>
      <c r="BR474">
        <v>22.9</v>
      </c>
      <c r="BS474">
        <v>2.2899999999999999E-3</v>
      </c>
      <c r="BT474" t="s">
        <v>227</v>
      </c>
      <c r="BU474">
        <v>6.7</v>
      </c>
      <c r="BV474">
        <v>6.7000000000000002E-4</v>
      </c>
      <c r="BW474" t="s">
        <v>227</v>
      </c>
      <c r="CA474">
        <v>5.3</v>
      </c>
      <c r="CB474">
        <v>5.2999999999999998E-4</v>
      </c>
      <c r="CC474" t="s">
        <v>227</v>
      </c>
      <c r="CG474">
        <v>0.55000000000000004</v>
      </c>
      <c r="CH474">
        <v>5.5000000000000002E-5</v>
      </c>
      <c r="CI474" t="s">
        <v>227</v>
      </c>
      <c r="CJ474">
        <v>0.08</v>
      </c>
      <c r="CK474">
        <v>7.9999999999999996E-6</v>
      </c>
      <c r="CL474" t="s">
        <v>227</v>
      </c>
      <c r="CP474">
        <v>30400</v>
      </c>
      <c r="CQ474">
        <v>3.04</v>
      </c>
      <c r="CR474" t="s">
        <v>227</v>
      </c>
      <c r="CS474">
        <v>46.9</v>
      </c>
      <c r="CT474">
        <v>4.6899999999999997E-3</v>
      </c>
      <c r="CU474" t="s">
        <v>227</v>
      </c>
      <c r="CV474">
        <v>37.200000000000003</v>
      </c>
      <c r="CW474">
        <v>3.7200000000000002E-3</v>
      </c>
      <c r="CX474" t="s">
        <v>227</v>
      </c>
      <c r="CY474">
        <v>0.1</v>
      </c>
      <c r="CZ474">
        <v>1.0000000000000001E-5</v>
      </c>
      <c r="DA474" t="s">
        <v>227</v>
      </c>
      <c r="DB474">
        <v>3150</v>
      </c>
      <c r="DC474">
        <v>0.315</v>
      </c>
      <c r="DD474" t="s">
        <v>227</v>
      </c>
      <c r="DE474">
        <v>310</v>
      </c>
      <c r="DF474">
        <v>3.1E-2</v>
      </c>
      <c r="DG474" t="s">
        <v>227</v>
      </c>
      <c r="DH474">
        <v>2.64</v>
      </c>
      <c r="DI474">
        <v>2.6400000000000002E-4</v>
      </c>
      <c r="DJ474" t="s">
        <v>227</v>
      </c>
      <c r="DK474">
        <v>24200</v>
      </c>
      <c r="DL474">
        <v>2.42</v>
      </c>
      <c r="DM474" t="s">
        <v>227</v>
      </c>
      <c r="DN474">
        <v>17.899999999999999</v>
      </c>
      <c r="DO474">
        <v>1.7899999999999999E-3</v>
      </c>
      <c r="DP474" t="s">
        <v>227</v>
      </c>
      <c r="DQ474">
        <v>40.200000000000003</v>
      </c>
      <c r="DR474">
        <v>4.0200000000000001E-3</v>
      </c>
      <c r="DS474" t="s">
        <v>227</v>
      </c>
      <c r="DW474">
        <v>490</v>
      </c>
      <c r="DX474">
        <v>4.9000000000000002E-2</v>
      </c>
      <c r="DY474" t="s">
        <v>227</v>
      </c>
      <c r="DZ474">
        <v>26.1</v>
      </c>
      <c r="EA474">
        <v>2.6099999999999999E-3</v>
      </c>
      <c r="EB474" t="s">
        <v>227</v>
      </c>
      <c r="EX474">
        <v>290</v>
      </c>
      <c r="EY474">
        <v>2.9000000000000001E-2</v>
      </c>
      <c r="EZ474" t="s">
        <v>227</v>
      </c>
      <c r="FA474">
        <v>1.55</v>
      </c>
      <c r="FB474">
        <v>1.55E-4</v>
      </c>
      <c r="FC474" t="s">
        <v>227</v>
      </c>
      <c r="FD474">
        <v>5.09</v>
      </c>
      <c r="FE474">
        <v>5.0900000000000001E-4</v>
      </c>
      <c r="FF474" t="s">
        <v>227</v>
      </c>
      <c r="FP474">
        <v>4.0199999999999996</v>
      </c>
      <c r="FQ474">
        <v>4.0200000000000001E-4</v>
      </c>
      <c r="FR474" t="s">
        <v>227</v>
      </c>
      <c r="FS474">
        <v>178</v>
      </c>
      <c r="FT474">
        <v>1.78E-2</v>
      </c>
      <c r="FU474" t="s">
        <v>227</v>
      </c>
      <c r="FY474">
        <v>0.87</v>
      </c>
      <c r="FZ474">
        <v>8.7000000000000001E-5</v>
      </c>
      <c r="GA474" t="s">
        <v>227</v>
      </c>
      <c r="GE474">
        <v>15.9</v>
      </c>
      <c r="GF474">
        <v>1.5900000000000001E-3</v>
      </c>
      <c r="GG474" t="s">
        <v>227</v>
      </c>
      <c r="GH474">
        <v>1570</v>
      </c>
      <c r="GI474">
        <v>0.157</v>
      </c>
      <c r="GJ474" t="s">
        <v>227</v>
      </c>
      <c r="GK474">
        <v>0.93</v>
      </c>
      <c r="GL474">
        <v>9.2999999999999997E-5</v>
      </c>
      <c r="GM474" t="s">
        <v>227</v>
      </c>
      <c r="GN474">
        <v>0.13</v>
      </c>
      <c r="GO474">
        <v>1.2999999999999999E-5</v>
      </c>
      <c r="GP474" t="s">
        <v>227</v>
      </c>
      <c r="GQ474">
        <v>5.62</v>
      </c>
      <c r="GR474">
        <v>5.62E-4</v>
      </c>
      <c r="GS474" t="s">
        <v>227</v>
      </c>
      <c r="GZ474">
        <v>16</v>
      </c>
      <c r="HA474">
        <v>1.6000000000000001E-3</v>
      </c>
      <c r="HB474" t="s">
        <v>227</v>
      </c>
      <c r="HC474">
        <v>0.73</v>
      </c>
      <c r="HD474">
        <v>7.2999999999999999E-5</v>
      </c>
      <c r="HE474" t="s">
        <v>227</v>
      </c>
      <c r="HF474">
        <v>120</v>
      </c>
      <c r="HG474">
        <v>1.2E-2</v>
      </c>
      <c r="HH474" t="s">
        <v>227</v>
      </c>
      <c r="HI474">
        <v>178</v>
      </c>
      <c r="HJ474">
        <v>1.78E-2</v>
      </c>
      <c r="HK474" t="s">
        <v>227</v>
      </c>
    </row>
    <row r="475" spans="1:219" x14ac:dyDescent="0.25">
      <c r="A475" t="s">
        <v>855</v>
      </c>
      <c r="B475" t="s">
        <v>511</v>
      </c>
      <c r="C475" t="s">
        <v>221</v>
      </c>
      <c r="D475" t="s">
        <v>416</v>
      </c>
      <c r="E475" t="s">
        <v>336</v>
      </c>
      <c r="F475" t="s">
        <v>224</v>
      </c>
      <c r="G475" t="s">
        <v>235</v>
      </c>
      <c r="H475" t="s">
        <v>226</v>
      </c>
      <c r="I475" t="str">
        <f>HYPERLINK("https://www.oreas.com/crm/OREAS-C27e/")</f>
        <v>https://www.oreas.com/crm/OREAS-C27e/</v>
      </c>
      <c r="J475">
        <v>0.14899999999999999</v>
      </c>
      <c r="K475">
        <v>1.49E-5</v>
      </c>
      <c r="L475" t="s">
        <v>227</v>
      </c>
      <c r="M475">
        <v>73600</v>
      </c>
      <c r="N475">
        <v>7.36</v>
      </c>
      <c r="O475" t="s">
        <v>227</v>
      </c>
      <c r="P475">
        <v>5.59</v>
      </c>
      <c r="Q475">
        <v>5.5900000000000004E-4</v>
      </c>
      <c r="R475" t="s">
        <v>227</v>
      </c>
      <c r="S475" s="2">
        <v>2E-3</v>
      </c>
      <c r="T475" s="2">
        <v>1.9999999999999999E-7</v>
      </c>
      <c r="U475" t="s">
        <v>243</v>
      </c>
      <c r="Y475">
        <v>2378</v>
      </c>
      <c r="Z475">
        <v>0.23780000000000001</v>
      </c>
      <c r="AA475" t="s">
        <v>227</v>
      </c>
      <c r="AB475">
        <v>3.19</v>
      </c>
      <c r="AC475">
        <v>3.19E-4</v>
      </c>
      <c r="AD475" t="s">
        <v>227</v>
      </c>
      <c r="AE475">
        <v>1.08</v>
      </c>
      <c r="AF475">
        <v>1.08E-4</v>
      </c>
      <c r="AG475" t="s">
        <v>227</v>
      </c>
      <c r="AH475">
        <v>9100</v>
      </c>
      <c r="AI475">
        <v>0.91</v>
      </c>
      <c r="AJ475" t="s">
        <v>227</v>
      </c>
      <c r="AK475">
        <v>0.84</v>
      </c>
      <c r="AL475">
        <v>8.3999999999999995E-5</v>
      </c>
      <c r="AM475" t="s">
        <v>227</v>
      </c>
      <c r="AN475">
        <v>86</v>
      </c>
      <c r="AO475">
        <v>8.6E-3</v>
      </c>
      <c r="AP475" t="s">
        <v>227</v>
      </c>
      <c r="AT475">
        <v>4.66</v>
      </c>
      <c r="AU475">
        <v>4.66E-4</v>
      </c>
      <c r="AV475" t="s">
        <v>227</v>
      </c>
      <c r="AW475">
        <v>13.7</v>
      </c>
      <c r="AX475">
        <v>1.3699999999999999E-3</v>
      </c>
      <c r="AY475" t="s">
        <v>227</v>
      </c>
      <c r="AZ475">
        <v>7.96</v>
      </c>
      <c r="BA475">
        <v>7.9600000000000005E-4</v>
      </c>
      <c r="BB475" t="s">
        <v>227</v>
      </c>
      <c r="BC475">
        <v>14.1</v>
      </c>
      <c r="BD475">
        <v>1.41E-3</v>
      </c>
      <c r="BE475" t="s">
        <v>227</v>
      </c>
      <c r="BF475">
        <v>3.64</v>
      </c>
      <c r="BG475">
        <v>3.6400000000000001E-4</v>
      </c>
      <c r="BH475" t="s">
        <v>227</v>
      </c>
      <c r="BI475">
        <v>1.18</v>
      </c>
      <c r="BJ475">
        <v>1.18E-4</v>
      </c>
      <c r="BK475" t="s">
        <v>227</v>
      </c>
      <c r="BL475">
        <v>1.45</v>
      </c>
      <c r="BM475">
        <v>1.45E-4</v>
      </c>
      <c r="BN475" t="s">
        <v>227</v>
      </c>
      <c r="BO475">
        <v>25800</v>
      </c>
      <c r="BP475">
        <v>2.58</v>
      </c>
      <c r="BQ475" t="s">
        <v>227</v>
      </c>
      <c r="BR475">
        <v>22.1</v>
      </c>
      <c r="BS475">
        <v>2.2100000000000002E-3</v>
      </c>
      <c r="BT475" t="s">
        <v>227</v>
      </c>
      <c r="BU475">
        <v>6.32</v>
      </c>
      <c r="BV475">
        <v>6.3199999999999997E-4</v>
      </c>
      <c r="BW475" t="s">
        <v>227</v>
      </c>
      <c r="CA475">
        <v>4.96</v>
      </c>
      <c r="CB475">
        <v>4.9600000000000002E-4</v>
      </c>
      <c r="CC475" t="s">
        <v>227</v>
      </c>
      <c r="CG475">
        <v>0.53</v>
      </c>
      <c r="CH475">
        <v>5.3000000000000001E-5</v>
      </c>
      <c r="CI475" t="s">
        <v>227</v>
      </c>
      <c r="CJ475">
        <v>0.2</v>
      </c>
      <c r="CK475">
        <v>2.0000000000000002E-5</v>
      </c>
      <c r="CL475" t="s">
        <v>227</v>
      </c>
      <c r="CP475">
        <v>30600</v>
      </c>
      <c r="CQ475">
        <v>3.06</v>
      </c>
      <c r="CR475" t="s">
        <v>227</v>
      </c>
      <c r="CS475">
        <v>42.5</v>
      </c>
      <c r="CT475">
        <v>4.2500000000000003E-3</v>
      </c>
      <c r="CU475" t="s">
        <v>227</v>
      </c>
      <c r="CV475">
        <v>36.9</v>
      </c>
      <c r="CW475">
        <v>3.6900000000000001E-3</v>
      </c>
      <c r="CX475" t="s">
        <v>227</v>
      </c>
      <c r="CY475">
        <v>0.11</v>
      </c>
      <c r="CZ475">
        <v>1.1E-5</v>
      </c>
      <c r="DA475" t="s">
        <v>227</v>
      </c>
      <c r="DB475">
        <v>3630</v>
      </c>
      <c r="DC475">
        <v>0.36299999999999999</v>
      </c>
      <c r="DD475" t="s">
        <v>227</v>
      </c>
      <c r="DE475">
        <v>310</v>
      </c>
      <c r="DF475">
        <v>3.1E-2</v>
      </c>
      <c r="DG475" t="s">
        <v>227</v>
      </c>
      <c r="DH475">
        <v>2.44</v>
      </c>
      <c r="DI475">
        <v>2.4399999999999999E-4</v>
      </c>
      <c r="DJ475" t="s">
        <v>227</v>
      </c>
      <c r="DK475">
        <v>21600</v>
      </c>
      <c r="DL475">
        <v>2.16</v>
      </c>
      <c r="DM475" t="s">
        <v>227</v>
      </c>
      <c r="DN475">
        <v>17.600000000000001</v>
      </c>
      <c r="DO475">
        <v>1.7600000000000001E-3</v>
      </c>
      <c r="DP475" t="s">
        <v>227</v>
      </c>
      <c r="DQ475">
        <v>38.1</v>
      </c>
      <c r="DR475">
        <v>3.81E-3</v>
      </c>
      <c r="DS475" t="s">
        <v>227</v>
      </c>
      <c r="DW475">
        <v>520</v>
      </c>
      <c r="DX475">
        <v>5.1999999999999998E-2</v>
      </c>
      <c r="DY475" t="s">
        <v>227</v>
      </c>
      <c r="DZ475">
        <v>25.8</v>
      </c>
      <c r="EA475">
        <v>2.5799999999999998E-3</v>
      </c>
      <c r="EB475" t="s">
        <v>227</v>
      </c>
      <c r="EF475">
        <v>10.1</v>
      </c>
      <c r="EG475">
        <v>1.01E-3</v>
      </c>
      <c r="EH475" t="s">
        <v>227</v>
      </c>
      <c r="EO475" s="2">
        <v>2E-3</v>
      </c>
      <c r="EP475" s="2">
        <v>1.9999999999999999E-7</v>
      </c>
      <c r="EQ475" t="s">
        <v>227</v>
      </c>
      <c r="EX475">
        <v>330</v>
      </c>
      <c r="EY475">
        <v>3.3000000000000002E-2</v>
      </c>
      <c r="EZ475" t="s">
        <v>227</v>
      </c>
      <c r="FA475">
        <v>1.28</v>
      </c>
      <c r="FB475">
        <v>1.2799999999999999E-4</v>
      </c>
      <c r="FC475" t="s">
        <v>227</v>
      </c>
      <c r="FD475">
        <v>5.14</v>
      </c>
      <c r="FE475">
        <v>5.1400000000000003E-4</v>
      </c>
      <c r="FF475" t="s">
        <v>227</v>
      </c>
      <c r="FG475" s="2">
        <v>2</v>
      </c>
      <c r="FH475" s="2">
        <v>2.0000000000000001E-4</v>
      </c>
      <c r="FI475" t="s">
        <v>227</v>
      </c>
      <c r="FP475">
        <v>4.5599999999999996</v>
      </c>
      <c r="FQ475">
        <v>4.5600000000000003E-4</v>
      </c>
      <c r="FR475" t="s">
        <v>227</v>
      </c>
      <c r="FS475">
        <v>173</v>
      </c>
      <c r="FT475">
        <v>1.7299999999999999E-2</v>
      </c>
      <c r="FU475" t="s">
        <v>227</v>
      </c>
      <c r="FV475">
        <v>1.33</v>
      </c>
      <c r="FW475">
        <v>1.3300000000000001E-4</v>
      </c>
      <c r="FX475" t="s">
        <v>227</v>
      </c>
      <c r="FY475">
        <v>0.8</v>
      </c>
      <c r="FZ475">
        <v>8.0000000000000007E-5</v>
      </c>
      <c r="GA475" t="s">
        <v>227</v>
      </c>
      <c r="GE475">
        <v>15.5</v>
      </c>
      <c r="GF475">
        <v>1.5499999999999999E-3</v>
      </c>
      <c r="GG475" t="s">
        <v>227</v>
      </c>
      <c r="GH475">
        <v>1700</v>
      </c>
      <c r="GI475">
        <v>0.17</v>
      </c>
      <c r="GJ475" t="s">
        <v>227</v>
      </c>
      <c r="GK475">
        <v>1.05</v>
      </c>
      <c r="GL475">
        <v>1.05E-4</v>
      </c>
      <c r="GM475" t="s">
        <v>227</v>
      </c>
      <c r="GN475">
        <v>0.14000000000000001</v>
      </c>
      <c r="GO475">
        <v>1.4E-5</v>
      </c>
      <c r="GP475" t="s">
        <v>227</v>
      </c>
      <c r="GQ475">
        <v>5.07</v>
      </c>
      <c r="GR475">
        <v>5.0699999999999996E-4</v>
      </c>
      <c r="GS475" t="s">
        <v>227</v>
      </c>
      <c r="GW475">
        <v>1.88</v>
      </c>
      <c r="GX475">
        <v>1.8799999999999999E-4</v>
      </c>
      <c r="GY475" t="s">
        <v>227</v>
      </c>
      <c r="GZ475">
        <v>15.3</v>
      </c>
      <c r="HA475">
        <v>1.5299999999999999E-3</v>
      </c>
      <c r="HB475" t="s">
        <v>227</v>
      </c>
      <c r="HC475">
        <v>0.79</v>
      </c>
      <c r="HD475">
        <v>7.8999999999999996E-5</v>
      </c>
      <c r="HE475" t="s">
        <v>227</v>
      </c>
      <c r="HF475">
        <v>118</v>
      </c>
      <c r="HG475">
        <v>1.18E-2</v>
      </c>
      <c r="HH475" t="s">
        <v>227</v>
      </c>
      <c r="HI475">
        <v>163</v>
      </c>
      <c r="HJ475">
        <v>1.6299999999999999E-2</v>
      </c>
      <c r="HK475" t="s">
        <v>227</v>
      </c>
    </row>
    <row r="476" spans="1:219" x14ac:dyDescent="0.25">
      <c r="A476" t="s">
        <v>856</v>
      </c>
      <c r="B476" t="s">
        <v>511</v>
      </c>
      <c r="C476" t="s">
        <v>221</v>
      </c>
      <c r="D476" t="s">
        <v>416</v>
      </c>
      <c r="E476" t="s">
        <v>336</v>
      </c>
      <c r="F476" t="s">
        <v>224</v>
      </c>
      <c r="G476" t="s">
        <v>225</v>
      </c>
      <c r="H476" t="s">
        <v>226</v>
      </c>
      <c r="I476" t="str">
        <f>HYPERLINK("https://www.oreas.com/crm/OREAS-C27f/")</f>
        <v>https://www.oreas.com/crm/OREAS-C27f/</v>
      </c>
      <c r="J476">
        <v>0.16700000000000001</v>
      </c>
      <c r="K476">
        <v>1.6699999999999999E-5</v>
      </c>
      <c r="L476" t="s">
        <v>227</v>
      </c>
      <c r="M476">
        <v>72300</v>
      </c>
      <c r="N476">
        <v>7.23</v>
      </c>
      <c r="O476" t="s">
        <v>227</v>
      </c>
      <c r="P476">
        <v>5.77</v>
      </c>
      <c r="Q476">
        <v>5.7700000000000004E-4</v>
      </c>
      <c r="R476" t="s">
        <v>227</v>
      </c>
      <c r="S476" s="2">
        <v>3.0000000000000001E-3</v>
      </c>
      <c r="T476" s="2">
        <v>2.9999999999999999E-7</v>
      </c>
      <c r="U476" t="s">
        <v>243</v>
      </c>
      <c r="Y476">
        <v>2493</v>
      </c>
      <c r="Z476">
        <v>0.24929999999999999</v>
      </c>
      <c r="AA476" t="s">
        <v>227</v>
      </c>
      <c r="AB476">
        <v>3.12</v>
      </c>
      <c r="AC476">
        <v>3.1199999999999999E-4</v>
      </c>
      <c r="AD476" t="s">
        <v>227</v>
      </c>
      <c r="AE476">
        <v>0.4</v>
      </c>
      <c r="AF476">
        <v>4.0000000000000003E-5</v>
      </c>
      <c r="AG476" t="s">
        <v>227</v>
      </c>
      <c r="AH476">
        <v>12300</v>
      </c>
      <c r="AI476">
        <v>1.23</v>
      </c>
      <c r="AJ476" t="s">
        <v>227</v>
      </c>
      <c r="AK476">
        <v>0.46</v>
      </c>
      <c r="AL476">
        <v>4.6E-5</v>
      </c>
      <c r="AM476" t="s">
        <v>227</v>
      </c>
      <c r="AN476">
        <v>87</v>
      </c>
      <c r="AO476">
        <v>8.6999999999999994E-3</v>
      </c>
      <c r="AP476" t="s">
        <v>227</v>
      </c>
      <c r="AT476">
        <v>4.82</v>
      </c>
      <c r="AU476">
        <v>4.8200000000000001E-4</v>
      </c>
      <c r="AV476" t="s">
        <v>227</v>
      </c>
      <c r="AZ476">
        <v>7.34</v>
      </c>
      <c r="BA476">
        <v>7.3399999999999995E-4</v>
      </c>
      <c r="BB476" t="s">
        <v>227</v>
      </c>
      <c r="BO476">
        <v>22600</v>
      </c>
      <c r="BP476">
        <v>2.2599999999999998</v>
      </c>
      <c r="BQ476" t="s">
        <v>227</v>
      </c>
      <c r="BR476">
        <v>21</v>
      </c>
      <c r="BS476">
        <v>2.0999999999999999E-3</v>
      </c>
      <c r="BT476" t="s">
        <v>227</v>
      </c>
      <c r="CA476">
        <v>4.16</v>
      </c>
      <c r="CB476">
        <v>4.1599999999999997E-4</v>
      </c>
      <c r="CC476" t="s">
        <v>227</v>
      </c>
      <c r="CJ476">
        <v>8.6999999999999994E-2</v>
      </c>
      <c r="CK476">
        <v>8.6999999999999997E-6</v>
      </c>
      <c r="CL476" t="s">
        <v>227</v>
      </c>
      <c r="CP476">
        <v>31700</v>
      </c>
      <c r="CQ476">
        <v>3.17</v>
      </c>
      <c r="CR476" t="s">
        <v>227</v>
      </c>
      <c r="CS476">
        <v>41.7</v>
      </c>
      <c r="CT476">
        <v>4.1700000000000001E-3</v>
      </c>
      <c r="CU476" t="s">
        <v>227</v>
      </c>
      <c r="CV476">
        <v>38</v>
      </c>
      <c r="CW476">
        <v>3.8E-3</v>
      </c>
      <c r="CX476" t="s">
        <v>227</v>
      </c>
      <c r="DB476">
        <v>3660</v>
      </c>
      <c r="DC476">
        <v>0.36599999999999999</v>
      </c>
      <c r="DD476" t="s">
        <v>227</v>
      </c>
      <c r="DE476">
        <v>260</v>
      </c>
      <c r="DF476">
        <v>2.5999999999999999E-2</v>
      </c>
      <c r="DG476" t="s">
        <v>227</v>
      </c>
      <c r="DH476">
        <v>2.75</v>
      </c>
      <c r="DI476">
        <v>2.7500000000000002E-4</v>
      </c>
      <c r="DJ476" t="s">
        <v>227</v>
      </c>
      <c r="DK476">
        <v>20800</v>
      </c>
      <c r="DL476">
        <v>2.08</v>
      </c>
      <c r="DM476" t="s">
        <v>227</v>
      </c>
      <c r="DN476">
        <v>16.600000000000001</v>
      </c>
      <c r="DO476">
        <v>1.66E-3</v>
      </c>
      <c r="DP476" t="s">
        <v>227</v>
      </c>
      <c r="DW476">
        <v>600</v>
      </c>
      <c r="DX476">
        <v>0.06</v>
      </c>
      <c r="DY476" t="s">
        <v>227</v>
      </c>
      <c r="DZ476">
        <v>27.8</v>
      </c>
      <c r="EA476">
        <v>2.7799999999999999E-3</v>
      </c>
      <c r="EB476" t="s">
        <v>227</v>
      </c>
      <c r="EO476" s="2">
        <v>2E-3</v>
      </c>
      <c r="EP476" s="2">
        <v>1.9999999999999999E-7</v>
      </c>
      <c r="EQ476" t="s">
        <v>227</v>
      </c>
      <c r="EX476">
        <v>550</v>
      </c>
      <c r="EY476">
        <v>5.5E-2</v>
      </c>
      <c r="EZ476" t="s">
        <v>227</v>
      </c>
      <c r="FA476">
        <v>1.18</v>
      </c>
      <c r="FB476">
        <v>1.18E-4</v>
      </c>
      <c r="FC476" t="s">
        <v>227</v>
      </c>
      <c r="FD476">
        <v>4.45</v>
      </c>
      <c r="FE476">
        <v>4.4499999999999997E-4</v>
      </c>
      <c r="FF476" t="s">
        <v>227</v>
      </c>
      <c r="FG476" s="2">
        <v>5</v>
      </c>
      <c r="FH476" s="2">
        <v>5.0000000000000001E-4</v>
      </c>
      <c r="FI476" t="s">
        <v>227</v>
      </c>
      <c r="FP476">
        <v>4.21</v>
      </c>
      <c r="FQ476">
        <v>4.2099999999999999E-4</v>
      </c>
      <c r="FR476" t="s">
        <v>227</v>
      </c>
      <c r="FS476">
        <v>187</v>
      </c>
      <c r="FT476">
        <v>1.8700000000000001E-2</v>
      </c>
      <c r="FU476" t="s">
        <v>227</v>
      </c>
      <c r="FV476">
        <v>1.22</v>
      </c>
      <c r="FW476">
        <v>1.22E-4</v>
      </c>
      <c r="FX476" t="s">
        <v>227</v>
      </c>
      <c r="FY476">
        <v>0.77</v>
      </c>
      <c r="FZ476">
        <v>7.7000000000000001E-5</v>
      </c>
      <c r="GA476" t="s">
        <v>227</v>
      </c>
      <c r="GE476">
        <v>15.5</v>
      </c>
      <c r="GF476">
        <v>1.5499999999999999E-3</v>
      </c>
      <c r="GG476" t="s">
        <v>227</v>
      </c>
      <c r="GH476">
        <v>1600</v>
      </c>
      <c r="GI476">
        <v>0.16</v>
      </c>
      <c r="GJ476" t="s">
        <v>227</v>
      </c>
      <c r="GK476">
        <v>0.95</v>
      </c>
      <c r="GL476">
        <v>9.5000000000000005E-5</v>
      </c>
      <c r="GM476" t="s">
        <v>227</v>
      </c>
      <c r="GQ476">
        <v>4.87</v>
      </c>
      <c r="GR476">
        <v>4.8700000000000002E-4</v>
      </c>
      <c r="GS476" t="s">
        <v>227</v>
      </c>
      <c r="GW476">
        <v>2.1</v>
      </c>
      <c r="GX476">
        <v>2.1000000000000001E-4</v>
      </c>
      <c r="GY476" t="s">
        <v>227</v>
      </c>
      <c r="GZ476">
        <v>13.7</v>
      </c>
      <c r="HA476">
        <v>1.3699999999999999E-3</v>
      </c>
      <c r="HB476" t="s">
        <v>227</v>
      </c>
      <c r="HC476">
        <v>0.66</v>
      </c>
      <c r="HD476">
        <v>6.6000000000000005E-5</v>
      </c>
      <c r="HE476" t="s">
        <v>227</v>
      </c>
      <c r="HF476">
        <v>115</v>
      </c>
      <c r="HG476">
        <v>1.15E-2</v>
      </c>
      <c r="HH476" t="s">
        <v>227</v>
      </c>
      <c r="HI476">
        <v>136</v>
      </c>
      <c r="HJ476">
        <v>1.3599999999999999E-2</v>
      </c>
      <c r="HK476" t="s">
        <v>227</v>
      </c>
    </row>
    <row r="477" spans="1:219" x14ac:dyDescent="0.25">
      <c r="A477" t="s">
        <v>857</v>
      </c>
      <c r="B477" t="s">
        <v>511</v>
      </c>
      <c r="C477" t="s">
        <v>221</v>
      </c>
      <c r="D477" t="s">
        <v>416</v>
      </c>
      <c r="E477" t="s">
        <v>336</v>
      </c>
      <c r="F477" t="s">
        <v>224</v>
      </c>
      <c r="G477" t="s">
        <v>225</v>
      </c>
      <c r="H477" t="s">
        <v>226</v>
      </c>
      <c r="I477" t="str">
        <f>HYPERLINK("https://www.oreas.com/crm/OREAS-C27h/")</f>
        <v>https://www.oreas.com/crm/OREAS-C27h/</v>
      </c>
      <c r="J477">
        <v>0.17100000000000001</v>
      </c>
      <c r="K477">
        <v>1.7099999999999999E-5</v>
      </c>
      <c r="L477" t="s">
        <v>227</v>
      </c>
      <c r="M477">
        <v>77500</v>
      </c>
      <c r="N477">
        <v>7.75</v>
      </c>
      <c r="O477" t="s">
        <v>227</v>
      </c>
      <c r="P477">
        <v>3</v>
      </c>
      <c r="Q477">
        <v>2.9999999999999997E-4</v>
      </c>
      <c r="R477" t="s">
        <v>227</v>
      </c>
      <c r="S477" s="2">
        <v>2E-3</v>
      </c>
      <c r="T477" s="2">
        <v>1.9999999999999999E-7</v>
      </c>
      <c r="U477" t="s">
        <v>243</v>
      </c>
      <c r="Y477">
        <v>2940</v>
      </c>
      <c r="Z477">
        <v>0.29399999999999998</v>
      </c>
      <c r="AA477" t="s">
        <v>227</v>
      </c>
      <c r="AB477">
        <v>3.2</v>
      </c>
      <c r="AC477">
        <v>3.2000000000000003E-4</v>
      </c>
      <c r="AD477" t="s">
        <v>227</v>
      </c>
      <c r="AE477">
        <v>0.16</v>
      </c>
      <c r="AF477">
        <v>1.5999999999999999E-5</v>
      </c>
      <c r="AG477" t="s">
        <v>227</v>
      </c>
      <c r="AH477">
        <v>11100</v>
      </c>
      <c r="AI477">
        <v>1.1100000000000001</v>
      </c>
      <c r="AJ477" t="s">
        <v>227</v>
      </c>
      <c r="AK477">
        <v>0.4</v>
      </c>
      <c r="AL477">
        <v>4.0000000000000003E-5</v>
      </c>
      <c r="AM477" t="s">
        <v>227</v>
      </c>
      <c r="AN477">
        <v>94</v>
      </c>
      <c r="AO477">
        <v>9.4000000000000004E-3</v>
      </c>
      <c r="AP477" t="s">
        <v>227</v>
      </c>
      <c r="AT477">
        <v>2.1</v>
      </c>
      <c r="AU477">
        <v>2.1000000000000001E-4</v>
      </c>
      <c r="AV477" t="s">
        <v>227</v>
      </c>
      <c r="AZ477">
        <v>6.67</v>
      </c>
      <c r="BA477">
        <v>6.6699999999999995E-4</v>
      </c>
      <c r="BB477" t="s">
        <v>227</v>
      </c>
      <c r="BC477">
        <v>5.05</v>
      </c>
      <c r="BD477">
        <v>5.0500000000000002E-4</v>
      </c>
      <c r="BE477" t="s">
        <v>227</v>
      </c>
      <c r="BO477">
        <v>24700</v>
      </c>
      <c r="BP477">
        <v>2.4700000000000002</v>
      </c>
      <c r="BQ477" t="s">
        <v>227</v>
      </c>
      <c r="BR477">
        <v>23</v>
      </c>
      <c r="BS477">
        <v>2.3E-3</v>
      </c>
      <c r="BT477" t="s">
        <v>227</v>
      </c>
      <c r="CA477">
        <v>6.61</v>
      </c>
      <c r="CB477">
        <v>6.6100000000000002E-4</v>
      </c>
      <c r="CC477" t="s">
        <v>227</v>
      </c>
      <c r="CJ477">
        <v>7.1999999999999995E-2</v>
      </c>
      <c r="CK477">
        <v>7.1999999999999997E-6</v>
      </c>
      <c r="CL477" t="s">
        <v>227</v>
      </c>
      <c r="CP477">
        <v>31700</v>
      </c>
      <c r="CQ477">
        <v>3.17</v>
      </c>
      <c r="CR477" t="s">
        <v>227</v>
      </c>
      <c r="CS477">
        <v>47.8</v>
      </c>
      <c r="CT477">
        <v>4.7800000000000004E-3</v>
      </c>
      <c r="CU477" t="s">
        <v>227</v>
      </c>
      <c r="CV477">
        <v>33.200000000000003</v>
      </c>
      <c r="CW477">
        <v>3.32E-3</v>
      </c>
      <c r="CX477" t="s">
        <v>227</v>
      </c>
      <c r="DB477">
        <v>1490</v>
      </c>
      <c r="DC477">
        <v>0.14899999999999999</v>
      </c>
      <c r="DD477" t="s">
        <v>227</v>
      </c>
      <c r="DE477">
        <v>330</v>
      </c>
      <c r="DF477">
        <v>3.3000000000000002E-2</v>
      </c>
      <c r="DG477" t="s">
        <v>227</v>
      </c>
      <c r="DH477">
        <v>2.88</v>
      </c>
      <c r="DI477">
        <v>2.8800000000000001E-4</v>
      </c>
      <c r="DJ477" t="s">
        <v>227</v>
      </c>
      <c r="DK477">
        <v>28300</v>
      </c>
      <c r="DL477">
        <v>2.83</v>
      </c>
      <c r="DM477" t="s">
        <v>227</v>
      </c>
      <c r="DN477">
        <v>19.8</v>
      </c>
      <c r="DO477">
        <v>1.98E-3</v>
      </c>
      <c r="DP477" t="s">
        <v>227</v>
      </c>
      <c r="DW477">
        <v>300</v>
      </c>
      <c r="DX477">
        <v>0.03</v>
      </c>
      <c r="DY477" t="s">
        <v>227</v>
      </c>
      <c r="DZ477">
        <v>24</v>
      </c>
      <c r="EA477">
        <v>2.3999999999999998E-3</v>
      </c>
      <c r="EB477" t="s">
        <v>227</v>
      </c>
      <c r="EO477" s="2">
        <v>2E-3</v>
      </c>
      <c r="EP477" s="2">
        <v>1.9999999999999999E-7</v>
      </c>
      <c r="EQ477" t="s">
        <v>227</v>
      </c>
      <c r="FA477">
        <v>1.03</v>
      </c>
      <c r="FB477">
        <v>1.03E-4</v>
      </c>
      <c r="FC477" t="s">
        <v>227</v>
      </c>
      <c r="FD477">
        <v>4.3099999999999996</v>
      </c>
      <c r="FE477">
        <v>4.3100000000000001E-4</v>
      </c>
      <c r="FF477" t="s">
        <v>227</v>
      </c>
      <c r="FG477" s="2">
        <v>1</v>
      </c>
      <c r="FH477" s="2">
        <v>1E-4</v>
      </c>
      <c r="FI477" t="s">
        <v>227</v>
      </c>
      <c r="FP477">
        <v>3.97</v>
      </c>
      <c r="FQ477">
        <v>3.97E-4</v>
      </c>
      <c r="FR477" t="s">
        <v>227</v>
      </c>
      <c r="FS477">
        <v>178</v>
      </c>
      <c r="FT477">
        <v>1.78E-2</v>
      </c>
      <c r="FU477" t="s">
        <v>227</v>
      </c>
      <c r="FV477">
        <v>1.45</v>
      </c>
      <c r="FW477">
        <v>1.45E-4</v>
      </c>
      <c r="FX477" t="s">
        <v>227</v>
      </c>
      <c r="GE477">
        <v>15.3</v>
      </c>
      <c r="GF477">
        <v>1.5299999999999999E-3</v>
      </c>
      <c r="GG477" t="s">
        <v>227</v>
      </c>
      <c r="GH477">
        <v>1190</v>
      </c>
      <c r="GI477">
        <v>0.11899999999999999</v>
      </c>
      <c r="GJ477" t="s">
        <v>227</v>
      </c>
      <c r="GK477">
        <v>0.8</v>
      </c>
      <c r="GL477">
        <v>8.0000000000000007E-5</v>
      </c>
      <c r="GM477" t="s">
        <v>227</v>
      </c>
      <c r="GQ477">
        <v>5.89</v>
      </c>
      <c r="GR477">
        <v>5.8900000000000001E-4</v>
      </c>
      <c r="GS477" t="s">
        <v>227</v>
      </c>
      <c r="GW477">
        <v>1.54</v>
      </c>
      <c r="GX477">
        <v>1.54E-4</v>
      </c>
      <c r="GY477" t="s">
        <v>227</v>
      </c>
      <c r="GZ477">
        <v>15.5</v>
      </c>
      <c r="HA477">
        <v>1.5499999999999999E-3</v>
      </c>
      <c r="HB477" t="s">
        <v>227</v>
      </c>
      <c r="HC477">
        <v>0.53</v>
      </c>
      <c r="HD477">
        <v>5.3000000000000001E-5</v>
      </c>
      <c r="HE477" t="s">
        <v>227</v>
      </c>
      <c r="HF477">
        <v>118</v>
      </c>
      <c r="HG477">
        <v>1.18E-2</v>
      </c>
      <c r="HH477" t="s">
        <v>227</v>
      </c>
      <c r="HI477">
        <v>245</v>
      </c>
      <c r="HJ477">
        <v>2.4500000000000001E-2</v>
      </c>
      <c r="HK477" t="s">
        <v>227</v>
      </c>
    </row>
    <row r="478" spans="1:219" x14ac:dyDescent="0.25">
      <c r="A478" t="s">
        <v>858</v>
      </c>
      <c r="B478" t="s">
        <v>390</v>
      </c>
      <c r="C478" t="s">
        <v>257</v>
      </c>
      <c r="D478" t="s">
        <v>474</v>
      </c>
      <c r="E478" t="s">
        <v>593</v>
      </c>
      <c r="F478" t="s">
        <v>224</v>
      </c>
      <c r="G478" t="s">
        <v>235</v>
      </c>
      <c r="H478" t="s">
        <v>226</v>
      </c>
      <c r="I478" t="str">
        <f>HYPERLINK("https://www.oreas.com/crm/OREAS-H1/")</f>
        <v>https://www.oreas.com/crm/OREAS-H1/</v>
      </c>
      <c r="J478">
        <v>0.90600000000000003</v>
      </c>
      <c r="K478">
        <v>9.0600000000000007E-5</v>
      </c>
      <c r="L478" t="s">
        <v>271</v>
      </c>
      <c r="M478">
        <v>20300</v>
      </c>
      <c r="N478">
        <v>2.0299999999999998</v>
      </c>
      <c r="O478" t="s">
        <v>271</v>
      </c>
      <c r="P478">
        <v>1.9</v>
      </c>
      <c r="Q478">
        <v>1.9000000000000001E-4</v>
      </c>
      <c r="R478" t="s">
        <v>271</v>
      </c>
      <c r="S478">
        <v>1.2E-2</v>
      </c>
      <c r="T478">
        <v>1.1999999999999999E-6</v>
      </c>
      <c r="U478" t="s">
        <v>243</v>
      </c>
      <c r="V478" s="2">
        <v>10</v>
      </c>
      <c r="W478" s="2">
        <v>1E-3</v>
      </c>
      <c r="X478" t="s">
        <v>271</v>
      </c>
      <c r="Y478">
        <v>50</v>
      </c>
      <c r="Z478">
        <v>5.0000000000000001E-3</v>
      </c>
      <c r="AA478" t="s">
        <v>271</v>
      </c>
      <c r="AB478" s="2">
        <v>0.5</v>
      </c>
      <c r="AC478" s="2">
        <v>5.0000000000000002E-5</v>
      </c>
      <c r="AD478" t="s">
        <v>271</v>
      </c>
      <c r="AE478">
        <v>5.67</v>
      </c>
      <c r="AF478">
        <v>5.6700000000000001E-4</v>
      </c>
      <c r="AG478" t="s">
        <v>271</v>
      </c>
      <c r="AH478">
        <v>134</v>
      </c>
      <c r="AI478">
        <v>1.34E-2</v>
      </c>
      <c r="AJ478" t="s">
        <v>271</v>
      </c>
      <c r="AK478">
        <v>0.84</v>
      </c>
      <c r="AL478">
        <v>8.3999999999999995E-5</v>
      </c>
      <c r="AM478" t="s">
        <v>271</v>
      </c>
      <c r="AN478">
        <v>47.1</v>
      </c>
      <c r="AO478">
        <v>4.7099999999999998E-3</v>
      </c>
      <c r="AP478" t="s">
        <v>271</v>
      </c>
      <c r="AW478">
        <v>21.4</v>
      </c>
      <c r="AX478">
        <v>2.14E-3</v>
      </c>
      <c r="AY478" t="s">
        <v>271</v>
      </c>
      <c r="AZ478">
        <v>0.54</v>
      </c>
      <c r="BA478">
        <v>5.3999999999999998E-5</v>
      </c>
      <c r="BB478" t="s">
        <v>271</v>
      </c>
      <c r="BC478">
        <v>28</v>
      </c>
      <c r="BD478">
        <v>2.8E-3</v>
      </c>
      <c r="BE478" t="s">
        <v>271</v>
      </c>
      <c r="BO478">
        <v>2883</v>
      </c>
      <c r="BP478">
        <v>0.2883</v>
      </c>
      <c r="BQ478" t="s">
        <v>271</v>
      </c>
      <c r="BR478">
        <v>10.8</v>
      </c>
      <c r="BS478">
        <v>1.08E-3</v>
      </c>
      <c r="BT478" t="s">
        <v>271</v>
      </c>
      <c r="BX478" s="2">
        <v>0.2</v>
      </c>
      <c r="BY478" s="2">
        <v>2.0000000000000002E-5</v>
      </c>
      <c r="BZ478" t="s">
        <v>271</v>
      </c>
      <c r="CA478">
        <v>1.81</v>
      </c>
      <c r="CB478">
        <v>1.8100000000000001E-4</v>
      </c>
      <c r="CC478" t="s">
        <v>271</v>
      </c>
      <c r="CD478">
        <v>0.14000000000000001</v>
      </c>
      <c r="CE478">
        <v>1.4E-5</v>
      </c>
      <c r="CF478" t="s">
        <v>271</v>
      </c>
      <c r="CJ478" s="2">
        <v>0.05</v>
      </c>
      <c r="CK478" s="2">
        <v>5.0000000000000004E-6</v>
      </c>
      <c r="CL478" t="s">
        <v>271</v>
      </c>
      <c r="CP478">
        <v>416</v>
      </c>
      <c r="CQ478">
        <v>4.1599999999999998E-2</v>
      </c>
      <c r="CR478" t="s">
        <v>271</v>
      </c>
      <c r="CS478">
        <v>25.9</v>
      </c>
      <c r="CT478">
        <v>2.5899999999999999E-3</v>
      </c>
      <c r="CU478" t="s">
        <v>271</v>
      </c>
      <c r="CV478" s="2">
        <v>3</v>
      </c>
      <c r="CW478" s="2">
        <v>2.9999999999999997E-4</v>
      </c>
      <c r="CX478" t="s">
        <v>271</v>
      </c>
      <c r="CY478">
        <v>0.05</v>
      </c>
      <c r="CZ478">
        <v>5.0000000000000004E-6</v>
      </c>
      <c r="DA478" t="s">
        <v>271</v>
      </c>
      <c r="DB478">
        <v>657</v>
      </c>
      <c r="DC478">
        <v>6.5699999999999995E-2</v>
      </c>
      <c r="DD478" t="s">
        <v>271</v>
      </c>
      <c r="DH478">
        <v>4.24</v>
      </c>
      <c r="DI478">
        <v>4.2400000000000001E-4</v>
      </c>
      <c r="DJ478" t="s">
        <v>271</v>
      </c>
      <c r="DK478">
        <v>1331</v>
      </c>
      <c r="DL478">
        <v>0.1331</v>
      </c>
      <c r="DM478" t="s">
        <v>271</v>
      </c>
      <c r="DN478" s="2">
        <v>0.2</v>
      </c>
      <c r="DO478" s="2">
        <v>2.0000000000000002E-5</v>
      </c>
      <c r="DP478" t="s">
        <v>271</v>
      </c>
      <c r="DQ478">
        <v>17.2</v>
      </c>
      <c r="DR478">
        <v>1.72E-3</v>
      </c>
      <c r="DS478" t="s">
        <v>271</v>
      </c>
      <c r="DT478">
        <v>10.6</v>
      </c>
      <c r="DU478">
        <v>1.06E-3</v>
      </c>
      <c r="DV478" t="s">
        <v>271</v>
      </c>
      <c r="DW478">
        <v>51</v>
      </c>
      <c r="DX478">
        <v>5.1000000000000004E-3</v>
      </c>
      <c r="DY478" t="s">
        <v>271</v>
      </c>
      <c r="DZ478">
        <v>17</v>
      </c>
      <c r="EA478">
        <v>1.6999999999999999E-3</v>
      </c>
      <c r="EB478" t="s">
        <v>271</v>
      </c>
      <c r="EL478">
        <v>5.85</v>
      </c>
      <c r="EM478">
        <v>5.8500000000000002E-4</v>
      </c>
      <c r="EN478" t="s">
        <v>271</v>
      </c>
      <c r="EO478" s="2">
        <v>0.05</v>
      </c>
      <c r="EP478" s="2">
        <v>5.0000000000000004E-6</v>
      </c>
      <c r="EQ478" t="s">
        <v>271</v>
      </c>
      <c r="EX478">
        <v>197</v>
      </c>
      <c r="EY478">
        <v>1.9699999999999999E-2</v>
      </c>
      <c r="EZ478" t="s">
        <v>271</v>
      </c>
      <c r="FA478">
        <v>3.24</v>
      </c>
      <c r="FB478">
        <v>3.2400000000000001E-4</v>
      </c>
      <c r="FC478" t="s">
        <v>271</v>
      </c>
      <c r="FD478">
        <v>2.11</v>
      </c>
      <c r="FE478">
        <v>2.1100000000000001E-4</v>
      </c>
      <c r="FF478" t="s">
        <v>271</v>
      </c>
      <c r="FG478">
        <v>2.0499999999999998</v>
      </c>
      <c r="FH478">
        <v>2.05E-4</v>
      </c>
      <c r="FI478" t="s">
        <v>271</v>
      </c>
      <c r="FM478">
        <v>2.69</v>
      </c>
      <c r="FN478">
        <v>2.6899999999999998E-4</v>
      </c>
      <c r="FO478" t="s">
        <v>271</v>
      </c>
      <c r="FP478">
        <v>6.45</v>
      </c>
      <c r="FQ478">
        <v>6.4499999999999996E-4</v>
      </c>
      <c r="FR478" t="s">
        <v>271</v>
      </c>
      <c r="FS478">
        <v>5.64</v>
      </c>
      <c r="FT478">
        <v>5.6400000000000005E-4</v>
      </c>
      <c r="FU478" t="s">
        <v>271</v>
      </c>
      <c r="FV478" s="2">
        <v>0.05</v>
      </c>
      <c r="FW478" s="2">
        <v>5.0000000000000004E-6</v>
      </c>
      <c r="FX478" t="s">
        <v>271</v>
      </c>
      <c r="FY478">
        <v>0.21</v>
      </c>
      <c r="FZ478">
        <v>2.0999999999999999E-5</v>
      </c>
      <c r="GA478" t="s">
        <v>271</v>
      </c>
      <c r="GB478">
        <v>2.9</v>
      </c>
      <c r="GC478">
        <v>2.9E-4</v>
      </c>
      <c r="GD478" t="s">
        <v>271</v>
      </c>
      <c r="GE478">
        <v>20</v>
      </c>
      <c r="GF478">
        <v>2E-3</v>
      </c>
      <c r="GG478" t="s">
        <v>271</v>
      </c>
      <c r="GK478">
        <v>4.9000000000000002E-2</v>
      </c>
      <c r="GL478">
        <v>4.8999999999999997E-6</v>
      </c>
      <c r="GM478" t="s">
        <v>271</v>
      </c>
      <c r="GQ478">
        <v>2.75</v>
      </c>
      <c r="GR478">
        <v>2.7500000000000002E-4</v>
      </c>
      <c r="GS478" t="s">
        <v>271</v>
      </c>
      <c r="GT478">
        <v>25.3</v>
      </c>
      <c r="GU478">
        <v>2.5300000000000001E-3</v>
      </c>
      <c r="GV478" t="s">
        <v>271</v>
      </c>
      <c r="GW478" s="2">
        <v>0.1</v>
      </c>
      <c r="GX478" s="2">
        <v>1.0000000000000001E-5</v>
      </c>
      <c r="GY478" t="s">
        <v>271</v>
      </c>
      <c r="GZ478">
        <v>4.66</v>
      </c>
      <c r="HA478">
        <v>4.66E-4</v>
      </c>
      <c r="HB478" t="s">
        <v>271</v>
      </c>
      <c r="HC478">
        <v>0.32</v>
      </c>
      <c r="HD478">
        <v>3.1999999999999999E-5</v>
      </c>
      <c r="HE478" t="s">
        <v>271</v>
      </c>
      <c r="HF478">
        <v>4.54</v>
      </c>
      <c r="HG478">
        <v>4.5399999999999998E-4</v>
      </c>
      <c r="HH478" t="s">
        <v>271</v>
      </c>
    </row>
    <row r="479" spans="1:219" x14ac:dyDescent="0.25">
      <c r="A479" t="s">
        <v>859</v>
      </c>
      <c r="B479" t="s">
        <v>695</v>
      </c>
      <c r="C479" t="s">
        <v>257</v>
      </c>
      <c r="D479" t="s">
        <v>860</v>
      </c>
      <c r="E479" t="s">
        <v>593</v>
      </c>
      <c r="F479" t="s">
        <v>224</v>
      </c>
      <c r="G479" t="s">
        <v>235</v>
      </c>
      <c r="H479" t="s">
        <v>226</v>
      </c>
      <c r="I479" t="str">
        <f>HYPERLINK("https://www.oreas.com/crm/OREAS-H3/")</f>
        <v>https://www.oreas.com/crm/OREAS-H3/</v>
      </c>
      <c r="J479">
        <v>4.95</v>
      </c>
      <c r="K479">
        <v>4.95E-4</v>
      </c>
      <c r="L479" t="s">
        <v>227</v>
      </c>
      <c r="S479">
        <v>2</v>
      </c>
      <c r="T479">
        <v>2.0000000000000001E-4</v>
      </c>
      <c r="U479" t="s">
        <v>243</v>
      </c>
      <c r="BC479">
        <v>443</v>
      </c>
      <c r="BD479">
        <v>4.4299999999999999E-2</v>
      </c>
      <c r="BE479" t="s">
        <v>227</v>
      </c>
    </row>
    <row r="480" spans="1:219" x14ac:dyDescent="0.25">
      <c r="A480" t="s">
        <v>861</v>
      </c>
      <c r="B480" t="s">
        <v>862</v>
      </c>
      <c r="C480" t="s">
        <v>257</v>
      </c>
      <c r="D480" t="s">
        <v>474</v>
      </c>
      <c r="E480" t="s">
        <v>593</v>
      </c>
      <c r="F480" t="s">
        <v>224</v>
      </c>
      <c r="G480" t="s">
        <v>235</v>
      </c>
      <c r="H480" t="s">
        <v>226</v>
      </c>
      <c r="I480" t="str">
        <f>HYPERLINK("https://www.oreas.com/crm/OREAS-H5/")</f>
        <v>https://www.oreas.com/crm/OREAS-H5/</v>
      </c>
      <c r="J480">
        <v>1.92</v>
      </c>
      <c r="K480">
        <v>1.92E-4</v>
      </c>
      <c r="L480" t="s">
        <v>271</v>
      </c>
      <c r="P480">
        <v>8.0000000000000002E-3</v>
      </c>
      <c r="Q480">
        <v>7.9999999999999996E-7</v>
      </c>
      <c r="R480" t="s">
        <v>271</v>
      </c>
      <c r="S480">
        <v>4.7E-2</v>
      </c>
      <c r="T480">
        <v>4.6999999999999999E-6</v>
      </c>
      <c r="U480" t="s">
        <v>243</v>
      </c>
      <c r="AE480">
        <v>5.44</v>
      </c>
      <c r="AF480">
        <v>5.44E-4</v>
      </c>
      <c r="AG480" t="s">
        <v>271</v>
      </c>
      <c r="AK480">
        <v>1.28</v>
      </c>
      <c r="AL480">
        <v>1.2799999999999999E-4</v>
      </c>
      <c r="AM480" t="s">
        <v>271</v>
      </c>
      <c r="AW480">
        <v>31.1</v>
      </c>
      <c r="AX480">
        <v>3.1099999999999999E-3</v>
      </c>
      <c r="AY480" t="s">
        <v>271</v>
      </c>
      <c r="BC480">
        <v>99</v>
      </c>
      <c r="BD480">
        <v>9.9000000000000008E-3</v>
      </c>
      <c r="BE480" t="s">
        <v>271</v>
      </c>
      <c r="BO480">
        <v>8130</v>
      </c>
      <c r="BP480">
        <v>0.81299999999999994</v>
      </c>
      <c r="BQ480" t="s">
        <v>271</v>
      </c>
      <c r="DE480">
        <v>70</v>
      </c>
      <c r="DF480">
        <v>7.0000000000000001E-3</v>
      </c>
      <c r="DG480" t="s">
        <v>271</v>
      </c>
      <c r="DH480">
        <v>7.22</v>
      </c>
      <c r="DI480">
        <v>7.2199999999999999E-4</v>
      </c>
      <c r="DJ480" t="s">
        <v>271</v>
      </c>
      <c r="DT480">
        <v>11.9</v>
      </c>
      <c r="DU480">
        <v>1.1900000000000001E-3</v>
      </c>
      <c r="DV480" t="s">
        <v>271</v>
      </c>
      <c r="DW480">
        <v>100</v>
      </c>
      <c r="DX480">
        <v>0.01</v>
      </c>
      <c r="DY480" t="s">
        <v>271</v>
      </c>
      <c r="DZ480">
        <v>36.1</v>
      </c>
      <c r="EA480">
        <v>3.6099999999999999E-3</v>
      </c>
      <c r="EB480" t="s">
        <v>271</v>
      </c>
      <c r="GT480">
        <v>35</v>
      </c>
      <c r="GU480">
        <v>3.5000000000000001E-3</v>
      </c>
      <c r="GV480" t="s">
        <v>271</v>
      </c>
      <c r="HF480">
        <v>6.58</v>
      </c>
      <c r="HG480">
        <v>6.5799999999999995E-4</v>
      </c>
      <c r="HH480" t="s">
        <v>271</v>
      </c>
    </row>
    <row r="481" spans="1:192" x14ac:dyDescent="0.25">
      <c r="A481" t="s">
        <v>863</v>
      </c>
      <c r="B481" t="s">
        <v>390</v>
      </c>
      <c r="C481" t="s">
        <v>221</v>
      </c>
      <c r="D481" t="s">
        <v>241</v>
      </c>
      <c r="E481" t="s">
        <v>697</v>
      </c>
      <c r="F481" t="s">
        <v>224</v>
      </c>
      <c r="G481" t="s">
        <v>225</v>
      </c>
      <c r="H481" t="s">
        <v>226</v>
      </c>
      <c r="I481" t="str">
        <f>HYPERLINK("https://www.oreas.com/crm/OREAS-L11/")</f>
        <v>https://www.oreas.com/crm/OREAS-L11/</v>
      </c>
      <c r="S481">
        <v>0.30499999999999999</v>
      </c>
      <c r="T481">
        <v>3.0499999999999999E-5</v>
      </c>
      <c r="U481" t="s">
        <v>243</v>
      </c>
    </row>
    <row r="482" spans="1:192" x14ac:dyDescent="0.25">
      <c r="A482" t="s">
        <v>864</v>
      </c>
      <c r="B482" t="s">
        <v>390</v>
      </c>
      <c r="C482" t="s">
        <v>221</v>
      </c>
      <c r="D482" t="s">
        <v>241</v>
      </c>
      <c r="E482" t="s">
        <v>242</v>
      </c>
      <c r="F482" t="s">
        <v>224</v>
      </c>
      <c r="G482" t="s">
        <v>225</v>
      </c>
      <c r="H482" t="s">
        <v>226</v>
      </c>
      <c r="I482" t="str">
        <f>HYPERLINK("https://www.oreas.com/crm/OREAS-L11b/")</f>
        <v>https://www.oreas.com/crm/OREAS-L11b/</v>
      </c>
      <c r="S482">
        <v>0.312</v>
      </c>
      <c r="T482">
        <v>3.1199999999999999E-5</v>
      </c>
      <c r="U482" t="s">
        <v>243</v>
      </c>
    </row>
    <row r="483" spans="1:192" x14ac:dyDescent="0.25">
      <c r="A483" t="s">
        <v>865</v>
      </c>
      <c r="B483" t="s">
        <v>390</v>
      </c>
      <c r="C483" t="s">
        <v>221</v>
      </c>
      <c r="D483" t="s">
        <v>241</v>
      </c>
      <c r="E483" t="s">
        <v>697</v>
      </c>
      <c r="F483" t="s">
        <v>224</v>
      </c>
      <c r="G483" t="s">
        <v>225</v>
      </c>
      <c r="H483" t="s">
        <v>226</v>
      </c>
      <c r="I483" t="str">
        <f>HYPERLINK("https://www.oreas.com/crm/OREAS-L12/")</f>
        <v>https://www.oreas.com/crm/OREAS-L12/</v>
      </c>
      <c r="S483">
        <v>0.61499999999999999</v>
      </c>
      <c r="T483">
        <v>6.1500000000000004E-5</v>
      </c>
      <c r="U483" t="s">
        <v>243</v>
      </c>
    </row>
    <row r="484" spans="1:192" x14ac:dyDescent="0.25">
      <c r="A484" t="s">
        <v>866</v>
      </c>
      <c r="B484" t="s">
        <v>390</v>
      </c>
      <c r="C484" t="s">
        <v>221</v>
      </c>
      <c r="D484" t="s">
        <v>241</v>
      </c>
      <c r="E484" t="s">
        <v>242</v>
      </c>
      <c r="F484" t="s">
        <v>224</v>
      </c>
      <c r="G484" t="s">
        <v>225</v>
      </c>
      <c r="H484" t="s">
        <v>226</v>
      </c>
      <c r="I484" t="str">
        <f>HYPERLINK("https://www.oreas.com/crm/OREAS-L12b/")</f>
        <v>https://www.oreas.com/crm/OREAS-L12b/</v>
      </c>
      <c r="S484">
        <v>0.61499999999999999</v>
      </c>
      <c r="T484">
        <v>6.1500000000000004E-5</v>
      </c>
      <c r="U484" t="s">
        <v>243</v>
      </c>
    </row>
    <row r="485" spans="1:192" x14ac:dyDescent="0.25">
      <c r="A485" t="s">
        <v>867</v>
      </c>
      <c r="B485" t="s">
        <v>240</v>
      </c>
      <c r="C485" t="s">
        <v>221</v>
      </c>
      <c r="D485" t="s">
        <v>241</v>
      </c>
      <c r="E485" t="s">
        <v>242</v>
      </c>
      <c r="F485" t="s">
        <v>224</v>
      </c>
      <c r="G485" t="s">
        <v>225</v>
      </c>
      <c r="H485" t="s">
        <v>226</v>
      </c>
      <c r="I485" t="str">
        <f>HYPERLINK("https://www.oreas.com/crm/OREAS-L13/")</f>
        <v>https://www.oreas.com/crm/OREAS-L13/</v>
      </c>
      <c r="S485">
        <v>1.29</v>
      </c>
      <c r="T485">
        <v>1.2899999999999999E-4</v>
      </c>
      <c r="U485" t="s">
        <v>243</v>
      </c>
    </row>
    <row r="486" spans="1:192" x14ac:dyDescent="0.25">
      <c r="A486" t="s">
        <v>868</v>
      </c>
      <c r="B486" t="s">
        <v>240</v>
      </c>
      <c r="C486" t="s">
        <v>221</v>
      </c>
      <c r="D486" t="s">
        <v>241</v>
      </c>
      <c r="E486" t="s">
        <v>697</v>
      </c>
      <c r="F486" t="s">
        <v>224</v>
      </c>
      <c r="G486" t="s">
        <v>225</v>
      </c>
      <c r="H486" t="s">
        <v>226</v>
      </c>
      <c r="I486" t="str">
        <f>HYPERLINK("https://www.oreas.com/crm/OREAS-L14/")</f>
        <v>https://www.oreas.com/crm/OREAS-L14/</v>
      </c>
      <c r="S486">
        <v>3.24</v>
      </c>
      <c r="T486">
        <v>3.2400000000000001E-4</v>
      </c>
      <c r="U486" t="s">
        <v>243</v>
      </c>
    </row>
    <row r="487" spans="1:192" x14ac:dyDescent="0.25">
      <c r="A487" t="s">
        <v>869</v>
      </c>
      <c r="B487" t="s">
        <v>240</v>
      </c>
      <c r="C487" t="s">
        <v>221</v>
      </c>
      <c r="D487" t="s">
        <v>241</v>
      </c>
      <c r="E487" t="s">
        <v>697</v>
      </c>
      <c r="F487" t="s">
        <v>224</v>
      </c>
      <c r="G487" t="s">
        <v>225</v>
      </c>
      <c r="H487" t="s">
        <v>226</v>
      </c>
      <c r="I487" t="str">
        <f>HYPERLINK("https://www.oreas.com/crm/OREAS-L15/")</f>
        <v>https://www.oreas.com/crm/OREAS-L15/</v>
      </c>
      <c r="S487">
        <v>7.18</v>
      </c>
      <c r="T487">
        <v>7.18E-4</v>
      </c>
      <c r="U487" t="s">
        <v>243</v>
      </c>
    </row>
    <row r="488" spans="1:192" x14ac:dyDescent="0.25">
      <c r="A488" t="s">
        <v>870</v>
      </c>
      <c r="B488" t="s">
        <v>240</v>
      </c>
      <c r="C488" t="s">
        <v>221</v>
      </c>
      <c r="D488" t="s">
        <v>241</v>
      </c>
      <c r="E488" t="s">
        <v>697</v>
      </c>
      <c r="F488" t="s">
        <v>224</v>
      </c>
      <c r="G488" t="s">
        <v>225</v>
      </c>
      <c r="H488" t="s">
        <v>226</v>
      </c>
      <c r="I488" t="str">
        <f>HYPERLINK("https://www.oreas.com/crm/OREAS-L16/")</f>
        <v>https://www.oreas.com/crm/OREAS-L16/</v>
      </c>
      <c r="S488">
        <v>12.97</v>
      </c>
      <c r="T488">
        <v>1.297E-3</v>
      </c>
      <c r="U488" t="s">
        <v>243</v>
      </c>
    </row>
    <row r="489" spans="1:192" x14ac:dyDescent="0.25">
      <c r="A489" t="s">
        <v>871</v>
      </c>
      <c r="B489" t="s">
        <v>872</v>
      </c>
      <c r="C489" t="s">
        <v>257</v>
      </c>
      <c r="D489" t="s">
        <v>873</v>
      </c>
      <c r="E489" t="s">
        <v>352</v>
      </c>
      <c r="F489" t="s">
        <v>224</v>
      </c>
      <c r="G489" t="s">
        <v>225</v>
      </c>
      <c r="H489" t="s">
        <v>226</v>
      </c>
      <c r="I489" t="str">
        <f>HYPERLINK("https://www.oreas.com/crm/OREAS-WON14/")</f>
        <v>https://www.oreas.com/crm/OREAS-WON14/</v>
      </c>
      <c r="M489">
        <v>37470.949000000001</v>
      </c>
      <c r="N489">
        <v>3.7470949</v>
      </c>
      <c r="O489" t="s">
        <v>261</v>
      </c>
      <c r="AH489">
        <v>125785.575</v>
      </c>
      <c r="AI489">
        <v>12.578557500000001</v>
      </c>
      <c r="AJ489" t="s">
        <v>261</v>
      </c>
      <c r="BO489">
        <v>24340.008000000002</v>
      </c>
      <c r="BP489">
        <v>2.4340008000000002</v>
      </c>
      <c r="BQ489" t="s">
        <v>261</v>
      </c>
      <c r="CP489">
        <v>4980.8869999999997</v>
      </c>
      <c r="CQ489">
        <v>0.4980887</v>
      </c>
      <c r="CR489" t="s">
        <v>261</v>
      </c>
      <c r="DB489">
        <v>4088.5830000000001</v>
      </c>
      <c r="DC489">
        <v>0.40885830000000001</v>
      </c>
      <c r="DD489" t="s">
        <v>261</v>
      </c>
      <c r="DE489">
        <v>363.995</v>
      </c>
      <c r="DF489">
        <v>3.6399500000000001E-2</v>
      </c>
      <c r="DG489" t="s">
        <v>261</v>
      </c>
      <c r="DK489">
        <v>1357.5989999999999</v>
      </c>
      <c r="DL489">
        <v>0.13575989999999999</v>
      </c>
      <c r="DM489" t="s">
        <v>261</v>
      </c>
      <c r="DW489">
        <v>56603.760999999999</v>
      </c>
      <c r="DX489">
        <v>5.6603760999999997</v>
      </c>
      <c r="DY489" t="s">
        <v>261</v>
      </c>
      <c r="FJ489">
        <v>246899.125</v>
      </c>
      <c r="FK489">
        <v>24.689912499999998</v>
      </c>
      <c r="FL489" t="s">
        <v>261</v>
      </c>
      <c r="GH489">
        <v>2517.2399999999998</v>
      </c>
      <c r="GI489">
        <v>0.251724</v>
      </c>
      <c r="GJ489" t="s">
        <v>261</v>
      </c>
    </row>
    <row r="490" spans="1:192" x14ac:dyDescent="0.25">
      <c r="A490" t="s">
        <v>874</v>
      </c>
      <c r="B490" t="s">
        <v>872</v>
      </c>
      <c r="C490" t="s">
        <v>257</v>
      </c>
      <c r="D490" t="s">
        <v>873</v>
      </c>
      <c r="E490" t="s">
        <v>352</v>
      </c>
      <c r="F490" t="s">
        <v>224</v>
      </c>
      <c r="G490" t="s">
        <v>225</v>
      </c>
      <c r="H490" t="s">
        <v>226</v>
      </c>
      <c r="I490" t="str">
        <f>HYPERLINK("https://www.oreas.com/crm/OREAS-WON20/")</f>
        <v>https://www.oreas.com/crm/OREAS-WON20/</v>
      </c>
      <c r="M490">
        <v>26144.985000000001</v>
      </c>
      <c r="N490">
        <v>2.6144984999999998</v>
      </c>
      <c r="O490" t="s">
        <v>261</v>
      </c>
      <c r="AH490">
        <v>184390.21799999999</v>
      </c>
      <c r="AI490">
        <v>18.439021799999999</v>
      </c>
      <c r="AJ490" t="s">
        <v>261</v>
      </c>
      <c r="BO490">
        <v>9791.9570000000003</v>
      </c>
      <c r="BP490">
        <v>0.9791957</v>
      </c>
      <c r="BQ490" t="s">
        <v>261</v>
      </c>
      <c r="CP490">
        <v>3893.393</v>
      </c>
      <c r="CQ490">
        <v>0.3893393</v>
      </c>
      <c r="CR490" t="s">
        <v>261</v>
      </c>
      <c r="DB490">
        <v>1465.377</v>
      </c>
      <c r="DC490">
        <v>0.14653769999999999</v>
      </c>
      <c r="DD490" t="s">
        <v>261</v>
      </c>
      <c r="DE490">
        <v>216.84800000000001</v>
      </c>
      <c r="DF490">
        <v>2.1684800000000001E-2</v>
      </c>
      <c r="DG490" t="s">
        <v>261</v>
      </c>
      <c r="DK490">
        <v>615.74199999999996</v>
      </c>
      <c r="DL490">
        <v>6.1574200000000003E-2</v>
      </c>
      <c r="DM490" t="s">
        <v>261</v>
      </c>
      <c r="DW490">
        <v>84272.831000000006</v>
      </c>
      <c r="DX490">
        <v>8.4272831000000004</v>
      </c>
      <c r="DY490" t="s">
        <v>261</v>
      </c>
      <c r="FJ490">
        <v>204923.46900000001</v>
      </c>
      <c r="FK490">
        <v>20.492346900000001</v>
      </c>
      <c r="FL490" t="s">
        <v>261</v>
      </c>
      <c r="GH490">
        <v>1432.43</v>
      </c>
      <c r="GI490">
        <v>0.14324300000000001</v>
      </c>
      <c r="GJ490" t="s">
        <v>261</v>
      </c>
    </row>
    <row r="491" spans="1:192" x14ac:dyDescent="0.25">
      <c r="A491" t="s">
        <v>875</v>
      </c>
      <c r="B491" t="s">
        <v>872</v>
      </c>
      <c r="C491" t="s">
        <v>257</v>
      </c>
      <c r="D491" t="s">
        <v>876</v>
      </c>
      <c r="E491" t="s">
        <v>352</v>
      </c>
      <c r="F491" t="s">
        <v>224</v>
      </c>
      <c r="G491" t="s">
        <v>225</v>
      </c>
      <c r="H491" t="s">
        <v>226</v>
      </c>
      <c r="I491" t="str">
        <f>HYPERLINK("https://www.oreas.com/crm/OREAS-WON25/")</f>
        <v>https://www.oreas.com/crm/OREAS-WON25/</v>
      </c>
      <c r="M491">
        <v>23075.33</v>
      </c>
      <c r="N491">
        <v>2.3075329999999998</v>
      </c>
      <c r="O491" t="s">
        <v>261</v>
      </c>
      <c r="AH491">
        <v>237920.55600000001</v>
      </c>
      <c r="AI491">
        <v>23.792055600000001</v>
      </c>
      <c r="AJ491" t="s">
        <v>261</v>
      </c>
      <c r="BO491">
        <v>8113.3360000000002</v>
      </c>
      <c r="BP491">
        <v>0.81133359999999999</v>
      </c>
      <c r="BQ491" t="s">
        <v>261</v>
      </c>
      <c r="CP491">
        <v>2872.3110000000001</v>
      </c>
      <c r="CQ491">
        <v>0.28723110000000002</v>
      </c>
      <c r="CR491" t="s">
        <v>261</v>
      </c>
      <c r="DB491">
        <v>928.67499999999995</v>
      </c>
      <c r="DC491">
        <v>9.2867500000000006E-2</v>
      </c>
      <c r="DD491" t="s">
        <v>261</v>
      </c>
      <c r="DE491">
        <v>232.33699999999999</v>
      </c>
      <c r="DF491">
        <v>2.3233699999999999E-2</v>
      </c>
      <c r="DG491" t="s">
        <v>261</v>
      </c>
      <c r="DK491">
        <v>497.04500000000002</v>
      </c>
      <c r="DL491">
        <v>4.9704499999999999E-2</v>
      </c>
      <c r="DM491" t="s">
        <v>261</v>
      </c>
      <c r="DW491">
        <v>107795.905</v>
      </c>
      <c r="DX491">
        <v>10.779590499999999</v>
      </c>
      <c r="DY491" t="s">
        <v>261</v>
      </c>
      <c r="FJ491">
        <v>148504.07399999999</v>
      </c>
      <c r="FK491">
        <v>14.8504074</v>
      </c>
      <c r="FL491" t="s">
        <v>261</v>
      </c>
      <c r="GH491">
        <v>1144.7449999999999</v>
      </c>
      <c r="GI491">
        <v>0.11447450000000001</v>
      </c>
      <c r="GJ491" t="s">
        <v>261</v>
      </c>
    </row>
    <row r="492" spans="1:192" x14ac:dyDescent="0.25">
      <c r="A492" t="s">
        <v>877</v>
      </c>
      <c r="B492" t="s">
        <v>872</v>
      </c>
      <c r="C492" t="s">
        <v>257</v>
      </c>
      <c r="D492" t="s">
        <v>876</v>
      </c>
      <c r="E492" t="s">
        <v>352</v>
      </c>
      <c r="F492" t="s">
        <v>224</v>
      </c>
      <c r="G492" t="s">
        <v>225</v>
      </c>
      <c r="H492" t="s">
        <v>226</v>
      </c>
      <c r="I492" t="str">
        <f>HYPERLINK("https://www.oreas.com/crm/OREAS-WON30/")</f>
        <v>https://www.oreas.com/crm/OREAS-WON30/</v>
      </c>
      <c r="M492">
        <v>18153.298999999999</v>
      </c>
      <c r="N492">
        <v>1.8153299000000001</v>
      </c>
      <c r="O492" t="s">
        <v>261</v>
      </c>
      <c r="AH492">
        <v>281588.16200000001</v>
      </c>
      <c r="AI492">
        <v>28.1588162</v>
      </c>
      <c r="AJ492" t="s">
        <v>261</v>
      </c>
      <c r="BO492">
        <v>6672.5190000000002</v>
      </c>
      <c r="BP492">
        <v>0.66725190000000001</v>
      </c>
      <c r="BQ492" t="s">
        <v>261</v>
      </c>
      <c r="CP492">
        <v>2465.5390000000002</v>
      </c>
      <c r="CQ492">
        <v>0.24655389999999999</v>
      </c>
      <c r="CR492" t="s">
        <v>261</v>
      </c>
      <c r="DB492">
        <v>717.61300000000006</v>
      </c>
      <c r="DC492">
        <v>7.17613E-2</v>
      </c>
      <c r="DD492" t="s">
        <v>261</v>
      </c>
      <c r="DE492">
        <v>240.08199999999999</v>
      </c>
      <c r="DF492">
        <v>2.40082E-2</v>
      </c>
      <c r="DG492" t="s">
        <v>261</v>
      </c>
      <c r="DK492">
        <v>422.85899999999998</v>
      </c>
      <c r="DL492">
        <v>4.2285900000000001E-2</v>
      </c>
      <c r="DM492" t="s">
        <v>261</v>
      </c>
      <c r="DW492">
        <v>127478.477</v>
      </c>
      <c r="DX492">
        <v>12.747847699999999</v>
      </c>
      <c r="DY492" t="s">
        <v>261</v>
      </c>
      <c r="FJ492">
        <v>105126.114</v>
      </c>
      <c r="FK492">
        <v>10.512611400000001</v>
      </c>
      <c r="FL492" t="s">
        <v>261</v>
      </c>
      <c r="GH492">
        <v>887.02700000000004</v>
      </c>
      <c r="GI492">
        <v>8.8702699999999995E-2</v>
      </c>
      <c r="GJ492" t="s">
        <v>261</v>
      </c>
    </row>
  </sheetData>
  <autoFilter ref="A1:HK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492"/>
  <sheetViews>
    <sheetView workbookViewId="0">
      <selection activeCell="E10" sqref="E10"/>
    </sheetView>
  </sheetViews>
  <sheetFormatPr defaultRowHeight="15" x14ac:dyDescent="0.25"/>
  <cols>
    <col min="1" max="1" width="20.42578125" bestFit="1" customWidth="1"/>
  </cols>
  <sheetData>
    <row r="1" spans="1:71" x14ac:dyDescent="0.25">
      <c r="A1" s="1" t="s">
        <v>0</v>
      </c>
      <c r="B1" s="1" t="s">
        <v>9</v>
      </c>
      <c r="C1" s="1" t="s">
        <v>12</v>
      </c>
      <c r="D1" s="1" t="s">
        <v>15</v>
      </c>
      <c r="E1" s="1" t="s">
        <v>18</v>
      </c>
      <c r="F1" s="1" t="s">
        <v>21</v>
      </c>
      <c r="G1" s="1" t="s">
        <v>24</v>
      </c>
      <c r="H1" s="1" t="s">
        <v>27</v>
      </c>
      <c r="I1" s="1" t="s">
        <v>30</v>
      </c>
      <c r="J1" s="1" t="s">
        <v>33</v>
      </c>
      <c r="K1" s="1" t="s">
        <v>36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54</v>
      </c>
      <c r="R1" s="1" t="s">
        <v>57</v>
      </c>
      <c r="S1" s="1" t="s">
        <v>60</v>
      </c>
      <c r="T1" s="1" t="s">
        <v>63</v>
      </c>
      <c r="U1" s="1" t="s">
        <v>66</v>
      </c>
      <c r="V1" s="1" t="s">
        <v>69</v>
      </c>
      <c r="W1" s="1" t="s">
        <v>72</v>
      </c>
      <c r="X1" s="1" t="s">
        <v>75</v>
      </c>
      <c r="Y1" s="1" t="s">
        <v>78</v>
      </c>
      <c r="Z1" s="1" t="s">
        <v>81</v>
      </c>
      <c r="AA1" s="1" t="s">
        <v>84</v>
      </c>
      <c r="AB1" s="1" t="s">
        <v>87</v>
      </c>
      <c r="AC1" s="1" t="s">
        <v>90</v>
      </c>
      <c r="AD1" s="1" t="s">
        <v>93</v>
      </c>
      <c r="AE1" s="1" t="s">
        <v>96</v>
      </c>
      <c r="AF1" s="1" t="s">
        <v>99</v>
      </c>
      <c r="AG1" s="1" t="s">
        <v>102</v>
      </c>
      <c r="AH1" s="1" t="s">
        <v>105</v>
      </c>
      <c r="AI1" s="1" t="s">
        <v>108</v>
      </c>
      <c r="AJ1" s="1" t="s">
        <v>111</v>
      </c>
      <c r="AK1" s="1" t="s">
        <v>114</v>
      </c>
      <c r="AL1" s="1" t="s">
        <v>117</v>
      </c>
      <c r="AM1" s="1" t="s">
        <v>120</v>
      </c>
      <c r="AN1" s="1" t="s">
        <v>123</v>
      </c>
      <c r="AO1" s="1" t="s">
        <v>126</v>
      </c>
      <c r="AP1" s="1" t="s">
        <v>129</v>
      </c>
      <c r="AQ1" s="1" t="s">
        <v>132</v>
      </c>
      <c r="AR1" s="1" t="s">
        <v>135</v>
      </c>
      <c r="AS1" s="1" t="s">
        <v>138</v>
      </c>
      <c r="AT1" s="1" t="s">
        <v>141</v>
      </c>
      <c r="AU1" s="1" t="s">
        <v>144</v>
      </c>
      <c r="AV1" s="1" t="s">
        <v>147</v>
      </c>
      <c r="AW1" s="1" t="s">
        <v>150</v>
      </c>
      <c r="AX1" s="1" t="s">
        <v>153</v>
      </c>
      <c r="AY1" s="1" t="s">
        <v>156</v>
      </c>
      <c r="AZ1" s="1" t="s">
        <v>159</v>
      </c>
      <c r="BA1" s="1" t="s">
        <v>162</v>
      </c>
      <c r="BB1" s="1" t="s">
        <v>165</v>
      </c>
      <c r="BC1" s="1" t="s">
        <v>168</v>
      </c>
      <c r="BD1" s="1" t="s">
        <v>171</v>
      </c>
      <c r="BE1" s="1" t="s">
        <v>174</v>
      </c>
      <c r="BF1" s="1" t="s">
        <v>177</v>
      </c>
      <c r="BG1" s="1" t="s">
        <v>180</v>
      </c>
      <c r="BH1" s="1" t="s">
        <v>183</v>
      </c>
      <c r="BI1" s="1" t="s">
        <v>186</v>
      </c>
      <c r="BJ1" s="1" t="s">
        <v>189</v>
      </c>
      <c r="BK1" s="1" t="s">
        <v>192</v>
      </c>
      <c r="BL1" s="1" t="s">
        <v>195</v>
      </c>
      <c r="BM1" s="1" t="s">
        <v>198</v>
      </c>
      <c r="BN1" s="1" t="s">
        <v>201</v>
      </c>
      <c r="BO1" s="1" t="s">
        <v>204</v>
      </c>
      <c r="BP1" s="1" t="s">
        <v>207</v>
      </c>
      <c r="BQ1" s="1" t="s">
        <v>210</v>
      </c>
      <c r="BR1" s="1" t="s">
        <v>213</v>
      </c>
      <c r="BS1" s="1" t="s">
        <v>216</v>
      </c>
    </row>
    <row r="2" spans="1:71" x14ac:dyDescent="0.25">
      <c r="A2" t="s">
        <v>219</v>
      </c>
      <c r="B2" t="s">
        <v>878</v>
      </c>
      <c r="C2" t="s">
        <v>878</v>
      </c>
      <c r="D2" t="s">
        <v>878</v>
      </c>
      <c r="E2" t="s">
        <v>878</v>
      </c>
      <c r="F2" t="s">
        <v>878</v>
      </c>
      <c r="G2" t="s">
        <v>878</v>
      </c>
      <c r="H2" t="s">
        <v>878</v>
      </c>
      <c r="I2" t="s">
        <v>878</v>
      </c>
      <c r="J2" t="s">
        <v>878</v>
      </c>
      <c r="K2" t="s">
        <v>878</v>
      </c>
      <c r="L2">
        <v>467</v>
      </c>
      <c r="M2" t="s">
        <v>878</v>
      </c>
      <c r="N2">
        <v>17.5</v>
      </c>
      <c r="O2" t="s">
        <v>878</v>
      </c>
      <c r="P2" t="s">
        <v>878</v>
      </c>
      <c r="Q2">
        <v>167</v>
      </c>
      <c r="R2">
        <v>18.899999999999999</v>
      </c>
      <c r="S2">
        <v>11.6</v>
      </c>
      <c r="T2">
        <v>3.7</v>
      </c>
      <c r="U2">
        <v>45100</v>
      </c>
      <c r="V2" t="s">
        <v>878</v>
      </c>
      <c r="W2">
        <v>20.3</v>
      </c>
      <c r="X2" t="s">
        <v>878</v>
      </c>
      <c r="Y2" t="s">
        <v>878</v>
      </c>
      <c r="Z2" t="s">
        <v>878</v>
      </c>
      <c r="AA2">
        <v>3.66</v>
      </c>
      <c r="AB2" t="s">
        <v>878</v>
      </c>
      <c r="AC2" t="s">
        <v>878</v>
      </c>
      <c r="AD2">
        <v>38000</v>
      </c>
      <c r="AE2">
        <v>259</v>
      </c>
      <c r="AF2" t="s">
        <v>878</v>
      </c>
      <c r="AG2">
        <v>1.56</v>
      </c>
      <c r="AH2">
        <v>8100</v>
      </c>
      <c r="AI2">
        <v>532</v>
      </c>
      <c r="AJ2">
        <v>22.2</v>
      </c>
      <c r="AK2" t="s">
        <v>878</v>
      </c>
      <c r="AL2" t="s">
        <v>878</v>
      </c>
      <c r="AM2">
        <v>152</v>
      </c>
      <c r="AN2" s="2">
        <v>20</v>
      </c>
      <c r="AO2">
        <v>487</v>
      </c>
      <c r="AP2">
        <v>13.2</v>
      </c>
      <c r="AQ2" t="s">
        <v>878</v>
      </c>
      <c r="AR2">
        <v>47.1</v>
      </c>
      <c r="AS2" t="s">
        <v>878</v>
      </c>
      <c r="AT2" t="s">
        <v>878</v>
      </c>
      <c r="AU2" t="s">
        <v>878</v>
      </c>
      <c r="AV2" t="s">
        <v>878</v>
      </c>
      <c r="AW2" t="s">
        <v>878</v>
      </c>
      <c r="AX2" t="s">
        <v>878</v>
      </c>
      <c r="AY2" t="s">
        <v>878</v>
      </c>
      <c r="AZ2" t="s">
        <v>878</v>
      </c>
      <c r="BA2" t="s">
        <v>878</v>
      </c>
      <c r="BB2" t="s">
        <v>878</v>
      </c>
      <c r="BC2">
        <v>23.6</v>
      </c>
      <c r="BD2" t="s">
        <v>878</v>
      </c>
      <c r="BE2" t="s">
        <v>878</v>
      </c>
      <c r="BF2" t="s">
        <v>878</v>
      </c>
      <c r="BG2">
        <v>3.25</v>
      </c>
      <c r="BH2" t="s">
        <v>878</v>
      </c>
      <c r="BI2">
        <v>49.2</v>
      </c>
      <c r="BJ2">
        <v>2180</v>
      </c>
      <c r="BK2" t="s">
        <v>878</v>
      </c>
      <c r="BL2">
        <v>1.61</v>
      </c>
      <c r="BM2">
        <v>130</v>
      </c>
      <c r="BN2">
        <v>36.700000000000003</v>
      </c>
      <c r="BO2" t="s">
        <v>878</v>
      </c>
      <c r="BP2">
        <v>96</v>
      </c>
      <c r="BQ2">
        <v>11.4</v>
      </c>
      <c r="BR2" t="s">
        <v>878</v>
      </c>
      <c r="BS2" t="s">
        <v>878</v>
      </c>
    </row>
    <row r="3" spans="1:71" x14ac:dyDescent="0.25">
      <c r="A3" t="s">
        <v>229</v>
      </c>
      <c r="B3" t="s">
        <v>878</v>
      </c>
      <c r="C3" t="s">
        <v>878</v>
      </c>
      <c r="D3" t="s">
        <v>878</v>
      </c>
      <c r="E3" t="s">
        <v>878</v>
      </c>
      <c r="F3" t="s">
        <v>878</v>
      </c>
      <c r="G3" t="s">
        <v>878</v>
      </c>
      <c r="H3" t="s">
        <v>878</v>
      </c>
      <c r="I3" t="s">
        <v>878</v>
      </c>
      <c r="J3" t="s">
        <v>878</v>
      </c>
      <c r="K3" t="s">
        <v>878</v>
      </c>
      <c r="L3">
        <v>1390</v>
      </c>
      <c r="M3" t="s">
        <v>878</v>
      </c>
      <c r="N3">
        <v>46.9</v>
      </c>
      <c r="O3" t="s">
        <v>878</v>
      </c>
      <c r="P3" t="s">
        <v>878</v>
      </c>
      <c r="Q3">
        <v>418</v>
      </c>
      <c r="R3">
        <v>28.2</v>
      </c>
      <c r="S3">
        <v>16.2</v>
      </c>
      <c r="T3">
        <v>8.4</v>
      </c>
      <c r="U3">
        <v>107000</v>
      </c>
      <c r="V3" t="s">
        <v>878</v>
      </c>
      <c r="W3">
        <v>42</v>
      </c>
      <c r="X3" t="s">
        <v>878</v>
      </c>
      <c r="Y3" t="s">
        <v>878</v>
      </c>
      <c r="Z3" t="s">
        <v>878</v>
      </c>
      <c r="AA3">
        <v>5.2</v>
      </c>
      <c r="AB3" t="s">
        <v>878</v>
      </c>
      <c r="AC3" t="s">
        <v>878</v>
      </c>
      <c r="AD3">
        <v>22000</v>
      </c>
      <c r="AE3">
        <v>807</v>
      </c>
      <c r="AF3" t="s">
        <v>878</v>
      </c>
      <c r="AG3">
        <v>1.99</v>
      </c>
      <c r="AH3">
        <v>12000</v>
      </c>
      <c r="AI3">
        <v>977</v>
      </c>
      <c r="AJ3">
        <v>20.399999999999999</v>
      </c>
      <c r="AK3" t="s">
        <v>878</v>
      </c>
      <c r="AL3" t="s">
        <v>878</v>
      </c>
      <c r="AM3">
        <v>397</v>
      </c>
      <c r="AN3" t="s">
        <v>878</v>
      </c>
      <c r="AO3">
        <v>1159</v>
      </c>
      <c r="AP3">
        <v>23</v>
      </c>
      <c r="AQ3" t="s">
        <v>878</v>
      </c>
      <c r="AR3">
        <v>131</v>
      </c>
      <c r="AS3" t="s">
        <v>878</v>
      </c>
      <c r="AT3" t="s">
        <v>878</v>
      </c>
      <c r="AU3" t="s">
        <v>878</v>
      </c>
      <c r="AV3" t="s">
        <v>878</v>
      </c>
      <c r="AW3" t="s">
        <v>878</v>
      </c>
      <c r="AX3" t="s">
        <v>878</v>
      </c>
      <c r="AY3" t="s">
        <v>878</v>
      </c>
      <c r="AZ3" t="s">
        <v>878</v>
      </c>
      <c r="BA3" t="s">
        <v>878</v>
      </c>
      <c r="BB3" t="s">
        <v>878</v>
      </c>
      <c r="BC3">
        <v>48.8</v>
      </c>
      <c r="BD3" t="s">
        <v>878</v>
      </c>
      <c r="BE3" t="s">
        <v>878</v>
      </c>
      <c r="BF3" t="s">
        <v>878</v>
      </c>
      <c r="BG3">
        <v>5.3</v>
      </c>
      <c r="BH3" t="s">
        <v>878</v>
      </c>
      <c r="BI3">
        <v>35.1</v>
      </c>
      <c r="BJ3">
        <v>3530</v>
      </c>
      <c r="BK3" t="s">
        <v>878</v>
      </c>
      <c r="BL3">
        <v>2.12</v>
      </c>
      <c r="BM3">
        <v>410</v>
      </c>
      <c r="BN3">
        <v>83</v>
      </c>
      <c r="BO3" t="s">
        <v>878</v>
      </c>
      <c r="BP3">
        <v>135</v>
      </c>
      <c r="BQ3">
        <v>14.7</v>
      </c>
      <c r="BR3" t="s">
        <v>878</v>
      </c>
      <c r="BS3" t="s">
        <v>878</v>
      </c>
    </row>
    <row r="4" spans="1:71" x14ac:dyDescent="0.25">
      <c r="A4" t="s">
        <v>230</v>
      </c>
      <c r="B4" t="s">
        <v>878</v>
      </c>
      <c r="C4" t="s">
        <v>878</v>
      </c>
      <c r="D4" t="s">
        <v>878</v>
      </c>
      <c r="E4" t="s">
        <v>878</v>
      </c>
      <c r="F4" t="s">
        <v>878</v>
      </c>
      <c r="G4" t="s">
        <v>878</v>
      </c>
      <c r="H4" t="s">
        <v>878</v>
      </c>
      <c r="I4" t="s">
        <v>878</v>
      </c>
      <c r="J4" t="s">
        <v>878</v>
      </c>
      <c r="K4" t="s">
        <v>878</v>
      </c>
      <c r="L4">
        <v>1325</v>
      </c>
      <c r="M4" t="s">
        <v>878</v>
      </c>
      <c r="N4">
        <v>45</v>
      </c>
      <c r="O4" t="s">
        <v>878</v>
      </c>
      <c r="P4" t="s">
        <v>878</v>
      </c>
      <c r="Q4">
        <v>412</v>
      </c>
      <c r="R4">
        <v>27</v>
      </c>
      <c r="S4">
        <v>15</v>
      </c>
      <c r="T4">
        <v>8.1</v>
      </c>
      <c r="U4">
        <v>107000</v>
      </c>
      <c r="V4" t="s">
        <v>878</v>
      </c>
      <c r="W4">
        <v>40</v>
      </c>
      <c r="X4" t="s">
        <v>878</v>
      </c>
      <c r="Y4" t="s">
        <v>878</v>
      </c>
      <c r="Z4" t="s">
        <v>878</v>
      </c>
      <c r="AA4">
        <v>5.2</v>
      </c>
      <c r="AB4" t="s">
        <v>878</v>
      </c>
      <c r="AC4" t="s">
        <v>878</v>
      </c>
      <c r="AD4">
        <v>23600</v>
      </c>
      <c r="AE4">
        <v>754</v>
      </c>
      <c r="AF4" t="s">
        <v>878</v>
      </c>
      <c r="AG4">
        <v>1.96</v>
      </c>
      <c r="AH4">
        <v>12300</v>
      </c>
      <c r="AI4">
        <v>927</v>
      </c>
      <c r="AJ4">
        <v>20.100000000000001</v>
      </c>
      <c r="AK4" t="s">
        <v>878</v>
      </c>
      <c r="AL4" t="s">
        <v>878</v>
      </c>
      <c r="AM4">
        <v>388</v>
      </c>
      <c r="AN4" t="s">
        <v>878</v>
      </c>
      <c r="AO4">
        <v>1118</v>
      </c>
      <c r="AP4">
        <v>23</v>
      </c>
      <c r="AQ4" t="s">
        <v>878</v>
      </c>
      <c r="AR4">
        <v>127</v>
      </c>
      <c r="AS4" t="s">
        <v>878</v>
      </c>
      <c r="AT4" t="s">
        <v>878</v>
      </c>
      <c r="AU4" t="s">
        <v>878</v>
      </c>
      <c r="AV4" t="s">
        <v>878</v>
      </c>
      <c r="AW4" t="s">
        <v>878</v>
      </c>
      <c r="AX4" t="s">
        <v>878</v>
      </c>
      <c r="AY4" t="s">
        <v>878</v>
      </c>
      <c r="AZ4" t="s">
        <v>878</v>
      </c>
      <c r="BA4" t="s">
        <v>878</v>
      </c>
      <c r="BB4" t="s">
        <v>878</v>
      </c>
      <c r="BC4">
        <v>48</v>
      </c>
      <c r="BD4" t="s">
        <v>878</v>
      </c>
      <c r="BE4" t="s">
        <v>878</v>
      </c>
      <c r="BF4" t="s">
        <v>878</v>
      </c>
      <c r="BG4">
        <v>5.4</v>
      </c>
      <c r="BH4" t="s">
        <v>878</v>
      </c>
      <c r="BI4">
        <v>36.4</v>
      </c>
      <c r="BJ4">
        <v>3500</v>
      </c>
      <c r="BK4" t="s">
        <v>878</v>
      </c>
      <c r="BL4">
        <v>2.08</v>
      </c>
      <c r="BM4">
        <v>387</v>
      </c>
      <c r="BN4">
        <v>80</v>
      </c>
      <c r="BO4" t="s">
        <v>878</v>
      </c>
      <c r="BP4">
        <v>133</v>
      </c>
      <c r="BQ4">
        <v>13.9</v>
      </c>
      <c r="BR4" t="s">
        <v>878</v>
      </c>
      <c r="BS4" t="s">
        <v>878</v>
      </c>
    </row>
    <row r="5" spans="1:71" x14ac:dyDescent="0.25">
      <c r="A5" t="s">
        <v>231</v>
      </c>
      <c r="B5" t="s">
        <v>878</v>
      </c>
      <c r="C5" t="s">
        <v>878</v>
      </c>
      <c r="D5" t="s">
        <v>878</v>
      </c>
      <c r="E5" t="s">
        <v>878</v>
      </c>
      <c r="F5" t="s">
        <v>878</v>
      </c>
      <c r="G5" t="s">
        <v>878</v>
      </c>
      <c r="H5" t="s">
        <v>878</v>
      </c>
      <c r="I5" t="s">
        <v>878</v>
      </c>
      <c r="J5" t="s">
        <v>878</v>
      </c>
      <c r="K5" t="s">
        <v>878</v>
      </c>
      <c r="L5">
        <v>573</v>
      </c>
      <c r="M5" t="s">
        <v>878</v>
      </c>
      <c r="N5">
        <v>38.9</v>
      </c>
      <c r="O5" t="s">
        <v>878</v>
      </c>
      <c r="P5" t="s">
        <v>878</v>
      </c>
      <c r="Q5">
        <v>290</v>
      </c>
      <c r="R5">
        <v>12.9</v>
      </c>
      <c r="S5">
        <v>7.4</v>
      </c>
      <c r="T5">
        <v>3.84</v>
      </c>
      <c r="U5">
        <v>56500</v>
      </c>
      <c r="V5" t="s">
        <v>878</v>
      </c>
      <c r="W5">
        <v>18.5</v>
      </c>
      <c r="X5" t="s">
        <v>878</v>
      </c>
      <c r="Y5" t="s">
        <v>878</v>
      </c>
      <c r="Z5" t="s">
        <v>878</v>
      </c>
      <c r="AA5">
        <v>2.4500000000000002</v>
      </c>
      <c r="AB5" t="s">
        <v>878</v>
      </c>
      <c r="AC5" t="s">
        <v>878</v>
      </c>
      <c r="AD5">
        <v>36400</v>
      </c>
      <c r="AE5">
        <v>317</v>
      </c>
      <c r="AF5" t="s">
        <v>878</v>
      </c>
      <c r="AG5">
        <v>1.04</v>
      </c>
      <c r="AH5">
        <v>13100</v>
      </c>
      <c r="AI5">
        <v>448</v>
      </c>
      <c r="AJ5">
        <v>13.6</v>
      </c>
      <c r="AK5" t="s">
        <v>878</v>
      </c>
      <c r="AL5" t="s">
        <v>878</v>
      </c>
      <c r="AM5">
        <v>180</v>
      </c>
      <c r="AN5" t="s">
        <v>878</v>
      </c>
      <c r="AO5">
        <v>563</v>
      </c>
      <c r="AP5">
        <v>14</v>
      </c>
      <c r="AQ5" t="s">
        <v>878</v>
      </c>
      <c r="AR5">
        <v>57</v>
      </c>
      <c r="AS5" t="s">
        <v>878</v>
      </c>
      <c r="AT5" t="s">
        <v>878</v>
      </c>
      <c r="AU5" t="s">
        <v>878</v>
      </c>
      <c r="AV5" t="s">
        <v>878</v>
      </c>
      <c r="AW5" t="s">
        <v>878</v>
      </c>
      <c r="AX5" t="s">
        <v>878</v>
      </c>
      <c r="AY5" t="s">
        <v>878</v>
      </c>
      <c r="AZ5" t="s">
        <v>878</v>
      </c>
      <c r="BA5" t="s">
        <v>878</v>
      </c>
      <c r="BB5" t="s">
        <v>878</v>
      </c>
      <c r="BC5">
        <v>24.7</v>
      </c>
      <c r="BD5" t="s">
        <v>878</v>
      </c>
      <c r="BE5" t="s">
        <v>878</v>
      </c>
      <c r="BF5" t="s">
        <v>878</v>
      </c>
      <c r="BG5">
        <v>2.56</v>
      </c>
      <c r="BH5" t="s">
        <v>878</v>
      </c>
      <c r="BI5">
        <v>38.5</v>
      </c>
      <c r="BJ5">
        <v>1640</v>
      </c>
      <c r="BK5" t="s">
        <v>878</v>
      </c>
      <c r="BL5">
        <v>1.04</v>
      </c>
      <c r="BM5">
        <v>638</v>
      </c>
      <c r="BN5">
        <v>35</v>
      </c>
      <c r="BO5" t="s">
        <v>878</v>
      </c>
      <c r="BP5">
        <v>64</v>
      </c>
      <c r="BQ5">
        <v>7.2</v>
      </c>
      <c r="BR5" t="s">
        <v>878</v>
      </c>
      <c r="BS5" t="s">
        <v>878</v>
      </c>
    </row>
    <row r="6" spans="1:71" x14ac:dyDescent="0.25">
      <c r="A6" t="s">
        <v>232</v>
      </c>
      <c r="B6" t="s">
        <v>878</v>
      </c>
      <c r="C6" t="s">
        <v>878</v>
      </c>
      <c r="D6" t="s">
        <v>878</v>
      </c>
      <c r="E6" t="s">
        <v>878</v>
      </c>
      <c r="F6" t="s">
        <v>878</v>
      </c>
      <c r="G6" t="s">
        <v>878</v>
      </c>
      <c r="H6" t="s">
        <v>878</v>
      </c>
      <c r="I6" t="s">
        <v>878</v>
      </c>
      <c r="J6" t="s">
        <v>878</v>
      </c>
      <c r="K6" t="s">
        <v>878</v>
      </c>
      <c r="L6">
        <v>102</v>
      </c>
      <c r="M6" t="s">
        <v>878</v>
      </c>
      <c r="N6" t="s">
        <v>878</v>
      </c>
      <c r="O6" t="s">
        <v>878</v>
      </c>
      <c r="P6" t="s">
        <v>878</v>
      </c>
      <c r="Q6" t="s">
        <v>878</v>
      </c>
      <c r="R6">
        <v>7.11</v>
      </c>
      <c r="S6">
        <v>3.9</v>
      </c>
      <c r="T6">
        <v>1.29</v>
      </c>
      <c r="U6" t="s">
        <v>878</v>
      </c>
      <c r="V6" t="s">
        <v>878</v>
      </c>
      <c r="W6">
        <v>9.4</v>
      </c>
      <c r="X6" t="s">
        <v>878</v>
      </c>
      <c r="Y6" t="s">
        <v>878</v>
      </c>
      <c r="Z6" t="s">
        <v>878</v>
      </c>
      <c r="AA6">
        <v>1.36</v>
      </c>
      <c r="AB6" t="s">
        <v>878</v>
      </c>
      <c r="AC6" t="s">
        <v>878</v>
      </c>
      <c r="AD6">
        <v>23900</v>
      </c>
      <c r="AE6">
        <v>48.8</v>
      </c>
      <c r="AF6" t="s">
        <v>878</v>
      </c>
      <c r="AG6">
        <v>0.48</v>
      </c>
      <c r="AH6" t="s">
        <v>878</v>
      </c>
      <c r="AI6" t="s">
        <v>878</v>
      </c>
      <c r="AJ6" t="s">
        <v>878</v>
      </c>
      <c r="AK6" t="s">
        <v>878</v>
      </c>
      <c r="AL6" t="s">
        <v>878</v>
      </c>
      <c r="AM6">
        <v>49.5</v>
      </c>
      <c r="AN6" t="s">
        <v>878</v>
      </c>
      <c r="AO6" t="s">
        <v>878</v>
      </c>
      <c r="AP6" t="s">
        <v>878</v>
      </c>
      <c r="AQ6" t="s">
        <v>878</v>
      </c>
      <c r="AR6">
        <v>12.8</v>
      </c>
      <c r="AS6" t="s">
        <v>878</v>
      </c>
      <c r="AT6" t="s">
        <v>878</v>
      </c>
      <c r="AU6" t="s">
        <v>878</v>
      </c>
      <c r="AV6" t="s">
        <v>878</v>
      </c>
      <c r="AW6" t="s">
        <v>878</v>
      </c>
      <c r="AX6" t="s">
        <v>878</v>
      </c>
      <c r="AY6" t="s">
        <v>878</v>
      </c>
      <c r="AZ6" t="s">
        <v>878</v>
      </c>
      <c r="BA6" t="s">
        <v>878</v>
      </c>
      <c r="BB6" t="s">
        <v>878</v>
      </c>
      <c r="BC6">
        <v>10.5</v>
      </c>
      <c r="BD6" t="s">
        <v>878</v>
      </c>
      <c r="BE6" t="s">
        <v>878</v>
      </c>
      <c r="BF6" t="s">
        <v>878</v>
      </c>
      <c r="BG6">
        <v>1.39</v>
      </c>
      <c r="BH6" t="s">
        <v>878</v>
      </c>
      <c r="BI6">
        <v>154</v>
      </c>
      <c r="BJ6" t="s">
        <v>878</v>
      </c>
      <c r="BK6" t="s">
        <v>878</v>
      </c>
      <c r="BL6">
        <v>0.56999999999999995</v>
      </c>
      <c r="BM6">
        <v>125</v>
      </c>
      <c r="BN6" t="s">
        <v>878</v>
      </c>
      <c r="BO6" t="s">
        <v>878</v>
      </c>
      <c r="BP6" t="s">
        <v>878</v>
      </c>
      <c r="BQ6">
        <v>3.43</v>
      </c>
      <c r="BR6" t="s">
        <v>878</v>
      </c>
      <c r="BS6" t="s">
        <v>878</v>
      </c>
    </row>
    <row r="7" spans="1:71" x14ac:dyDescent="0.25">
      <c r="A7" t="s">
        <v>237</v>
      </c>
      <c r="B7" t="s">
        <v>878</v>
      </c>
      <c r="C7" t="s">
        <v>878</v>
      </c>
      <c r="D7" t="s">
        <v>878</v>
      </c>
      <c r="E7" t="s">
        <v>878</v>
      </c>
      <c r="F7" t="s">
        <v>878</v>
      </c>
      <c r="G7" t="s">
        <v>878</v>
      </c>
      <c r="H7" t="s">
        <v>878</v>
      </c>
      <c r="I7" t="s">
        <v>878</v>
      </c>
      <c r="J7" t="s">
        <v>878</v>
      </c>
      <c r="K7" t="s">
        <v>878</v>
      </c>
      <c r="L7">
        <v>117</v>
      </c>
      <c r="M7" t="s">
        <v>878</v>
      </c>
      <c r="N7" t="s">
        <v>878</v>
      </c>
      <c r="O7" t="s">
        <v>878</v>
      </c>
      <c r="P7" t="s">
        <v>878</v>
      </c>
      <c r="Q7" t="s">
        <v>878</v>
      </c>
      <c r="R7">
        <v>12.2</v>
      </c>
      <c r="S7">
        <v>7.5</v>
      </c>
      <c r="T7">
        <v>1.5</v>
      </c>
      <c r="U7" t="s">
        <v>878</v>
      </c>
      <c r="V7" t="s">
        <v>878</v>
      </c>
      <c r="W7">
        <v>13</v>
      </c>
      <c r="X7" t="s">
        <v>878</v>
      </c>
      <c r="Y7" t="s">
        <v>878</v>
      </c>
      <c r="Z7" t="s">
        <v>878</v>
      </c>
      <c r="AA7">
        <v>2.44</v>
      </c>
      <c r="AB7" t="s">
        <v>878</v>
      </c>
      <c r="AC7" t="s">
        <v>878</v>
      </c>
      <c r="AD7">
        <v>19700</v>
      </c>
      <c r="AE7">
        <v>51</v>
      </c>
      <c r="AF7" t="s">
        <v>878</v>
      </c>
      <c r="AG7">
        <v>0.99</v>
      </c>
      <c r="AH7" t="s">
        <v>878</v>
      </c>
      <c r="AI7" t="s">
        <v>878</v>
      </c>
      <c r="AJ7" t="s">
        <v>878</v>
      </c>
      <c r="AK7" t="s">
        <v>878</v>
      </c>
      <c r="AL7" t="s">
        <v>878</v>
      </c>
      <c r="AM7">
        <v>64</v>
      </c>
      <c r="AN7" t="s">
        <v>878</v>
      </c>
      <c r="AO7" t="s">
        <v>878</v>
      </c>
      <c r="AP7" t="s">
        <v>878</v>
      </c>
      <c r="AQ7" t="s">
        <v>878</v>
      </c>
      <c r="AR7">
        <v>16</v>
      </c>
      <c r="AS7" t="s">
        <v>878</v>
      </c>
      <c r="AT7" t="s">
        <v>878</v>
      </c>
      <c r="AU7" t="s">
        <v>878</v>
      </c>
      <c r="AV7" t="s">
        <v>878</v>
      </c>
      <c r="AW7" t="s">
        <v>878</v>
      </c>
      <c r="AX7" t="s">
        <v>878</v>
      </c>
      <c r="AY7" t="s">
        <v>878</v>
      </c>
      <c r="AZ7" t="s">
        <v>878</v>
      </c>
      <c r="BA7" t="s">
        <v>878</v>
      </c>
      <c r="BB7" t="s">
        <v>878</v>
      </c>
      <c r="BC7">
        <v>14.8</v>
      </c>
      <c r="BD7" t="s">
        <v>878</v>
      </c>
      <c r="BE7" t="s">
        <v>878</v>
      </c>
      <c r="BF7" t="s">
        <v>878</v>
      </c>
      <c r="BG7">
        <v>2.1800000000000002</v>
      </c>
      <c r="BH7" t="s">
        <v>878</v>
      </c>
      <c r="BI7">
        <v>382</v>
      </c>
      <c r="BJ7" t="s">
        <v>878</v>
      </c>
      <c r="BK7" t="s">
        <v>878</v>
      </c>
      <c r="BL7">
        <v>1.1399999999999999</v>
      </c>
      <c r="BM7">
        <v>563</v>
      </c>
      <c r="BN7" t="s">
        <v>878</v>
      </c>
      <c r="BO7" t="s">
        <v>878</v>
      </c>
      <c r="BP7" t="s">
        <v>878</v>
      </c>
      <c r="BQ7">
        <v>7.3</v>
      </c>
      <c r="BR7" t="s">
        <v>878</v>
      </c>
      <c r="BS7" t="s">
        <v>878</v>
      </c>
    </row>
    <row r="8" spans="1:71" x14ac:dyDescent="0.25">
      <c r="A8" t="s">
        <v>238</v>
      </c>
      <c r="B8" t="s">
        <v>878</v>
      </c>
      <c r="C8" t="s">
        <v>878</v>
      </c>
      <c r="D8" t="s">
        <v>878</v>
      </c>
      <c r="E8" t="s">
        <v>878</v>
      </c>
      <c r="F8" t="s">
        <v>878</v>
      </c>
      <c r="G8" t="s">
        <v>878</v>
      </c>
      <c r="H8" t="s">
        <v>878</v>
      </c>
      <c r="I8" t="s">
        <v>878</v>
      </c>
      <c r="J8" t="s">
        <v>878</v>
      </c>
      <c r="K8" t="s">
        <v>878</v>
      </c>
      <c r="L8">
        <v>137</v>
      </c>
      <c r="M8" t="s">
        <v>878</v>
      </c>
      <c r="N8" t="s">
        <v>878</v>
      </c>
      <c r="O8" t="s">
        <v>878</v>
      </c>
      <c r="P8" t="s">
        <v>878</v>
      </c>
      <c r="Q8" t="s">
        <v>878</v>
      </c>
      <c r="R8">
        <v>19</v>
      </c>
      <c r="S8">
        <v>12.2</v>
      </c>
      <c r="T8">
        <v>2</v>
      </c>
      <c r="U8" t="s">
        <v>878</v>
      </c>
      <c r="V8" t="s">
        <v>878</v>
      </c>
      <c r="W8">
        <v>18.2</v>
      </c>
      <c r="X8" t="s">
        <v>878</v>
      </c>
      <c r="Y8" t="s">
        <v>878</v>
      </c>
      <c r="Z8" t="s">
        <v>878</v>
      </c>
      <c r="AA8">
        <v>3.9</v>
      </c>
      <c r="AB8" t="s">
        <v>878</v>
      </c>
      <c r="AC8" t="s">
        <v>878</v>
      </c>
      <c r="AD8">
        <v>15900</v>
      </c>
      <c r="AE8">
        <v>54</v>
      </c>
      <c r="AF8" t="s">
        <v>878</v>
      </c>
      <c r="AG8">
        <v>1.66</v>
      </c>
      <c r="AH8" t="s">
        <v>878</v>
      </c>
      <c r="AI8" t="s">
        <v>878</v>
      </c>
      <c r="AJ8" t="s">
        <v>878</v>
      </c>
      <c r="AK8" t="s">
        <v>878</v>
      </c>
      <c r="AL8" t="s">
        <v>878</v>
      </c>
      <c r="AM8">
        <v>84</v>
      </c>
      <c r="AN8" t="s">
        <v>878</v>
      </c>
      <c r="AO8" t="s">
        <v>878</v>
      </c>
      <c r="AP8" t="s">
        <v>878</v>
      </c>
      <c r="AQ8" t="s">
        <v>878</v>
      </c>
      <c r="AR8">
        <v>19.7</v>
      </c>
      <c r="AS8" t="s">
        <v>878</v>
      </c>
      <c r="AT8" t="s">
        <v>878</v>
      </c>
      <c r="AU8" t="s">
        <v>878</v>
      </c>
      <c r="AV8" t="s">
        <v>878</v>
      </c>
      <c r="AW8" t="s">
        <v>878</v>
      </c>
      <c r="AX8" t="s">
        <v>878</v>
      </c>
      <c r="AY8" t="s">
        <v>878</v>
      </c>
      <c r="AZ8" t="s">
        <v>878</v>
      </c>
      <c r="BA8" t="s">
        <v>878</v>
      </c>
      <c r="BB8" t="s">
        <v>878</v>
      </c>
      <c r="BC8">
        <v>20.7</v>
      </c>
      <c r="BD8" t="s">
        <v>878</v>
      </c>
      <c r="BE8" t="s">
        <v>878</v>
      </c>
      <c r="BF8" t="s">
        <v>878</v>
      </c>
      <c r="BG8">
        <v>3.1</v>
      </c>
      <c r="BH8" t="s">
        <v>878</v>
      </c>
      <c r="BI8">
        <v>689</v>
      </c>
      <c r="BJ8" t="s">
        <v>878</v>
      </c>
      <c r="BK8" t="s">
        <v>878</v>
      </c>
      <c r="BL8">
        <v>1.88</v>
      </c>
      <c r="BM8">
        <v>1213</v>
      </c>
      <c r="BN8" t="s">
        <v>878</v>
      </c>
      <c r="BO8" t="s">
        <v>878</v>
      </c>
      <c r="BP8" t="s">
        <v>878</v>
      </c>
      <c r="BQ8">
        <v>12.1</v>
      </c>
      <c r="BR8" t="s">
        <v>878</v>
      </c>
      <c r="BS8" t="s">
        <v>878</v>
      </c>
    </row>
    <row r="9" spans="1:71" x14ac:dyDescent="0.25">
      <c r="A9" t="s">
        <v>239</v>
      </c>
      <c r="B9" t="s">
        <v>878</v>
      </c>
      <c r="C9" t="s">
        <v>878</v>
      </c>
      <c r="D9" t="s">
        <v>878</v>
      </c>
      <c r="E9">
        <v>6.6</v>
      </c>
      <c r="F9" t="s">
        <v>878</v>
      </c>
      <c r="G9" t="s">
        <v>878</v>
      </c>
      <c r="H9" t="s">
        <v>878</v>
      </c>
      <c r="I9" t="s">
        <v>878</v>
      </c>
      <c r="J9" t="s">
        <v>878</v>
      </c>
      <c r="K9" t="s">
        <v>878</v>
      </c>
      <c r="L9" t="s">
        <v>878</v>
      </c>
      <c r="M9" t="s">
        <v>878</v>
      </c>
      <c r="N9" t="s">
        <v>878</v>
      </c>
      <c r="O9" t="s">
        <v>878</v>
      </c>
      <c r="P9" t="s">
        <v>878</v>
      </c>
      <c r="Q9" t="s">
        <v>878</v>
      </c>
      <c r="R9" t="s">
        <v>878</v>
      </c>
      <c r="S9" t="s">
        <v>878</v>
      </c>
      <c r="T9" t="s">
        <v>878</v>
      </c>
      <c r="U9" t="s">
        <v>878</v>
      </c>
      <c r="V9" t="s">
        <v>878</v>
      </c>
      <c r="W9" t="s">
        <v>878</v>
      </c>
      <c r="X9" t="s">
        <v>878</v>
      </c>
      <c r="Y9" t="s">
        <v>878</v>
      </c>
      <c r="Z9" t="s">
        <v>878</v>
      </c>
      <c r="AA9" t="s">
        <v>878</v>
      </c>
      <c r="AB9" t="s">
        <v>878</v>
      </c>
      <c r="AC9" t="s">
        <v>878</v>
      </c>
      <c r="AD9" t="s">
        <v>878</v>
      </c>
      <c r="AE9" t="s">
        <v>878</v>
      </c>
      <c r="AF9" t="s">
        <v>878</v>
      </c>
      <c r="AG9" t="s">
        <v>878</v>
      </c>
      <c r="AH9" t="s">
        <v>878</v>
      </c>
      <c r="AI9" t="s">
        <v>878</v>
      </c>
      <c r="AJ9" t="s">
        <v>878</v>
      </c>
      <c r="AK9" t="s">
        <v>878</v>
      </c>
      <c r="AL9" t="s">
        <v>878</v>
      </c>
      <c r="AM9" t="s">
        <v>878</v>
      </c>
      <c r="AN9" t="s">
        <v>878</v>
      </c>
      <c r="AO9" t="s">
        <v>878</v>
      </c>
      <c r="AP9" t="s">
        <v>878</v>
      </c>
      <c r="AQ9" t="s">
        <v>878</v>
      </c>
      <c r="AR9" t="s">
        <v>878</v>
      </c>
      <c r="AS9" t="s">
        <v>878</v>
      </c>
      <c r="AT9" t="s">
        <v>878</v>
      </c>
      <c r="AU9" t="s">
        <v>878</v>
      </c>
      <c r="AV9" t="s">
        <v>878</v>
      </c>
      <c r="AW9" t="s">
        <v>878</v>
      </c>
      <c r="AX9" t="s">
        <v>878</v>
      </c>
      <c r="AY9" t="s">
        <v>878</v>
      </c>
      <c r="AZ9" t="s">
        <v>878</v>
      </c>
      <c r="BA9" t="s">
        <v>878</v>
      </c>
      <c r="BB9" t="s">
        <v>878</v>
      </c>
      <c r="BC9" t="s">
        <v>878</v>
      </c>
      <c r="BD9" t="s">
        <v>878</v>
      </c>
      <c r="BE9" t="s">
        <v>878</v>
      </c>
      <c r="BF9" t="s">
        <v>878</v>
      </c>
      <c r="BG9" t="s">
        <v>878</v>
      </c>
      <c r="BH9" t="s">
        <v>878</v>
      </c>
      <c r="BI9" t="s">
        <v>878</v>
      </c>
      <c r="BJ9" t="s">
        <v>878</v>
      </c>
      <c r="BK9" t="s">
        <v>878</v>
      </c>
      <c r="BL9" t="s">
        <v>878</v>
      </c>
      <c r="BM9" t="s">
        <v>878</v>
      </c>
      <c r="BN9" t="s">
        <v>878</v>
      </c>
      <c r="BO9" t="s">
        <v>878</v>
      </c>
      <c r="BP9" t="s">
        <v>878</v>
      </c>
      <c r="BQ9" t="s">
        <v>878</v>
      </c>
      <c r="BR9" t="s">
        <v>878</v>
      </c>
      <c r="BS9" t="s">
        <v>878</v>
      </c>
    </row>
    <row r="10" spans="1:71" x14ac:dyDescent="0.25">
      <c r="A10" t="s">
        <v>244</v>
      </c>
      <c r="B10" t="s">
        <v>878</v>
      </c>
      <c r="C10" t="s">
        <v>878</v>
      </c>
      <c r="D10" t="s">
        <v>878</v>
      </c>
      <c r="E10">
        <v>6.81</v>
      </c>
      <c r="F10" t="s">
        <v>878</v>
      </c>
      <c r="G10" t="s">
        <v>878</v>
      </c>
      <c r="H10" t="s">
        <v>878</v>
      </c>
      <c r="I10" t="s">
        <v>878</v>
      </c>
      <c r="J10" t="s">
        <v>878</v>
      </c>
      <c r="K10" t="s">
        <v>878</v>
      </c>
      <c r="L10" t="s">
        <v>878</v>
      </c>
      <c r="M10" t="s">
        <v>878</v>
      </c>
      <c r="N10" t="s">
        <v>878</v>
      </c>
      <c r="O10" t="s">
        <v>878</v>
      </c>
      <c r="P10" t="s">
        <v>878</v>
      </c>
      <c r="Q10" t="s">
        <v>878</v>
      </c>
      <c r="R10" t="s">
        <v>878</v>
      </c>
      <c r="S10" t="s">
        <v>878</v>
      </c>
      <c r="T10" t="s">
        <v>878</v>
      </c>
      <c r="U10" t="s">
        <v>878</v>
      </c>
      <c r="V10" t="s">
        <v>878</v>
      </c>
      <c r="W10" t="s">
        <v>878</v>
      </c>
      <c r="X10" t="s">
        <v>878</v>
      </c>
      <c r="Y10" t="s">
        <v>878</v>
      </c>
      <c r="Z10" t="s">
        <v>878</v>
      </c>
      <c r="AA10" t="s">
        <v>878</v>
      </c>
      <c r="AB10" t="s">
        <v>878</v>
      </c>
      <c r="AC10" t="s">
        <v>878</v>
      </c>
      <c r="AD10" t="s">
        <v>878</v>
      </c>
      <c r="AE10" t="s">
        <v>878</v>
      </c>
      <c r="AF10" t="s">
        <v>878</v>
      </c>
      <c r="AG10" t="s">
        <v>878</v>
      </c>
      <c r="AH10" t="s">
        <v>878</v>
      </c>
      <c r="AI10" t="s">
        <v>878</v>
      </c>
      <c r="AJ10" t="s">
        <v>878</v>
      </c>
      <c r="AK10" t="s">
        <v>878</v>
      </c>
      <c r="AL10" t="s">
        <v>878</v>
      </c>
      <c r="AM10" t="s">
        <v>878</v>
      </c>
      <c r="AN10" t="s">
        <v>878</v>
      </c>
      <c r="AO10" t="s">
        <v>878</v>
      </c>
      <c r="AP10" t="s">
        <v>878</v>
      </c>
      <c r="AQ10" t="s">
        <v>878</v>
      </c>
      <c r="AR10" t="s">
        <v>878</v>
      </c>
      <c r="AS10" t="s">
        <v>878</v>
      </c>
      <c r="AT10" t="s">
        <v>878</v>
      </c>
      <c r="AU10" t="s">
        <v>878</v>
      </c>
      <c r="AV10" t="s">
        <v>878</v>
      </c>
      <c r="AW10" t="s">
        <v>878</v>
      </c>
      <c r="AX10" t="s">
        <v>878</v>
      </c>
      <c r="AY10" t="s">
        <v>878</v>
      </c>
      <c r="AZ10" t="s">
        <v>878</v>
      </c>
      <c r="BA10" t="s">
        <v>878</v>
      </c>
      <c r="BB10" t="s">
        <v>878</v>
      </c>
      <c r="BC10" t="s">
        <v>878</v>
      </c>
      <c r="BD10" t="s">
        <v>878</v>
      </c>
      <c r="BE10" t="s">
        <v>878</v>
      </c>
      <c r="BF10" t="s">
        <v>878</v>
      </c>
      <c r="BG10" t="s">
        <v>878</v>
      </c>
      <c r="BH10" t="s">
        <v>878</v>
      </c>
      <c r="BI10" t="s">
        <v>878</v>
      </c>
      <c r="BJ10" t="s">
        <v>878</v>
      </c>
      <c r="BK10" t="s">
        <v>878</v>
      </c>
      <c r="BL10" t="s">
        <v>878</v>
      </c>
      <c r="BM10" t="s">
        <v>878</v>
      </c>
      <c r="BN10" t="s">
        <v>878</v>
      </c>
      <c r="BO10" t="s">
        <v>878</v>
      </c>
      <c r="BP10" t="s">
        <v>878</v>
      </c>
      <c r="BQ10" t="s">
        <v>878</v>
      </c>
      <c r="BR10" t="s">
        <v>878</v>
      </c>
      <c r="BS10" t="s">
        <v>878</v>
      </c>
    </row>
    <row r="11" spans="1:71" x14ac:dyDescent="0.25">
      <c r="A11" t="s">
        <v>246</v>
      </c>
      <c r="B11" t="s">
        <v>878</v>
      </c>
      <c r="C11" t="s">
        <v>878</v>
      </c>
      <c r="D11" t="s">
        <v>878</v>
      </c>
      <c r="E11">
        <v>7.15</v>
      </c>
      <c r="F11" t="s">
        <v>878</v>
      </c>
      <c r="G11" t="s">
        <v>878</v>
      </c>
      <c r="H11" t="s">
        <v>878</v>
      </c>
      <c r="I11" t="s">
        <v>878</v>
      </c>
      <c r="J11" t="s">
        <v>878</v>
      </c>
      <c r="K11" t="s">
        <v>878</v>
      </c>
      <c r="L11" t="s">
        <v>878</v>
      </c>
      <c r="M11" t="s">
        <v>878</v>
      </c>
      <c r="N11" t="s">
        <v>878</v>
      </c>
      <c r="O11" t="s">
        <v>878</v>
      </c>
      <c r="P11" t="s">
        <v>878</v>
      </c>
      <c r="Q11" t="s">
        <v>878</v>
      </c>
      <c r="R11" t="s">
        <v>878</v>
      </c>
      <c r="S11" t="s">
        <v>878</v>
      </c>
      <c r="T11" t="s">
        <v>878</v>
      </c>
      <c r="U11" t="s">
        <v>878</v>
      </c>
      <c r="V11" t="s">
        <v>878</v>
      </c>
      <c r="W11" t="s">
        <v>878</v>
      </c>
      <c r="X11" t="s">
        <v>878</v>
      </c>
      <c r="Y11" t="s">
        <v>878</v>
      </c>
      <c r="Z11" t="s">
        <v>878</v>
      </c>
      <c r="AA11" t="s">
        <v>878</v>
      </c>
      <c r="AB11" t="s">
        <v>878</v>
      </c>
      <c r="AC11" t="s">
        <v>878</v>
      </c>
      <c r="AD11" t="s">
        <v>878</v>
      </c>
      <c r="AE11" t="s">
        <v>878</v>
      </c>
      <c r="AF11" t="s">
        <v>878</v>
      </c>
      <c r="AG11" t="s">
        <v>878</v>
      </c>
      <c r="AH11" t="s">
        <v>878</v>
      </c>
      <c r="AI11" t="s">
        <v>878</v>
      </c>
      <c r="AJ11" t="s">
        <v>878</v>
      </c>
      <c r="AK11" t="s">
        <v>878</v>
      </c>
      <c r="AL11" t="s">
        <v>878</v>
      </c>
      <c r="AM11" t="s">
        <v>878</v>
      </c>
      <c r="AN11" t="s">
        <v>878</v>
      </c>
      <c r="AO11" t="s">
        <v>878</v>
      </c>
      <c r="AP11" t="s">
        <v>878</v>
      </c>
      <c r="AQ11" t="s">
        <v>878</v>
      </c>
      <c r="AR11" t="s">
        <v>878</v>
      </c>
      <c r="AS11" t="s">
        <v>878</v>
      </c>
      <c r="AT11" t="s">
        <v>878</v>
      </c>
      <c r="AU11" t="s">
        <v>878</v>
      </c>
      <c r="AV11" t="s">
        <v>878</v>
      </c>
      <c r="AW11" t="s">
        <v>878</v>
      </c>
      <c r="AX11" t="s">
        <v>878</v>
      </c>
      <c r="AY11" t="s">
        <v>878</v>
      </c>
      <c r="AZ11" t="s">
        <v>878</v>
      </c>
      <c r="BA11" t="s">
        <v>878</v>
      </c>
      <c r="BB11" t="s">
        <v>878</v>
      </c>
      <c r="BC11" t="s">
        <v>878</v>
      </c>
      <c r="BD11" t="s">
        <v>878</v>
      </c>
      <c r="BE11" t="s">
        <v>878</v>
      </c>
      <c r="BF11" t="s">
        <v>878</v>
      </c>
      <c r="BG11" t="s">
        <v>878</v>
      </c>
      <c r="BH11" t="s">
        <v>878</v>
      </c>
      <c r="BI11" t="s">
        <v>878</v>
      </c>
      <c r="BJ11" t="s">
        <v>878</v>
      </c>
      <c r="BK11" t="s">
        <v>878</v>
      </c>
      <c r="BL11" t="s">
        <v>878</v>
      </c>
      <c r="BM11" t="s">
        <v>878</v>
      </c>
      <c r="BN11" t="s">
        <v>878</v>
      </c>
      <c r="BO11" t="s">
        <v>878</v>
      </c>
      <c r="BP11" t="s">
        <v>878</v>
      </c>
      <c r="BQ11" t="s">
        <v>878</v>
      </c>
      <c r="BR11" t="s">
        <v>878</v>
      </c>
      <c r="BS11" t="s">
        <v>878</v>
      </c>
    </row>
    <row r="12" spans="1:71" x14ac:dyDescent="0.25">
      <c r="A12" t="s">
        <v>247</v>
      </c>
      <c r="B12" s="2">
        <v>10</v>
      </c>
      <c r="C12" t="s">
        <v>878</v>
      </c>
      <c r="D12">
        <v>103</v>
      </c>
      <c r="E12" t="s">
        <v>878</v>
      </c>
      <c r="F12" t="s">
        <v>878</v>
      </c>
      <c r="G12" t="s">
        <v>878</v>
      </c>
      <c r="H12" t="s">
        <v>878</v>
      </c>
      <c r="I12" t="s">
        <v>878</v>
      </c>
      <c r="J12" t="s">
        <v>878</v>
      </c>
      <c r="K12" s="2">
        <v>0.5</v>
      </c>
      <c r="L12" t="s">
        <v>878</v>
      </c>
      <c r="M12" t="s">
        <v>878</v>
      </c>
      <c r="N12">
        <v>24</v>
      </c>
      <c r="O12" t="s">
        <v>878</v>
      </c>
      <c r="P12" t="s">
        <v>878</v>
      </c>
      <c r="Q12">
        <v>1620</v>
      </c>
      <c r="R12" t="s">
        <v>878</v>
      </c>
      <c r="S12" t="s">
        <v>878</v>
      </c>
      <c r="T12" t="s">
        <v>878</v>
      </c>
      <c r="U12">
        <v>251000</v>
      </c>
      <c r="V12" t="s">
        <v>878</v>
      </c>
      <c r="W12" t="s">
        <v>878</v>
      </c>
      <c r="X12" t="s">
        <v>878</v>
      </c>
      <c r="Y12" t="s">
        <v>878</v>
      </c>
      <c r="Z12" t="s">
        <v>878</v>
      </c>
      <c r="AA12" t="s">
        <v>878</v>
      </c>
      <c r="AB12" t="s">
        <v>878</v>
      </c>
      <c r="AC12" t="s">
        <v>878</v>
      </c>
      <c r="AD12" t="s">
        <v>878</v>
      </c>
      <c r="AE12" t="s">
        <v>878</v>
      </c>
      <c r="AF12" t="s">
        <v>878</v>
      </c>
      <c r="AG12" t="s">
        <v>878</v>
      </c>
      <c r="AH12" t="s">
        <v>878</v>
      </c>
      <c r="AI12" t="s">
        <v>878</v>
      </c>
      <c r="AJ12" t="s">
        <v>878</v>
      </c>
      <c r="AK12" t="s">
        <v>878</v>
      </c>
      <c r="AL12" t="s">
        <v>878</v>
      </c>
      <c r="AM12" t="s">
        <v>878</v>
      </c>
      <c r="AN12" t="s">
        <v>878</v>
      </c>
      <c r="AO12" t="s">
        <v>878</v>
      </c>
      <c r="AP12">
        <v>36.200000000000003</v>
      </c>
      <c r="AQ12" t="s">
        <v>878</v>
      </c>
      <c r="AR12" t="s">
        <v>878</v>
      </c>
      <c r="AS12" t="s">
        <v>878</v>
      </c>
      <c r="AT12" t="s">
        <v>878</v>
      </c>
      <c r="AU12" t="s">
        <v>878</v>
      </c>
      <c r="AV12" t="s">
        <v>878</v>
      </c>
      <c r="AW12" t="s">
        <v>878</v>
      </c>
      <c r="AX12" t="s">
        <v>878</v>
      </c>
      <c r="AY12">
        <v>15.2</v>
      </c>
      <c r="AZ12" t="s">
        <v>878</v>
      </c>
      <c r="BA12" t="s">
        <v>878</v>
      </c>
      <c r="BB12" t="s">
        <v>878</v>
      </c>
      <c r="BC12" t="s">
        <v>878</v>
      </c>
      <c r="BD12" t="s">
        <v>878</v>
      </c>
      <c r="BE12" t="s">
        <v>878</v>
      </c>
      <c r="BF12" t="s">
        <v>878</v>
      </c>
      <c r="BG12" t="s">
        <v>878</v>
      </c>
      <c r="BH12" t="s">
        <v>878</v>
      </c>
      <c r="BI12" t="s">
        <v>878</v>
      </c>
      <c r="BJ12" t="s">
        <v>878</v>
      </c>
      <c r="BK12" t="s">
        <v>878</v>
      </c>
      <c r="BL12" t="s">
        <v>878</v>
      </c>
      <c r="BM12" t="s">
        <v>878</v>
      </c>
      <c r="BN12" t="s">
        <v>878</v>
      </c>
      <c r="BO12" t="s">
        <v>878</v>
      </c>
      <c r="BP12" t="s">
        <v>878</v>
      </c>
      <c r="BQ12" t="s">
        <v>878</v>
      </c>
      <c r="BR12">
        <v>72</v>
      </c>
      <c r="BS12" t="s">
        <v>878</v>
      </c>
    </row>
    <row r="13" spans="1:71" x14ac:dyDescent="0.25">
      <c r="A13" t="s">
        <v>252</v>
      </c>
      <c r="B13" s="2">
        <v>20</v>
      </c>
      <c r="C13" t="s">
        <v>878</v>
      </c>
      <c r="D13">
        <v>215</v>
      </c>
      <c r="E13" t="s">
        <v>878</v>
      </c>
      <c r="F13" t="s">
        <v>878</v>
      </c>
      <c r="G13" t="s">
        <v>878</v>
      </c>
      <c r="H13" t="s">
        <v>878</v>
      </c>
      <c r="I13" t="s">
        <v>878</v>
      </c>
      <c r="J13" t="s">
        <v>878</v>
      </c>
      <c r="K13">
        <v>12</v>
      </c>
      <c r="L13" t="s">
        <v>878</v>
      </c>
      <c r="M13" t="s">
        <v>878</v>
      </c>
      <c r="N13">
        <v>452</v>
      </c>
      <c r="O13" t="s">
        <v>878</v>
      </c>
      <c r="P13" t="s">
        <v>878</v>
      </c>
      <c r="Q13">
        <v>23700</v>
      </c>
      <c r="R13" t="s">
        <v>878</v>
      </c>
      <c r="S13" t="s">
        <v>878</v>
      </c>
      <c r="T13" t="s">
        <v>878</v>
      </c>
      <c r="U13">
        <v>352000</v>
      </c>
      <c r="V13" t="s">
        <v>878</v>
      </c>
      <c r="W13" t="s">
        <v>878</v>
      </c>
      <c r="X13" t="s">
        <v>878</v>
      </c>
      <c r="Y13" t="s">
        <v>878</v>
      </c>
      <c r="Z13" t="s">
        <v>878</v>
      </c>
      <c r="AA13" t="s">
        <v>878</v>
      </c>
      <c r="AB13" t="s">
        <v>878</v>
      </c>
      <c r="AC13" t="s">
        <v>878</v>
      </c>
      <c r="AD13" t="s">
        <v>878</v>
      </c>
      <c r="AE13" t="s">
        <v>878</v>
      </c>
      <c r="AF13" t="s">
        <v>878</v>
      </c>
      <c r="AG13" t="s">
        <v>878</v>
      </c>
      <c r="AH13" t="s">
        <v>878</v>
      </c>
      <c r="AI13" t="s">
        <v>878</v>
      </c>
      <c r="AJ13" t="s">
        <v>878</v>
      </c>
      <c r="AK13" t="s">
        <v>878</v>
      </c>
      <c r="AL13" t="s">
        <v>878</v>
      </c>
      <c r="AM13" t="s">
        <v>878</v>
      </c>
      <c r="AN13" t="s">
        <v>878</v>
      </c>
      <c r="AO13" t="s">
        <v>878</v>
      </c>
      <c r="AP13">
        <v>377</v>
      </c>
      <c r="AQ13" t="s">
        <v>878</v>
      </c>
      <c r="AR13" t="s">
        <v>878</v>
      </c>
      <c r="AS13" t="s">
        <v>878</v>
      </c>
      <c r="AT13" t="s">
        <v>878</v>
      </c>
      <c r="AU13" t="s">
        <v>878</v>
      </c>
      <c r="AV13" t="s">
        <v>878</v>
      </c>
      <c r="AW13" t="s">
        <v>878</v>
      </c>
      <c r="AX13" t="s">
        <v>878</v>
      </c>
      <c r="AY13">
        <v>18</v>
      </c>
      <c r="AZ13" t="s">
        <v>878</v>
      </c>
      <c r="BA13" t="s">
        <v>878</v>
      </c>
      <c r="BB13" t="s">
        <v>878</v>
      </c>
      <c r="BC13" t="s">
        <v>878</v>
      </c>
      <c r="BD13" t="s">
        <v>878</v>
      </c>
      <c r="BE13" t="s">
        <v>878</v>
      </c>
      <c r="BF13" t="s">
        <v>878</v>
      </c>
      <c r="BG13" t="s">
        <v>878</v>
      </c>
      <c r="BH13" t="s">
        <v>878</v>
      </c>
      <c r="BI13" t="s">
        <v>878</v>
      </c>
      <c r="BJ13" t="s">
        <v>878</v>
      </c>
      <c r="BK13" t="s">
        <v>878</v>
      </c>
      <c r="BL13" t="s">
        <v>878</v>
      </c>
      <c r="BM13" t="s">
        <v>878</v>
      </c>
      <c r="BN13" t="s">
        <v>878</v>
      </c>
      <c r="BO13" t="s">
        <v>878</v>
      </c>
      <c r="BP13" t="s">
        <v>878</v>
      </c>
      <c r="BQ13" t="s">
        <v>878</v>
      </c>
      <c r="BR13">
        <v>4196</v>
      </c>
      <c r="BS13" t="s">
        <v>878</v>
      </c>
    </row>
    <row r="14" spans="1:71" x14ac:dyDescent="0.25">
      <c r="A14" t="s">
        <v>253</v>
      </c>
      <c r="B14" s="2">
        <v>20</v>
      </c>
      <c r="C14" t="s">
        <v>878</v>
      </c>
      <c r="D14">
        <v>220</v>
      </c>
      <c r="E14" t="s">
        <v>878</v>
      </c>
      <c r="F14" t="s">
        <v>878</v>
      </c>
      <c r="G14" t="s">
        <v>878</v>
      </c>
      <c r="H14" t="s">
        <v>878</v>
      </c>
      <c r="I14" t="s">
        <v>878</v>
      </c>
      <c r="J14" t="s">
        <v>878</v>
      </c>
      <c r="K14">
        <v>14.3</v>
      </c>
      <c r="L14" t="s">
        <v>878</v>
      </c>
      <c r="M14" t="s">
        <v>878</v>
      </c>
      <c r="N14">
        <v>490</v>
      </c>
      <c r="O14" t="s">
        <v>878</v>
      </c>
      <c r="P14" t="s">
        <v>878</v>
      </c>
      <c r="Q14">
        <v>24700</v>
      </c>
      <c r="R14" t="s">
        <v>878</v>
      </c>
      <c r="S14" t="s">
        <v>878</v>
      </c>
      <c r="T14" t="s">
        <v>878</v>
      </c>
      <c r="U14">
        <v>361000</v>
      </c>
      <c r="V14" t="s">
        <v>878</v>
      </c>
      <c r="W14" t="s">
        <v>878</v>
      </c>
      <c r="X14" t="s">
        <v>878</v>
      </c>
      <c r="Y14" t="s">
        <v>878</v>
      </c>
      <c r="Z14" t="s">
        <v>878</v>
      </c>
      <c r="AA14" t="s">
        <v>878</v>
      </c>
      <c r="AB14" t="s">
        <v>878</v>
      </c>
      <c r="AC14" t="s">
        <v>878</v>
      </c>
      <c r="AD14" t="s">
        <v>878</v>
      </c>
      <c r="AE14" t="s">
        <v>878</v>
      </c>
      <c r="AF14" t="s">
        <v>878</v>
      </c>
      <c r="AG14" t="s">
        <v>878</v>
      </c>
      <c r="AH14" t="s">
        <v>878</v>
      </c>
      <c r="AI14" t="s">
        <v>878</v>
      </c>
      <c r="AJ14" t="s">
        <v>878</v>
      </c>
      <c r="AK14" t="s">
        <v>878</v>
      </c>
      <c r="AL14" t="s">
        <v>878</v>
      </c>
      <c r="AM14" t="s">
        <v>878</v>
      </c>
      <c r="AN14" t="s">
        <v>878</v>
      </c>
      <c r="AO14" t="s">
        <v>878</v>
      </c>
      <c r="AP14">
        <v>393</v>
      </c>
      <c r="AQ14" t="s">
        <v>878</v>
      </c>
      <c r="AR14" t="s">
        <v>878</v>
      </c>
      <c r="AS14" t="s">
        <v>878</v>
      </c>
      <c r="AT14" t="s">
        <v>878</v>
      </c>
      <c r="AU14" t="s">
        <v>878</v>
      </c>
      <c r="AV14" t="s">
        <v>878</v>
      </c>
      <c r="AW14" t="s">
        <v>878</v>
      </c>
      <c r="AX14" t="s">
        <v>878</v>
      </c>
      <c r="AY14">
        <v>21</v>
      </c>
      <c r="AZ14" t="s">
        <v>878</v>
      </c>
      <c r="BA14" t="s">
        <v>878</v>
      </c>
      <c r="BB14" t="s">
        <v>878</v>
      </c>
      <c r="BC14" t="s">
        <v>878</v>
      </c>
      <c r="BD14" t="s">
        <v>878</v>
      </c>
      <c r="BE14" t="s">
        <v>878</v>
      </c>
      <c r="BF14" t="s">
        <v>878</v>
      </c>
      <c r="BG14" t="s">
        <v>878</v>
      </c>
      <c r="BH14" t="s">
        <v>878</v>
      </c>
      <c r="BI14" t="s">
        <v>878</v>
      </c>
      <c r="BJ14" t="s">
        <v>878</v>
      </c>
      <c r="BK14" t="s">
        <v>878</v>
      </c>
      <c r="BL14" t="s">
        <v>878</v>
      </c>
      <c r="BM14" t="s">
        <v>878</v>
      </c>
      <c r="BN14" t="s">
        <v>878</v>
      </c>
      <c r="BO14" t="s">
        <v>878</v>
      </c>
      <c r="BP14" t="s">
        <v>878</v>
      </c>
      <c r="BQ14" t="s">
        <v>878</v>
      </c>
      <c r="BR14">
        <v>4334</v>
      </c>
      <c r="BS14" t="s">
        <v>878</v>
      </c>
    </row>
    <row r="15" spans="1:71" x14ac:dyDescent="0.25">
      <c r="A15" t="s">
        <v>254</v>
      </c>
      <c r="B15">
        <v>17</v>
      </c>
      <c r="C15" t="s">
        <v>878</v>
      </c>
      <c r="D15">
        <v>222</v>
      </c>
      <c r="E15" t="s">
        <v>878</v>
      </c>
      <c r="F15" t="s">
        <v>878</v>
      </c>
      <c r="G15" t="s">
        <v>878</v>
      </c>
      <c r="H15" t="s">
        <v>878</v>
      </c>
      <c r="I15" t="s">
        <v>878</v>
      </c>
      <c r="J15" t="s">
        <v>878</v>
      </c>
      <c r="K15">
        <v>14.6</v>
      </c>
      <c r="L15" t="s">
        <v>878</v>
      </c>
      <c r="M15" t="s">
        <v>878</v>
      </c>
      <c r="N15">
        <v>551</v>
      </c>
      <c r="O15" t="s">
        <v>878</v>
      </c>
      <c r="P15" t="s">
        <v>878</v>
      </c>
      <c r="Q15">
        <v>51000</v>
      </c>
      <c r="R15" t="s">
        <v>878</v>
      </c>
      <c r="S15" t="s">
        <v>878</v>
      </c>
      <c r="T15" t="s">
        <v>878</v>
      </c>
      <c r="U15">
        <v>341000</v>
      </c>
      <c r="V15" t="s">
        <v>878</v>
      </c>
      <c r="W15" t="s">
        <v>878</v>
      </c>
      <c r="X15" t="s">
        <v>878</v>
      </c>
      <c r="Y15" t="s">
        <v>878</v>
      </c>
      <c r="Z15" t="s">
        <v>878</v>
      </c>
      <c r="AA15" t="s">
        <v>878</v>
      </c>
      <c r="AB15" t="s">
        <v>878</v>
      </c>
      <c r="AC15" t="s">
        <v>878</v>
      </c>
      <c r="AD15" t="s">
        <v>878</v>
      </c>
      <c r="AE15" t="s">
        <v>878</v>
      </c>
      <c r="AF15" t="s">
        <v>878</v>
      </c>
      <c r="AG15" t="s">
        <v>878</v>
      </c>
      <c r="AH15" t="s">
        <v>878</v>
      </c>
      <c r="AI15" t="s">
        <v>878</v>
      </c>
      <c r="AJ15" t="s">
        <v>878</v>
      </c>
      <c r="AK15" t="s">
        <v>878</v>
      </c>
      <c r="AL15" t="s">
        <v>878</v>
      </c>
      <c r="AM15" t="s">
        <v>878</v>
      </c>
      <c r="AN15" t="s">
        <v>878</v>
      </c>
      <c r="AO15" t="s">
        <v>878</v>
      </c>
      <c r="AP15">
        <v>360</v>
      </c>
      <c r="AQ15" t="s">
        <v>878</v>
      </c>
      <c r="AR15" t="s">
        <v>878</v>
      </c>
      <c r="AS15" t="s">
        <v>878</v>
      </c>
      <c r="AT15" t="s">
        <v>878</v>
      </c>
      <c r="AU15" t="s">
        <v>878</v>
      </c>
      <c r="AV15" t="s">
        <v>878</v>
      </c>
      <c r="AW15" t="s">
        <v>878</v>
      </c>
      <c r="AX15" t="s">
        <v>878</v>
      </c>
      <c r="AY15">
        <v>16</v>
      </c>
      <c r="AZ15" t="s">
        <v>878</v>
      </c>
      <c r="BA15" t="s">
        <v>878</v>
      </c>
      <c r="BB15" t="s">
        <v>878</v>
      </c>
      <c r="BC15" t="s">
        <v>878</v>
      </c>
      <c r="BD15" t="s">
        <v>878</v>
      </c>
      <c r="BE15" t="s">
        <v>878</v>
      </c>
      <c r="BF15" t="s">
        <v>878</v>
      </c>
      <c r="BG15" t="s">
        <v>878</v>
      </c>
      <c r="BH15" t="s">
        <v>878</v>
      </c>
      <c r="BI15" t="s">
        <v>878</v>
      </c>
      <c r="BJ15" t="s">
        <v>878</v>
      </c>
      <c r="BK15" t="s">
        <v>878</v>
      </c>
      <c r="BL15" t="s">
        <v>878</v>
      </c>
      <c r="BM15" t="s">
        <v>878</v>
      </c>
      <c r="BN15" t="s">
        <v>878</v>
      </c>
      <c r="BO15" t="s">
        <v>878</v>
      </c>
      <c r="BP15" t="s">
        <v>878</v>
      </c>
      <c r="BQ15" t="s">
        <v>878</v>
      </c>
      <c r="BR15">
        <v>4351</v>
      </c>
      <c r="BS15" t="s">
        <v>878</v>
      </c>
    </row>
    <row r="16" spans="1:71" x14ac:dyDescent="0.25">
      <c r="A16" t="s">
        <v>255</v>
      </c>
      <c r="B16">
        <v>25</v>
      </c>
      <c r="C16" t="s">
        <v>878</v>
      </c>
      <c r="D16">
        <v>234</v>
      </c>
      <c r="E16" t="s">
        <v>878</v>
      </c>
      <c r="F16" t="s">
        <v>878</v>
      </c>
      <c r="G16" t="s">
        <v>878</v>
      </c>
      <c r="H16" t="s">
        <v>878</v>
      </c>
      <c r="I16" t="s">
        <v>878</v>
      </c>
      <c r="J16" t="s">
        <v>878</v>
      </c>
      <c r="K16">
        <v>15.5</v>
      </c>
      <c r="L16" t="s">
        <v>878</v>
      </c>
      <c r="M16" t="s">
        <v>878</v>
      </c>
      <c r="N16">
        <v>766</v>
      </c>
      <c r="O16" t="s">
        <v>878</v>
      </c>
      <c r="P16" t="s">
        <v>878</v>
      </c>
      <c r="Q16">
        <v>135000</v>
      </c>
      <c r="R16" t="s">
        <v>878</v>
      </c>
      <c r="S16" t="s">
        <v>878</v>
      </c>
      <c r="T16" t="s">
        <v>878</v>
      </c>
      <c r="U16">
        <v>282000</v>
      </c>
      <c r="V16" t="s">
        <v>878</v>
      </c>
      <c r="W16" t="s">
        <v>878</v>
      </c>
      <c r="X16" t="s">
        <v>878</v>
      </c>
      <c r="Y16" t="s">
        <v>878</v>
      </c>
      <c r="Z16" t="s">
        <v>878</v>
      </c>
      <c r="AA16" t="s">
        <v>878</v>
      </c>
      <c r="AB16" t="s">
        <v>878</v>
      </c>
      <c r="AC16" t="s">
        <v>878</v>
      </c>
      <c r="AD16" t="s">
        <v>878</v>
      </c>
      <c r="AE16" t="s">
        <v>878</v>
      </c>
      <c r="AF16" t="s">
        <v>878</v>
      </c>
      <c r="AG16" t="s">
        <v>878</v>
      </c>
      <c r="AH16" t="s">
        <v>878</v>
      </c>
      <c r="AI16" t="s">
        <v>878</v>
      </c>
      <c r="AJ16" t="s">
        <v>878</v>
      </c>
      <c r="AK16" t="s">
        <v>878</v>
      </c>
      <c r="AL16" t="s">
        <v>878</v>
      </c>
      <c r="AM16" t="s">
        <v>878</v>
      </c>
      <c r="AN16" t="s">
        <v>878</v>
      </c>
      <c r="AO16" t="s">
        <v>878</v>
      </c>
      <c r="AP16">
        <v>230</v>
      </c>
      <c r="AQ16" t="s">
        <v>878</v>
      </c>
      <c r="AR16" t="s">
        <v>878</v>
      </c>
      <c r="AS16" t="s">
        <v>878</v>
      </c>
      <c r="AT16" t="s">
        <v>878</v>
      </c>
      <c r="AU16" t="s">
        <v>878</v>
      </c>
      <c r="AV16" t="s">
        <v>878</v>
      </c>
      <c r="AW16" t="s">
        <v>878</v>
      </c>
      <c r="AX16" t="s">
        <v>878</v>
      </c>
      <c r="AY16">
        <v>8</v>
      </c>
      <c r="AZ16" t="s">
        <v>878</v>
      </c>
      <c r="BA16" t="s">
        <v>878</v>
      </c>
      <c r="BB16" t="s">
        <v>878</v>
      </c>
      <c r="BC16" t="s">
        <v>878</v>
      </c>
      <c r="BD16" t="s">
        <v>878</v>
      </c>
      <c r="BE16" t="s">
        <v>878</v>
      </c>
      <c r="BF16" t="s">
        <v>878</v>
      </c>
      <c r="BG16" t="s">
        <v>878</v>
      </c>
      <c r="BH16" t="s">
        <v>878</v>
      </c>
      <c r="BI16" t="s">
        <v>878</v>
      </c>
      <c r="BJ16" t="s">
        <v>878</v>
      </c>
      <c r="BK16" t="s">
        <v>878</v>
      </c>
      <c r="BL16" t="s">
        <v>878</v>
      </c>
      <c r="BM16" t="s">
        <v>878</v>
      </c>
      <c r="BN16" t="s">
        <v>878</v>
      </c>
      <c r="BO16" t="s">
        <v>878</v>
      </c>
      <c r="BP16" t="s">
        <v>878</v>
      </c>
      <c r="BQ16" t="s">
        <v>878</v>
      </c>
      <c r="BR16">
        <v>4178</v>
      </c>
      <c r="BS16" t="s">
        <v>878</v>
      </c>
    </row>
    <row r="17" spans="1:71" x14ac:dyDescent="0.25">
      <c r="A17" t="s">
        <v>256</v>
      </c>
      <c r="B17" t="s">
        <v>878</v>
      </c>
      <c r="C17">
        <v>46300</v>
      </c>
      <c r="D17" t="s">
        <v>878</v>
      </c>
      <c r="E17" t="s">
        <v>878</v>
      </c>
      <c r="F17" t="s">
        <v>878</v>
      </c>
      <c r="G17">
        <v>983</v>
      </c>
      <c r="H17">
        <v>1.5</v>
      </c>
      <c r="I17" t="s">
        <v>878</v>
      </c>
      <c r="J17">
        <v>620</v>
      </c>
      <c r="K17" t="s">
        <v>878</v>
      </c>
      <c r="L17">
        <v>44.5</v>
      </c>
      <c r="M17" t="s">
        <v>878</v>
      </c>
      <c r="N17">
        <v>4.22</v>
      </c>
      <c r="O17">
        <v>32.700000000000003</v>
      </c>
      <c r="P17">
        <v>0.74</v>
      </c>
      <c r="Q17" t="s">
        <v>878</v>
      </c>
      <c r="R17">
        <v>2.29</v>
      </c>
      <c r="S17" t="s">
        <v>878</v>
      </c>
      <c r="T17">
        <v>1.1100000000000001</v>
      </c>
      <c r="U17">
        <v>15700</v>
      </c>
      <c r="V17">
        <v>11</v>
      </c>
      <c r="W17">
        <v>3.04</v>
      </c>
      <c r="X17" t="s">
        <v>878</v>
      </c>
      <c r="Y17">
        <v>1.5</v>
      </c>
      <c r="Z17" t="s">
        <v>878</v>
      </c>
      <c r="AA17">
        <v>0.48</v>
      </c>
      <c r="AB17">
        <v>1.4E-2</v>
      </c>
      <c r="AC17" t="s">
        <v>878</v>
      </c>
      <c r="AD17">
        <v>25900</v>
      </c>
      <c r="AE17">
        <v>20.3</v>
      </c>
      <c r="AF17">
        <v>4.82</v>
      </c>
      <c r="AG17">
        <v>0.21</v>
      </c>
      <c r="AH17">
        <v>2310</v>
      </c>
      <c r="AI17">
        <v>780</v>
      </c>
      <c r="AJ17">
        <v>6.97</v>
      </c>
      <c r="AK17">
        <v>2340</v>
      </c>
      <c r="AL17">
        <v>7.7</v>
      </c>
      <c r="AM17">
        <v>19.100000000000001</v>
      </c>
      <c r="AN17" t="s">
        <v>878</v>
      </c>
      <c r="AO17">
        <v>120</v>
      </c>
      <c r="AP17">
        <v>17.5</v>
      </c>
      <c r="AQ17" t="s">
        <v>878</v>
      </c>
      <c r="AR17">
        <v>5.01</v>
      </c>
      <c r="AS17" t="s">
        <v>878</v>
      </c>
      <c r="AT17">
        <v>87</v>
      </c>
      <c r="AU17" t="s">
        <v>878</v>
      </c>
      <c r="AV17" t="s">
        <v>878</v>
      </c>
      <c r="AW17" t="s">
        <v>878</v>
      </c>
      <c r="AX17" t="s">
        <v>878</v>
      </c>
      <c r="AY17" t="s">
        <v>878</v>
      </c>
      <c r="AZ17">
        <v>2.73</v>
      </c>
      <c r="BA17" t="s">
        <v>878</v>
      </c>
      <c r="BB17">
        <v>382642.22600000002</v>
      </c>
      <c r="BC17">
        <v>3.74</v>
      </c>
      <c r="BD17">
        <v>0.67</v>
      </c>
      <c r="BE17">
        <v>124</v>
      </c>
      <c r="BF17">
        <v>0.55000000000000004</v>
      </c>
      <c r="BG17">
        <v>0.43</v>
      </c>
      <c r="BH17" t="s">
        <v>878</v>
      </c>
      <c r="BI17">
        <v>5.57</v>
      </c>
      <c r="BJ17">
        <v>2380</v>
      </c>
      <c r="BK17">
        <v>0.43</v>
      </c>
      <c r="BL17">
        <v>0.2</v>
      </c>
      <c r="BM17">
        <v>39.6</v>
      </c>
      <c r="BN17" t="s">
        <v>878</v>
      </c>
      <c r="BO17" t="s">
        <v>878</v>
      </c>
      <c r="BP17">
        <v>10.1</v>
      </c>
      <c r="BQ17">
        <v>1.03</v>
      </c>
      <c r="BR17">
        <v>13.1</v>
      </c>
      <c r="BS17">
        <v>255</v>
      </c>
    </row>
    <row r="18" spans="1:71" x14ac:dyDescent="0.25">
      <c r="A18" t="s">
        <v>262</v>
      </c>
      <c r="B18" t="s">
        <v>878</v>
      </c>
      <c r="C18">
        <v>45900</v>
      </c>
      <c r="D18" t="s">
        <v>878</v>
      </c>
      <c r="E18" t="s">
        <v>878</v>
      </c>
      <c r="F18" t="s">
        <v>878</v>
      </c>
      <c r="G18">
        <v>1009</v>
      </c>
      <c r="H18">
        <v>1.55</v>
      </c>
      <c r="I18" t="s">
        <v>878</v>
      </c>
      <c r="J18">
        <v>770</v>
      </c>
      <c r="K18" t="s">
        <v>878</v>
      </c>
      <c r="L18">
        <v>44.7</v>
      </c>
      <c r="M18" t="s">
        <v>878</v>
      </c>
      <c r="N18">
        <v>4.3600000000000003</v>
      </c>
      <c r="O18">
        <v>34.700000000000003</v>
      </c>
      <c r="P18">
        <v>0.75</v>
      </c>
      <c r="Q18" t="s">
        <v>878</v>
      </c>
      <c r="R18">
        <v>2.3199999999999998</v>
      </c>
      <c r="S18">
        <v>1.37</v>
      </c>
      <c r="T18">
        <v>1.1100000000000001</v>
      </c>
      <c r="U18">
        <v>15900</v>
      </c>
      <c r="V18">
        <v>11.1</v>
      </c>
      <c r="W18">
        <v>3.07</v>
      </c>
      <c r="X18" t="s">
        <v>878</v>
      </c>
      <c r="Y18">
        <v>1.52</v>
      </c>
      <c r="Z18" t="s">
        <v>878</v>
      </c>
      <c r="AA18">
        <v>0.49</v>
      </c>
      <c r="AB18" t="s">
        <v>878</v>
      </c>
      <c r="AC18" t="s">
        <v>878</v>
      </c>
      <c r="AD18">
        <v>25700</v>
      </c>
      <c r="AE18">
        <v>20.6</v>
      </c>
      <c r="AF18">
        <v>4.79</v>
      </c>
      <c r="AG18">
        <v>0.21</v>
      </c>
      <c r="AH18">
        <v>2400</v>
      </c>
      <c r="AI18">
        <v>780</v>
      </c>
      <c r="AJ18">
        <v>7.43</v>
      </c>
      <c r="AK18">
        <v>2390</v>
      </c>
      <c r="AL18">
        <v>7.77</v>
      </c>
      <c r="AM18">
        <v>19.100000000000001</v>
      </c>
      <c r="AN18" t="s">
        <v>878</v>
      </c>
      <c r="AO18">
        <v>140</v>
      </c>
      <c r="AP18">
        <v>17.399999999999999</v>
      </c>
      <c r="AQ18" t="s">
        <v>878</v>
      </c>
      <c r="AR18" t="s">
        <v>878</v>
      </c>
      <c r="AS18" t="s">
        <v>878</v>
      </c>
      <c r="AT18">
        <v>86</v>
      </c>
      <c r="AU18" t="s">
        <v>878</v>
      </c>
      <c r="AV18" t="s">
        <v>878</v>
      </c>
      <c r="AW18" t="s">
        <v>878</v>
      </c>
      <c r="AX18" t="s">
        <v>878</v>
      </c>
      <c r="AY18">
        <v>6.8000000000000005E-2</v>
      </c>
      <c r="AZ18">
        <v>2.92</v>
      </c>
      <c r="BA18" t="s">
        <v>878</v>
      </c>
      <c r="BB18">
        <v>380772.48599999998</v>
      </c>
      <c r="BC18">
        <v>3.68</v>
      </c>
      <c r="BD18">
        <v>0.67</v>
      </c>
      <c r="BE18">
        <v>130</v>
      </c>
      <c r="BF18">
        <v>0.53</v>
      </c>
      <c r="BG18">
        <v>0.41</v>
      </c>
      <c r="BH18" t="s">
        <v>878</v>
      </c>
      <c r="BI18">
        <v>5.57</v>
      </c>
      <c r="BJ18">
        <v>2430</v>
      </c>
      <c r="BK18">
        <v>0.43</v>
      </c>
      <c r="BL18">
        <v>0.2</v>
      </c>
      <c r="BM18">
        <v>206</v>
      </c>
      <c r="BN18" t="s">
        <v>878</v>
      </c>
      <c r="BO18">
        <v>0.39</v>
      </c>
      <c r="BP18">
        <v>10.5</v>
      </c>
      <c r="BQ18">
        <v>1.07</v>
      </c>
      <c r="BR18">
        <v>13.1</v>
      </c>
      <c r="BS18">
        <v>261</v>
      </c>
    </row>
    <row r="19" spans="1:71" x14ac:dyDescent="0.25">
      <c r="A19" t="s">
        <v>263</v>
      </c>
      <c r="B19" t="s">
        <v>878</v>
      </c>
      <c r="C19">
        <v>46300</v>
      </c>
      <c r="D19" t="s">
        <v>878</v>
      </c>
      <c r="E19" t="s">
        <v>878</v>
      </c>
      <c r="F19" t="s">
        <v>878</v>
      </c>
      <c r="G19">
        <v>1000</v>
      </c>
      <c r="H19">
        <v>1.63</v>
      </c>
      <c r="I19" t="s">
        <v>878</v>
      </c>
      <c r="J19">
        <v>920</v>
      </c>
      <c r="K19" t="s">
        <v>878</v>
      </c>
      <c r="L19">
        <v>45.3</v>
      </c>
      <c r="M19" t="s">
        <v>878</v>
      </c>
      <c r="N19">
        <v>4.3600000000000003</v>
      </c>
      <c r="O19" t="s">
        <v>878</v>
      </c>
      <c r="P19">
        <v>0.75</v>
      </c>
      <c r="Q19">
        <v>3.38</v>
      </c>
      <c r="R19">
        <v>2.44</v>
      </c>
      <c r="S19">
        <v>1.39</v>
      </c>
      <c r="T19">
        <v>1.1299999999999999</v>
      </c>
      <c r="U19">
        <v>16100</v>
      </c>
      <c r="V19">
        <v>10.8</v>
      </c>
      <c r="W19">
        <v>3.1</v>
      </c>
      <c r="X19" t="s">
        <v>878</v>
      </c>
      <c r="Y19">
        <v>1.46</v>
      </c>
      <c r="Z19" t="s">
        <v>878</v>
      </c>
      <c r="AA19">
        <v>0.5</v>
      </c>
      <c r="AB19">
        <v>1.4E-2</v>
      </c>
      <c r="AC19" t="s">
        <v>878</v>
      </c>
      <c r="AD19">
        <v>26000</v>
      </c>
      <c r="AE19">
        <v>20.399999999999999</v>
      </c>
      <c r="AF19">
        <v>4.79</v>
      </c>
      <c r="AG19">
        <v>0.23</v>
      </c>
      <c r="AH19">
        <v>2470</v>
      </c>
      <c r="AI19">
        <v>770</v>
      </c>
      <c r="AJ19">
        <v>7.45</v>
      </c>
      <c r="AK19">
        <v>2440</v>
      </c>
      <c r="AL19">
        <v>7.76</v>
      </c>
      <c r="AM19">
        <v>19.3</v>
      </c>
      <c r="AN19" t="s">
        <v>878</v>
      </c>
      <c r="AO19">
        <v>170</v>
      </c>
      <c r="AP19">
        <v>17.600000000000001</v>
      </c>
      <c r="AQ19" t="s">
        <v>878</v>
      </c>
      <c r="AR19">
        <v>5.0599999999999996</v>
      </c>
      <c r="AS19" t="s">
        <v>878</v>
      </c>
      <c r="AT19">
        <v>87</v>
      </c>
      <c r="AU19" t="s">
        <v>878</v>
      </c>
      <c r="AV19" t="s">
        <v>878</v>
      </c>
      <c r="AW19" t="s">
        <v>878</v>
      </c>
      <c r="AX19" t="s">
        <v>878</v>
      </c>
      <c r="AY19" t="s">
        <v>878</v>
      </c>
      <c r="AZ19">
        <v>2.96</v>
      </c>
      <c r="BA19" t="s">
        <v>878</v>
      </c>
      <c r="BB19">
        <v>381987.81699999998</v>
      </c>
      <c r="BC19">
        <v>3.74</v>
      </c>
      <c r="BD19">
        <v>0.68</v>
      </c>
      <c r="BE19">
        <v>139</v>
      </c>
      <c r="BF19">
        <v>0.53</v>
      </c>
      <c r="BG19">
        <v>0.42</v>
      </c>
      <c r="BH19" t="s">
        <v>878</v>
      </c>
      <c r="BI19">
        <v>5.5</v>
      </c>
      <c r="BJ19">
        <v>2470</v>
      </c>
      <c r="BK19">
        <v>0.41</v>
      </c>
      <c r="BL19">
        <v>0.2</v>
      </c>
      <c r="BM19">
        <v>407</v>
      </c>
      <c r="BN19">
        <v>23.9</v>
      </c>
      <c r="BO19" t="s">
        <v>878</v>
      </c>
      <c r="BP19">
        <v>10.5</v>
      </c>
      <c r="BQ19">
        <v>1.19</v>
      </c>
      <c r="BR19">
        <v>13.5</v>
      </c>
      <c r="BS19">
        <v>46.1</v>
      </c>
    </row>
    <row r="20" spans="1:71" x14ac:dyDescent="0.25">
      <c r="A20" t="s">
        <v>264</v>
      </c>
      <c r="B20" t="s">
        <v>878</v>
      </c>
      <c r="C20">
        <v>45700</v>
      </c>
      <c r="D20">
        <v>5.19</v>
      </c>
      <c r="E20" t="s">
        <v>878</v>
      </c>
      <c r="F20" t="s">
        <v>878</v>
      </c>
      <c r="G20">
        <v>1015</v>
      </c>
      <c r="H20">
        <v>1.74</v>
      </c>
      <c r="I20" t="s">
        <v>878</v>
      </c>
      <c r="J20">
        <v>1010</v>
      </c>
      <c r="K20" t="s">
        <v>878</v>
      </c>
      <c r="L20">
        <v>46</v>
      </c>
      <c r="M20" t="s">
        <v>878</v>
      </c>
      <c r="N20">
        <v>4.49</v>
      </c>
      <c r="O20">
        <v>37.200000000000003</v>
      </c>
      <c r="P20">
        <v>0.76</v>
      </c>
      <c r="Q20" t="s">
        <v>878</v>
      </c>
      <c r="R20">
        <v>2.4500000000000002</v>
      </c>
      <c r="S20">
        <v>1.45</v>
      </c>
      <c r="T20">
        <v>1.0900000000000001</v>
      </c>
      <c r="U20">
        <v>16000</v>
      </c>
      <c r="V20">
        <v>10.9</v>
      </c>
      <c r="W20">
        <v>3.13</v>
      </c>
      <c r="X20" t="s">
        <v>878</v>
      </c>
      <c r="Y20">
        <v>1.53</v>
      </c>
      <c r="Z20" t="s">
        <v>878</v>
      </c>
      <c r="AA20">
        <v>0.51</v>
      </c>
      <c r="AB20">
        <v>1.4E-2</v>
      </c>
      <c r="AC20" t="s">
        <v>878</v>
      </c>
      <c r="AD20">
        <v>25800</v>
      </c>
      <c r="AE20">
        <v>20.7</v>
      </c>
      <c r="AF20">
        <v>4.66</v>
      </c>
      <c r="AG20">
        <v>0.24</v>
      </c>
      <c r="AH20">
        <v>2440</v>
      </c>
      <c r="AI20">
        <v>750</v>
      </c>
      <c r="AJ20">
        <v>7.44</v>
      </c>
      <c r="AK20">
        <v>2450</v>
      </c>
      <c r="AL20">
        <v>7.67</v>
      </c>
      <c r="AM20">
        <v>19.5</v>
      </c>
      <c r="AN20" t="s">
        <v>878</v>
      </c>
      <c r="AO20">
        <v>220</v>
      </c>
      <c r="AP20">
        <v>18.3</v>
      </c>
      <c r="AQ20" t="s">
        <v>878</v>
      </c>
      <c r="AR20">
        <v>5.15</v>
      </c>
      <c r="AS20" t="s">
        <v>878</v>
      </c>
      <c r="AT20">
        <v>87</v>
      </c>
      <c r="AU20" t="s">
        <v>878</v>
      </c>
      <c r="AV20" t="s">
        <v>878</v>
      </c>
      <c r="AW20" t="s">
        <v>878</v>
      </c>
      <c r="AX20" t="s">
        <v>878</v>
      </c>
      <c r="AY20">
        <v>8.5000000000000006E-2</v>
      </c>
      <c r="AZ20">
        <v>2.98</v>
      </c>
      <c r="BA20" t="s">
        <v>878</v>
      </c>
      <c r="BB20">
        <v>382315.022</v>
      </c>
      <c r="BC20">
        <v>3.87</v>
      </c>
      <c r="BD20">
        <v>0.7</v>
      </c>
      <c r="BE20">
        <v>154</v>
      </c>
      <c r="BF20">
        <v>0.55000000000000004</v>
      </c>
      <c r="BG20">
        <v>0.46</v>
      </c>
      <c r="BH20" t="s">
        <v>878</v>
      </c>
      <c r="BI20">
        <v>5.56</v>
      </c>
      <c r="BJ20">
        <v>2470</v>
      </c>
      <c r="BK20">
        <v>0.42</v>
      </c>
      <c r="BL20">
        <v>0.21</v>
      </c>
      <c r="BM20">
        <v>825</v>
      </c>
      <c r="BN20">
        <v>24.2</v>
      </c>
      <c r="BO20">
        <v>0.52</v>
      </c>
      <c r="BP20">
        <v>11</v>
      </c>
      <c r="BQ20">
        <v>1.17</v>
      </c>
      <c r="BR20">
        <v>13.8</v>
      </c>
      <c r="BS20">
        <v>47.5</v>
      </c>
    </row>
    <row r="21" spans="1:71" x14ac:dyDescent="0.25">
      <c r="A21" t="s">
        <v>265</v>
      </c>
      <c r="B21" t="s">
        <v>878</v>
      </c>
      <c r="C21">
        <v>46100</v>
      </c>
      <c r="D21" t="s">
        <v>878</v>
      </c>
      <c r="E21" t="s">
        <v>878</v>
      </c>
      <c r="F21" t="s">
        <v>878</v>
      </c>
      <c r="G21">
        <v>1046</v>
      </c>
      <c r="H21">
        <v>1.94</v>
      </c>
      <c r="I21" t="s">
        <v>878</v>
      </c>
      <c r="J21">
        <v>890</v>
      </c>
      <c r="K21" t="s">
        <v>878</v>
      </c>
      <c r="L21">
        <v>48.9</v>
      </c>
      <c r="M21" t="s">
        <v>878</v>
      </c>
      <c r="N21">
        <v>4.26</v>
      </c>
      <c r="O21">
        <v>37.5</v>
      </c>
      <c r="P21">
        <v>0.78</v>
      </c>
      <c r="Q21" t="s">
        <v>878</v>
      </c>
      <c r="R21">
        <v>2.71</v>
      </c>
      <c r="S21">
        <v>1.6</v>
      </c>
      <c r="T21">
        <v>1.23</v>
      </c>
      <c r="U21">
        <v>15700</v>
      </c>
      <c r="V21">
        <v>11.2</v>
      </c>
      <c r="W21">
        <v>3.47</v>
      </c>
      <c r="X21" t="s">
        <v>878</v>
      </c>
      <c r="Y21">
        <v>1.56</v>
      </c>
      <c r="Z21" t="s">
        <v>878</v>
      </c>
      <c r="AA21">
        <v>0.57999999999999996</v>
      </c>
      <c r="AB21">
        <v>1.4E-2</v>
      </c>
      <c r="AC21" t="s">
        <v>878</v>
      </c>
      <c r="AD21">
        <v>25600</v>
      </c>
      <c r="AE21">
        <v>21.4</v>
      </c>
      <c r="AF21">
        <v>4.6100000000000003</v>
      </c>
      <c r="AG21">
        <v>0.26</v>
      </c>
      <c r="AH21">
        <v>2210</v>
      </c>
      <c r="AI21">
        <v>690</v>
      </c>
      <c r="AJ21">
        <v>7.36</v>
      </c>
      <c r="AK21">
        <v>2320</v>
      </c>
      <c r="AL21">
        <v>7.84</v>
      </c>
      <c r="AM21">
        <v>20.8</v>
      </c>
      <c r="AN21" t="s">
        <v>878</v>
      </c>
      <c r="AO21">
        <v>320</v>
      </c>
      <c r="AP21">
        <v>20.2</v>
      </c>
      <c r="AQ21" t="s">
        <v>878</v>
      </c>
      <c r="AR21">
        <v>5.39</v>
      </c>
      <c r="AS21" t="s">
        <v>878</v>
      </c>
      <c r="AT21">
        <v>86</v>
      </c>
      <c r="AU21" t="s">
        <v>878</v>
      </c>
      <c r="AV21" t="s">
        <v>878</v>
      </c>
      <c r="AW21" t="s">
        <v>878</v>
      </c>
      <c r="AX21" t="s">
        <v>878</v>
      </c>
      <c r="AY21">
        <v>8.3000000000000004E-2</v>
      </c>
      <c r="AZ21">
        <v>3.01</v>
      </c>
      <c r="BA21" t="s">
        <v>878</v>
      </c>
      <c r="BB21">
        <v>381052.94699999999</v>
      </c>
      <c r="BC21">
        <v>4.21</v>
      </c>
      <c r="BD21">
        <v>0.71</v>
      </c>
      <c r="BE21">
        <v>188</v>
      </c>
      <c r="BF21">
        <v>0.56000000000000005</v>
      </c>
      <c r="BG21">
        <v>0.5</v>
      </c>
      <c r="BH21" t="s">
        <v>878</v>
      </c>
      <c r="BI21">
        <v>5.79</v>
      </c>
      <c r="BJ21">
        <v>2520</v>
      </c>
      <c r="BK21">
        <v>0.41</v>
      </c>
      <c r="BL21">
        <v>0.22</v>
      </c>
      <c r="BM21">
        <v>1779</v>
      </c>
      <c r="BN21">
        <v>23.3</v>
      </c>
      <c r="BO21">
        <v>0.71</v>
      </c>
      <c r="BP21">
        <v>12.1</v>
      </c>
      <c r="BQ21">
        <v>1.63</v>
      </c>
      <c r="BR21">
        <v>14.3</v>
      </c>
      <c r="BS21">
        <v>49.8</v>
      </c>
    </row>
    <row r="22" spans="1:71" x14ac:dyDescent="0.25">
      <c r="A22" t="s">
        <v>266</v>
      </c>
      <c r="B22" t="s">
        <v>878</v>
      </c>
      <c r="C22" t="s">
        <v>878</v>
      </c>
      <c r="D22" t="s">
        <v>878</v>
      </c>
      <c r="E22">
        <v>11.79</v>
      </c>
      <c r="F22" t="s">
        <v>878</v>
      </c>
      <c r="G22" t="s">
        <v>878</v>
      </c>
      <c r="H22" t="s">
        <v>878</v>
      </c>
      <c r="I22" t="s">
        <v>878</v>
      </c>
      <c r="J22" t="s">
        <v>878</v>
      </c>
      <c r="K22" t="s">
        <v>878</v>
      </c>
      <c r="L22" t="s">
        <v>878</v>
      </c>
      <c r="M22" t="s">
        <v>878</v>
      </c>
      <c r="N22" t="s">
        <v>878</v>
      </c>
      <c r="O22" t="s">
        <v>878</v>
      </c>
      <c r="P22" t="s">
        <v>878</v>
      </c>
      <c r="Q22" t="s">
        <v>878</v>
      </c>
      <c r="R22" t="s">
        <v>878</v>
      </c>
      <c r="S22" t="s">
        <v>878</v>
      </c>
      <c r="T22" t="s">
        <v>878</v>
      </c>
      <c r="U22" t="s">
        <v>878</v>
      </c>
      <c r="V22" t="s">
        <v>878</v>
      </c>
      <c r="W22" t="s">
        <v>878</v>
      </c>
      <c r="X22" t="s">
        <v>878</v>
      </c>
      <c r="Y22" t="s">
        <v>878</v>
      </c>
      <c r="Z22" t="s">
        <v>878</v>
      </c>
      <c r="AA22" t="s">
        <v>878</v>
      </c>
      <c r="AB22" t="s">
        <v>878</v>
      </c>
      <c r="AC22" t="s">
        <v>878</v>
      </c>
      <c r="AD22" t="s">
        <v>878</v>
      </c>
      <c r="AE22" t="s">
        <v>878</v>
      </c>
      <c r="AF22" t="s">
        <v>878</v>
      </c>
      <c r="AG22" t="s">
        <v>878</v>
      </c>
      <c r="AH22" t="s">
        <v>878</v>
      </c>
      <c r="AI22" t="s">
        <v>878</v>
      </c>
      <c r="AJ22" t="s">
        <v>878</v>
      </c>
      <c r="AK22" t="s">
        <v>878</v>
      </c>
      <c r="AL22" t="s">
        <v>878</v>
      </c>
      <c r="AM22" t="s">
        <v>878</v>
      </c>
      <c r="AN22" t="s">
        <v>878</v>
      </c>
      <c r="AO22" t="s">
        <v>878</v>
      </c>
      <c r="AP22" t="s">
        <v>878</v>
      </c>
      <c r="AQ22" t="s">
        <v>878</v>
      </c>
      <c r="AR22" t="s">
        <v>878</v>
      </c>
      <c r="AS22" t="s">
        <v>878</v>
      </c>
      <c r="AT22" t="s">
        <v>878</v>
      </c>
      <c r="AU22" t="s">
        <v>878</v>
      </c>
      <c r="AV22" t="s">
        <v>878</v>
      </c>
      <c r="AW22" t="s">
        <v>878</v>
      </c>
      <c r="AX22" t="s">
        <v>878</v>
      </c>
      <c r="AY22" t="s">
        <v>878</v>
      </c>
      <c r="AZ22" t="s">
        <v>878</v>
      </c>
      <c r="BA22" t="s">
        <v>878</v>
      </c>
      <c r="BB22" t="s">
        <v>878</v>
      </c>
      <c r="BC22" t="s">
        <v>878</v>
      </c>
      <c r="BD22" t="s">
        <v>878</v>
      </c>
      <c r="BE22" t="s">
        <v>878</v>
      </c>
      <c r="BF22" t="s">
        <v>878</v>
      </c>
      <c r="BG22" t="s">
        <v>878</v>
      </c>
      <c r="BH22" t="s">
        <v>878</v>
      </c>
      <c r="BI22" t="s">
        <v>878</v>
      </c>
      <c r="BJ22" t="s">
        <v>878</v>
      </c>
      <c r="BK22" t="s">
        <v>878</v>
      </c>
      <c r="BL22" t="s">
        <v>878</v>
      </c>
      <c r="BM22" t="s">
        <v>878</v>
      </c>
      <c r="BN22" t="s">
        <v>878</v>
      </c>
      <c r="BO22" t="s">
        <v>878</v>
      </c>
      <c r="BP22" t="s">
        <v>878</v>
      </c>
      <c r="BQ22" t="s">
        <v>878</v>
      </c>
      <c r="BR22" t="s">
        <v>878</v>
      </c>
      <c r="BS22" t="s">
        <v>878</v>
      </c>
    </row>
    <row r="23" spans="1:71" x14ac:dyDescent="0.25">
      <c r="A23" t="s">
        <v>267</v>
      </c>
      <c r="B23">
        <v>6.27</v>
      </c>
      <c r="C23">
        <v>54200</v>
      </c>
      <c r="D23">
        <v>206</v>
      </c>
      <c r="E23" t="s">
        <v>878</v>
      </c>
      <c r="F23" t="s">
        <v>878</v>
      </c>
      <c r="G23">
        <v>4130</v>
      </c>
      <c r="H23">
        <v>2.8</v>
      </c>
      <c r="I23">
        <v>3.11</v>
      </c>
      <c r="J23">
        <v>18400</v>
      </c>
      <c r="K23">
        <v>29.6</v>
      </c>
      <c r="L23">
        <v>58</v>
      </c>
      <c r="M23" t="s">
        <v>878</v>
      </c>
      <c r="N23">
        <v>28.6</v>
      </c>
      <c r="O23">
        <v>47.6</v>
      </c>
      <c r="P23">
        <v>6.46</v>
      </c>
      <c r="Q23">
        <v>227</v>
      </c>
      <c r="R23">
        <v>3.63</v>
      </c>
      <c r="S23">
        <v>2.14</v>
      </c>
      <c r="T23">
        <v>0.89</v>
      </c>
      <c r="U23">
        <v>73900</v>
      </c>
      <c r="V23">
        <v>14</v>
      </c>
      <c r="W23">
        <v>4.4400000000000004</v>
      </c>
      <c r="X23" t="s">
        <v>878</v>
      </c>
      <c r="Y23">
        <v>3.29</v>
      </c>
      <c r="Z23">
        <v>0.67</v>
      </c>
      <c r="AA23">
        <v>0.74</v>
      </c>
      <c r="AB23">
        <v>0.21</v>
      </c>
      <c r="AC23" t="s">
        <v>878</v>
      </c>
      <c r="AD23">
        <v>49600</v>
      </c>
      <c r="AE23">
        <v>26.9</v>
      </c>
      <c r="AF23">
        <v>50</v>
      </c>
      <c r="AG23">
        <v>0.31</v>
      </c>
      <c r="AH23">
        <v>10900</v>
      </c>
      <c r="AI23">
        <v>1880</v>
      </c>
      <c r="AJ23">
        <v>8.65</v>
      </c>
      <c r="AK23">
        <v>1930</v>
      </c>
      <c r="AL23">
        <v>6.81</v>
      </c>
      <c r="AM23">
        <v>27.6</v>
      </c>
      <c r="AN23">
        <v>35.200000000000003</v>
      </c>
      <c r="AO23">
        <v>870</v>
      </c>
      <c r="AP23">
        <v>1300</v>
      </c>
      <c r="AQ23" t="s">
        <v>878</v>
      </c>
      <c r="AR23">
        <v>7.18</v>
      </c>
      <c r="AS23" t="s">
        <v>878</v>
      </c>
      <c r="AT23">
        <v>240</v>
      </c>
      <c r="AU23" t="s">
        <v>878</v>
      </c>
      <c r="AV23" t="s">
        <v>878</v>
      </c>
      <c r="AW23" t="s">
        <v>878</v>
      </c>
      <c r="AX23">
        <v>59400</v>
      </c>
      <c r="AY23">
        <v>5.81</v>
      </c>
      <c r="AZ23">
        <v>8.64</v>
      </c>
      <c r="BA23" t="s">
        <v>878</v>
      </c>
      <c r="BB23">
        <v>260600</v>
      </c>
      <c r="BC23">
        <v>5.0599999999999996</v>
      </c>
      <c r="BD23">
        <v>1.42</v>
      </c>
      <c r="BE23">
        <v>158</v>
      </c>
      <c r="BF23" t="s">
        <v>878</v>
      </c>
      <c r="BG23">
        <v>0.63</v>
      </c>
      <c r="BH23">
        <v>0.17</v>
      </c>
      <c r="BI23">
        <v>10.1</v>
      </c>
      <c r="BJ23">
        <v>1770</v>
      </c>
      <c r="BK23">
        <v>35.4</v>
      </c>
      <c r="BL23">
        <v>0.3</v>
      </c>
      <c r="BM23">
        <v>9.98</v>
      </c>
      <c r="BN23">
        <v>33.1</v>
      </c>
      <c r="BO23">
        <v>2.81</v>
      </c>
      <c r="BP23">
        <v>19.600000000000001</v>
      </c>
      <c r="BQ23">
        <v>2.04</v>
      </c>
      <c r="BR23">
        <v>17100</v>
      </c>
      <c r="BS23" t="s">
        <v>878</v>
      </c>
    </row>
    <row r="24" spans="1:71" x14ac:dyDescent="0.25">
      <c r="A24" t="s">
        <v>272</v>
      </c>
      <c r="B24">
        <v>29.5</v>
      </c>
      <c r="C24">
        <v>46309.436000000002</v>
      </c>
      <c r="D24">
        <v>82</v>
      </c>
      <c r="E24" t="s">
        <v>878</v>
      </c>
      <c r="F24" t="s">
        <v>878</v>
      </c>
      <c r="G24">
        <v>728</v>
      </c>
      <c r="H24" t="s">
        <v>878</v>
      </c>
      <c r="I24" t="s">
        <v>878</v>
      </c>
      <c r="J24">
        <v>54102.091</v>
      </c>
      <c r="K24">
        <v>81</v>
      </c>
      <c r="L24" t="s">
        <v>878</v>
      </c>
      <c r="M24" t="s">
        <v>878</v>
      </c>
      <c r="N24">
        <v>23.1</v>
      </c>
      <c r="O24" t="s">
        <v>878</v>
      </c>
      <c r="P24" t="s">
        <v>878</v>
      </c>
      <c r="Q24">
        <v>322</v>
      </c>
      <c r="R24" t="s">
        <v>878</v>
      </c>
      <c r="S24" t="s">
        <v>878</v>
      </c>
      <c r="T24" t="s">
        <v>878</v>
      </c>
      <c r="U24">
        <v>58800</v>
      </c>
      <c r="V24" t="s">
        <v>878</v>
      </c>
      <c r="W24" t="s">
        <v>878</v>
      </c>
      <c r="X24" t="s">
        <v>878</v>
      </c>
      <c r="Y24" t="s">
        <v>878</v>
      </c>
      <c r="Z24" t="s">
        <v>878</v>
      </c>
      <c r="AA24" t="s">
        <v>878</v>
      </c>
      <c r="AB24" t="s">
        <v>878</v>
      </c>
      <c r="AC24" t="s">
        <v>878</v>
      </c>
      <c r="AD24" t="s">
        <v>878</v>
      </c>
      <c r="AE24" t="s">
        <v>878</v>
      </c>
      <c r="AF24" t="s">
        <v>878</v>
      </c>
      <c r="AG24" t="s">
        <v>878</v>
      </c>
      <c r="AH24">
        <v>31176.955999999998</v>
      </c>
      <c r="AI24" t="s">
        <v>878</v>
      </c>
      <c r="AJ24" t="s">
        <v>878</v>
      </c>
      <c r="AK24" t="s">
        <v>878</v>
      </c>
      <c r="AL24" t="s">
        <v>878</v>
      </c>
      <c r="AM24" t="s">
        <v>878</v>
      </c>
      <c r="AN24" t="s">
        <v>878</v>
      </c>
      <c r="AO24" t="s">
        <v>878</v>
      </c>
      <c r="AP24">
        <v>17200</v>
      </c>
      <c r="AQ24" t="s">
        <v>878</v>
      </c>
      <c r="AR24" t="s">
        <v>878</v>
      </c>
      <c r="AS24" t="s">
        <v>878</v>
      </c>
      <c r="AT24" t="s">
        <v>878</v>
      </c>
      <c r="AU24" t="s">
        <v>878</v>
      </c>
      <c r="AV24" t="s">
        <v>878</v>
      </c>
      <c r="AW24" t="s">
        <v>878</v>
      </c>
      <c r="AX24">
        <v>48000</v>
      </c>
      <c r="AY24">
        <v>47</v>
      </c>
      <c r="AZ24" t="s">
        <v>878</v>
      </c>
      <c r="BA24" t="s">
        <v>878</v>
      </c>
      <c r="BB24">
        <v>208522.71799999999</v>
      </c>
      <c r="BC24" t="s">
        <v>878</v>
      </c>
      <c r="BD24" t="s">
        <v>878</v>
      </c>
      <c r="BE24" t="s">
        <v>878</v>
      </c>
      <c r="BF24" t="s">
        <v>878</v>
      </c>
      <c r="BG24" t="s">
        <v>878</v>
      </c>
      <c r="BH24" t="s">
        <v>878</v>
      </c>
      <c r="BI24" t="s">
        <v>878</v>
      </c>
      <c r="BJ24" t="s">
        <v>878</v>
      </c>
      <c r="BK24" t="s">
        <v>878</v>
      </c>
      <c r="BL24" t="s">
        <v>878</v>
      </c>
      <c r="BM24" t="s">
        <v>878</v>
      </c>
      <c r="BN24" t="s">
        <v>878</v>
      </c>
      <c r="BO24" t="s">
        <v>878</v>
      </c>
      <c r="BP24" t="s">
        <v>878</v>
      </c>
      <c r="BQ24" t="s">
        <v>878</v>
      </c>
      <c r="BR24">
        <v>28300</v>
      </c>
      <c r="BS24" t="s">
        <v>878</v>
      </c>
    </row>
    <row r="25" spans="1:71" x14ac:dyDescent="0.25">
      <c r="A25" t="s">
        <v>274</v>
      </c>
      <c r="B25">
        <v>32.1</v>
      </c>
      <c r="C25">
        <v>46256.510999999999</v>
      </c>
      <c r="D25">
        <v>82</v>
      </c>
      <c r="E25" t="s">
        <v>878</v>
      </c>
      <c r="F25" t="s">
        <v>878</v>
      </c>
      <c r="G25">
        <v>795</v>
      </c>
      <c r="H25" t="s">
        <v>878</v>
      </c>
      <c r="I25" t="s">
        <v>878</v>
      </c>
      <c r="J25">
        <v>53673.277000000002</v>
      </c>
      <c r="K25">
        <v>89</v>
      </c>
      <c r="L25" t="s">
        <v>878</v>
      </c>
      <c r="M25" t="s">
        <v>878</v>
      </c>
      <c r="N25">
        <v>18.8</v>
      </c>
      <c r="O25" t="s">
        <v>878</v>
      </c>
      <c r="P25" t="s">
        <v>878</v>
      </c>
      <c r="Q25">
        <v>216</v>
      </c>
      <c r="R25" t="s">
        <v>878</v>
      </c>
      <c r="S25" t="s">
        <v>878</v>
      </c>
      <c r="T25" t="s">
        <v>878</v>
      </c>
      <c r="U25">
        <v>57100</v>
      </c>
      <c r="V25" t="s">
        <v>878</v>
      </c>
      <c r="W25" t="s">
        <v>878</v>
      </c>
      <c r="X25" t="s">
        <v>878</v>
      </c>
      <c r="Y25" t="s">
        <v>878</v>
      </c>
      <c r="Z25" t="s">
        <v>878</v>
      </c>
      <c r="AA25" t="s">
        <v>878</v>
      </c>
      <c r="AB25" t="s">
        <v>878</v>
      </c>
      <c r="AC25" t="s">
        <v>878</v>
      </c>
      <c r="AD25" t="s">
        <v>878</v>
      </c>
      <c r="AE25" t="s">
        <v>878</v>
      </c>
      <c r="AF25" t="s">
        <v>878</v>
      </c>
      <c r="AG25" t="s">
        <v>878</v>
      </c>
      <c r="AH25">
        <v>31056.348999999998</v>
      </c>
      <c r="AI25" t="s">
        <v>878</v>
      </c>
      <c r="AJ25" t="s">
        <v>878</v>
      </c>
      <c r="AK25" t="s">
        <v>878</v>
      </c>
      <c r="AL25" t="s">
        <v>878</v>
      </c>
      <c r="AM25" t="s">
        <v>878</v>
      </c>
      <c r="AN25" t="s">
        <v>878</v>
      </c>
      <c r="AO25" t="s">
        <v>878</v>
      </c>
      <c r="AP25">
        <v>18800</v>
      </c>
      <c r="AQ25" t="s">
        <v>878</v>
      </c>
      <c r="AR25" t="s">
        <v>878</v>
      </c>
      <c r="AS25" t="s">
        <v>878</v>
      </c>
      <c r="AT25" t="s">
        <v>878</v>
      </c>
      <c r="AU25" t="s">
        <v>878</v>
      </c>
      <c r="AV25" t="s">
        <v>878</v>
      </c>
      <c r="AW25" t="s">
        <v>878</v>
      </c>
      <c r="AX25">
        <v>49200</v>
      </c>
      <c r="AY25">
        <v>50</v>
      </c>
      <c r="AZ25" t="s">
        <v>878</v>
      </c>
      <c r="BA25" t="s">
        <v>878</v>
      </c>
      <c r="BB25">
        <v>206652.978</v>
      </c>
      <c r="BC25" t="s">
        <v>878</v>
      </c>
      <c r="BD25" t="s">
        <v>878</v>
      </c>
      <c r="BE25" t="s">
        <v>878</v>
      </c>
      <c r="BF25" t="s">
        <v>878</v>
      </c>
      <c r="BG25" t="s">
        <v>878</v>
      </c>
      <c r="BH25" t="s">
        <v>878</v>
      </c>
      <c r="BI25" t="s">
        <v>878</v>
      </c>
      <c r="BJ25" t="s">
        <v>878</v>
      </c>
      <c r="BK25" t="s">
        <v>878</v>
      </c>
      <c r="BL25" t="s">
        <v>878</v>
      </c>
      <c r="BM25" t="s">
        <v>878</v>
      </c>
      <c r="BN25" t="s">
        <v>878</v>
      </c>
      <c r="BO25" t="s">
        <v>878</v>
      </c>
      <c r="BP25" t="s">
        <v>878</v>
      </c>
      <c r="BQ25" t="s">
        <v>878</v>
      </c>
      <c r="BR25">
        <v>30400</v>
      </c>
      <c r="BS25" t="s">
        <v>878</v>
      </c>
    </row>
    <row r="26" spans="1:71" x14ac:dyDescent="0.25">
      <c r="A26" t="s">
        <v>275</v>
      </c>
      <c r="B26">
        <v>55.6</v>
      </c>
      <c r="C26">
        <v>41387.404999999999</v>
      </c>
      <c r="D26">
        <v>146</v>
      </c>
      <c r="E26" t="s">
        <v>878</v>
      </c>
      <c r="F26" t="s">
        <v>878</v>
      </c>
      <c r="G26">
        <v>882</v>
      </c>
      <c r="H26" t="s">
        <v>878</v>
      </c>
      <c r="I26" t="s">
        <v>878</v>
      </c>
      <c r="J26">
        <v>49242.194000000003</v>
      </c>
      <c r="K26">
        <v>155</v>
      </c>
      <c r="L26" t="s">
        <v>878</v>
      </c>
      <c r="M26" t="s">
        <v>878</v>
      </c>
      <c r="N26">
        <v>42.6</v>
      </c>
      <c r="O26" t="s">
        <v>878</v>
      </c>
      <c r="P26" t="s">
        <v>878</v>
      </c>
      <c r="Q26">
        <v>461</v>
      </c>
      <c r="R26" t="s">
        <v>878</v>
      </c>
      <c r="S26" t="s">
        <v>878</v>
      </c>
      <c r="T26" t="s">
        <v>878</v>
      </c>
      <c r="U26">
        <v>77300</v>
      </c>
      <c r="V26" t="s">
        <v>878</v>
      </c>
      <c r="W26" t="s">
        <v>878</v>
      </c>
      <c r="X26" t="s">
        <v>878</v>
      </c>
      <c r="Y26" t="s">
        <v>878</v>
      </c>
      <c r="Z26" t="s">
        <v>878</v>
      </c>
      <c r="AA26" t="s">
        <v>878</v>
      </c>
      <c r="AB26" t="s">
        <v>878</v>
      </c>
      <c r="AC26" t="s">
        <v>878</v>
      </c>
      <c r="AD26" t="s">
        <v>878</v>
      </c>
      <c r="AE26" t="s">
        <v>878</v>
      </c>
      <c r="AF26" t="s">
        <v>878</v>
      </c>
      <c r="AG26" t="s">
        <v>878</v>
      </c>
      <c r="AH26">
        <v>28704.508999999998</v>
      </c>
      <c r="AI26" t="s">
        <v>878</v>
      </c>
      <c r="AJ26" t="s">
        <v>878</v>
      </c>
      <c r="AK26" t="s">
        <v>878</v>
      </c>
      <c r="AL26" t="s">
        <v>878</v>
      </c>
      <c r="AM26" t="s">
        <v>878</v>
      </c>
      <c r="AN26" t="s">
        <v>878</v>
      </c>
      <c r="AO26" t="s">
        <v>878</v>
      </c>
      <c r="AP26">
        <v>36400</v>
      </c>
      <c r="AQ26" t="s">
        <v>878</v>
      </c>
      <c r="AR26" t="s">
        <v>878</v>
      </c>
      <c r="AS26" t="s">
        <v>878</v>
      </c>
      <c r="AT26" t="s">
        <v>878</v>
      </c>
      <c r="AU26" t="s">
        <v>878</v>
      </c>
      <c r="AV26" t="s">
        <v>878</v>
      </c>
      <c r="AW26" t="s">
        <v>878</v>
      </c>
      <c r="AX26">
        <v>79300</v>
      </c>
      <c r="AY26">
        <v>40.6</v>
      </c>
      <c r="AZ26" t="s">
        <v>878</v>
      </c>
      <c r="BA26" t="s">
        <v>878</v>
      </c>
      <c r="BB26">
        <v>179261.29199999999</v>
      </c>
      <c r="BC26" t="s">
        <v>878</v>
      </c>
      <c r="BD26" t="s">
        <v>878</v>
      </c>
      <c r="BE26" t="s">
        <v>878</v>
      </c>
      <c r="BF26" t="s">
        <v>878</v>
      </c>
      <c r="BG26" t="s">
        <v>878</v>
      </c>
      <c r="BH26" t="s">
        <v>878</v>
      </c>
      <c r="BI26" t="s">
        <v>878</v>
      </c>
      <c r="BJ26" t="s">
        <v>878</v>
      </c>
      <c r="BK26" t="s">
        <v>878</v>
      </c>
      <c r="BL26" t="s">
        <v>878</v>
      </c>
      <c r="BM26" t="s">
        <v>878</v>
      </c>
      <c r="BN26" t="s">
        <v>878</v>
      </c>
      <c r="BO26" t="s">
        <v>878</v>
      </c>
      <c r="BP26" t="s">
        <v>878</v>
      </c>
      <c r="BQ26" t="s">
        <v>878</v>
      </c>
      <c r="BR26">
        <v>49800</v>
      </c>
      <c r="BS26" t="s">
        <v>878</v>
      </c>
    </row>
    <row r="27" spans="1:71" x14ac:dyDescent="0.25">
      <c r="A27" t="s">
        <v>276</v>
      </c>
      <c r="B27">
        <v>60.3</v>
      </c>
      <c r="C27">
        <v>40434.752999999997</v>
      </c>
      <c r="D27">
        <v>149</v>
      </c>
      <c r="E27" t="s">
        <v>878</v>
      </c>
      <c r="F27" t="s">
        <v>878</v>
      </c>
      <c r="G27">
        <v>890</v>
      </c>
      <c r="H27" t="s">
        <v>878</v>
      </c>
      <c r="I27" t="s">
        <v>878</v>
      </c>
      <c r="J27">
        <v>49313.663</v>
      </c>
      <c r="K27">
        <v>165</v>
      </c>
      <c r="L27" t="s">
        <v>878</v>
      </c>
      <c r="M27" t="s">
        <v>878</v>
      </c>
      <c r="N27">
        <v>44.1</v>
      </c>
      <c r="O27" t="s">
        <v>878</v>
      </c>
      <c r="P27" t="s">
        <v>878</v>
      </c>
      <c r="Q27">
        <v>477</v>
      </c>
      <c r="R27" t="s">
        <v>878</v>
      </c>
      <c r="S27" t="s">
        <v>878</v>
      </c>
      <c r="T27" t="s">
        <v>878</v>
      </c>
      <c r="U27">
        <v>77100</v>
      </c>
      <c r="V27" t="s">
        <v>878</v>
      </c>
      <c r="W27" t="s">
        <v>878</v>
      </c>
      <c r="X27" t="s">
        <v>878</v>
      </c>
      <c r="Y27" t="s">
        <v>878</v>
      </c>
      <c r="Z27" t="s">
        <v>878</v>
      </c>
      <c r="AA27" t="s">
        <v>878</v>
      </c>
      <c r="AB27" t="s">
        <v>878</v>
      </c>
      <c r="AC27" t="s">
        <v>878</v>
      </c>
      <c r="AD27" t="s">
        <v>878</v>
      </c>
      <c r="AE27" t="s">
        <v>878</v>
      </c>
      <c r="AF27" t="s">
        <v>878</v>
      </c>
      <c r="AG27" t="s">
        <v>878</v>
      </c>
      <c r="AH27">
        <v>28704.508999999998</v>
      </c>
      <c r="AI27" t="s">
        <v>878</v>
      </c>
      <c r="AJ27" t="s">
        <v>878</v>
      </c>
      <c r="AK27" t="s">
        <v>878</v>
      </c>
      <c r="AL27" t="s">
        <v>878</v>
      </c>
      <c r="AM27" t="s">
        <v>878</v>
      </c>
      <c r="AN27" t="s">
        <v>878</v>
      </c>
      <c r="AO27" t="s">
        <v>878</v>
      </c>
      <c r="AP27">
        <v>38600</v>
      </c>
      <c r="AQ27" t="s">
        <v>878</v>
      </c>
      <c r="AR27" t="s">
        <v>878</v>
      </c>
      <c r="AS27" t="s">
        <v>878</v>
      </c>
      <c r="AT27" t="s">
        <v>878</v>
      </c>
      <c r="AU27" t="s">
        <v>878</v>
      </c>
      <c r="AV27" t="s">
        <v>878</v>
      </c>
      <c r="AW27" t="s">
        <v>878</v>
      </c>
      <c r="AX27">
        <v>83400</v>
      </c>
      <c r="AY27">
        <v>53</v>
      </c>
      <c r="AZ27" t="s">
        <v>878</v>
      </c>
      <c r="BA27" t="s">
        <v>878</v>
      </c>
      <c r="BB27">
        <v>178139.448</v>
      </c>
      <c r="BC27" t="s">
        <v>878</v>
      </c>
      <c r="BD27" t="s">
        <v>878</v>
      </c>
      <c r="BE27" t="s">
        <v>878</v>
      </c>
      <c r="BF27" t="s">
        <v>878</v>
      </c>
      <c r="BG27" t="s">
        <v>878</v>
      </c>
      <c r="BH27" t="s">
        <v>878</v>
      </c>
      <c r="BI27" t="s">
        <v>878</v>
      </c>
      <c r="BJ27" t="s">
        <v>878</v>
      </c>
      <c r="BK27" t="s">
        <v>878</v>
      </c>
      <c r="BL27" t="s">
        <v>878</v>
      </c>
      <c r="BM27" t="s">
        <v>878</v>
      </c>
      <c r="BN27" t="s">
        <v>878</v>
      </c>
      <c r="BO27" t="s">
        <v>878</v>
      </c>
      <c r="BP27" t="s">
        <v>878</v>
      </c>
      <c r="BQ27" t="s">
        <v>878</v>
      </c>
      <c r="BR27">
        <v>52500</v>
      </c>
      <c r="BS27" t="s">
        <v>878</v>
      </c>
    </row>
    <row r="28" spans="1:71" x14ac:dyDescent="0.25">
      <c r="A28" t="s">
        <v>277</v>
      </c>
      <c r="B28">
        <v>96.9</v>
      </c>
      <c r="C28">
        <v>37629.724999999999</v>
      </c>
      <c r="D28">
        <v>139</v>
      </c>
      <c r="E28" t="s">
        <v>878</v>
      </c>
      <c r="F28" t="s">
        <v>878</v>
      </c>
      <c r="G28">
        <v>785</v>
      </c>
      <c r="H28" t="s">
        <v>878</v>
      </c>
      <c r="I28" t="s">
        <v>878</v>
      </c>
      <c r="J28">
        <v>39307.991999999998</v>
      </c>
      <c r="K28">
        <v>296</v>
      </c>
      <c r="L28" t="s">
        <v>878</v>
      </c>
      <c r="M28" t="s">
        <v>878</v>
      </c>
      <c r="N28">
        <v>23.9</v>
      </c>
      <c r="O28" t="s">
        <v>878</v>
      </c>
      <c r="P28" t="s">
        <v>878</v>
      </c>
      <c r="Q28">
        <v>323</v>
      </c>
      <c r="R28" t="s">
        <v>878</v>
      </c>
      <c r="S28" t="s">
        <v>878</v>
      </c>
      <c r="T28" t="s">
        <v>878</v>
      </c>
      <c r="U28">
        <v>81000</v>
      </c>
      <c r="V28" t="s">
        <v>878</v>
      </c>
      <c r="W28" t="s">
        <v>878</v>
      </c>
      <c r="X28" t="s">
        <v>878</v>
      </c>
      <c r="Y28" t="s">
        <v>878</v>
      </c>
      <c r="Z28" t="s">
        <v>878</v>
      </c>
      <c r="AA28" t="s">
        <v>878</v>
      </c>
      <c r="AB28" t="s">
        <v>878</v>
      </c>
      <c r="AC28" t="s">
        <v>878</v>
      </c>
      <c r="AD28" t="s">
        <v>878</v>
      </c>
      <c r="AE28" t="s">
        <v>878</v>
      </c>
      <c r="AF28" t="s">
        <v>878</v>
      </c>
      <c r="AG28" t="s">
        <v>878</v>
      </c>
      <c r="AH28">
        <v>22915.364000000001</v>
      </c>
      <c r="AI28" t="s">
        <v>878</v>
      </c>
      <c r="AJ28" t="s">
        <v>878</v>
      </c>
      <c r="AK28" t="s">
        <v>878</v>
      </c>
      <c r="AL28" t="s">
        <v>878</v>
      </c>
      <c r="AM28" t="s">
        <v>878</v>
      </c>
      <c r="AN28" t="s">
        <v>878</v>
      </c>
      <c r="AO28" t="s">
        <v>878</v>
      </c>
      <c r="AP28">
        <v>49000</v>
      </c>
      <c r="AQ28" t="s">
        <v>878</v>
      </c>
      <c r="AR28" t="s">
        <v>878</v>
      </c>
      <c r="AS28" t="s">
        <v>878</v>
      </c>
      <c r="AT28" t="s">
        <v>878</v>
      </c>
      <c r="AU28" t="s">
        <v>878</v>
      </c>
      <c r="AV28" t="s">
        <v>878</v>
      </c>
      <c r="AW28" t="s">
        <v>878</v>
      </c>
      <c r="AX28">
        <v>111300</v>
      </c>
      <c r="AY28">
        <v>171</v>
      </c>
      <c r="AZ28" t="s">
        <v>878</v>
      </c>
      <c r="BA28" t="s">
        <v>878</v>
      </c>
      <c r="BB28">
        <v>160610.639</v>
      </c>
      <c r="BC28" t="s">
        <v>878</v>
      </c>
      <c r="BD28" t="s">
        <v>878</v>
      </c>
      <c r="BE28" t="s">
        <v>878</v>
      </c>
      <c r="BF28" t="s">
        <v>878</v>
      </c>
      <c r="BG28" t="s">
        <v>878</v>
      </c>
      <c r="BH28" t="s">
        <v>878</v>
      </c>
      <c r="BI28" t="s">
        <v>878</v>
      </c>
      <c r="BJ28" t="s">
        <v>878</v>
      </c>
      <c r="BK28" t="s">
        <v>878</v>
      </c>
      <c r="BL28" t="s">
        <v>878</v>
      </c>
      <c r="BM28" t="s">
        <v>878</v>
      </c>
      <c r="BN28" t="s">
        <v>878</v>
      </c>
      <c r="BO28" t="s">
        <v>878</v>
      </c>
      <c r="BP28" t="s">
        <v>878</v>
      </c>
      <c r="BQ28" t="s">
        <v>878</v>
      </c>
      <c r="BR28">
        <v>108700</v>
      </c>
      <c r="BS28" t="s">
        <v>878</v>
      </c>
    </row>
    <row r="29" spans="1:71" x14ac:dyDescent="0.25">
      <c r="A29" t="s">
        <v>278</v>
      </c>
      <c r="B29">
        <v>100</v>
      </c>
      <c r="C29">
        <v>36571.222999999998</v>
      </c>
      <c r="D29">
        <v>144</v>
      </c>
      <c r="E29" t="s">
        <v>878</v>
      </c>
      <c r="F29" t="s">
        <v>878</v>
      </c>
      <c r="G29">
        <v>799</v>
      </c>
      <c r="H29" t="s">
        <v>878</v>
      </c>
      <c r="I29" t="s">
        <v>878</v>
      </c>
      <c r="J29">
        <v>38593.300999999999</v>
      </c>
      <c r="K29">
        <v>311</v>
      </c>
      <c r="L29" t="s">
        <v>878</v>
      </c>
      <c r="M29" t="s">
        <v>878</v>
      </c>
      <c r="N29">
        <v>22.4</v>
      </c>
      <c r="O29" t="s">
        <v>878</v>
      </c>
      <c r="P29" t="s">
        <v>878</v>
      </c>
      <c r="Q29">
        <v>320</v>
      </c>
      <c r="R29" t="s">
        <v>878</v>
      </c>
      <c r="S29" t="s">
        <v>878</v>
      </c>
      <c r="T29" t="s">
        <v>878</v>
      </c>
      <c r="U29">
        <v>81600</v>
      </c>
      <c r="V29" t="s">
        <v>878</v>
      </c>
      <c r="W29" t="s">
        <v>878</v>
      </c>
      <c r="X29" t="s">
        <v>878</v>
      </c>
      <c r="Y29" t="s">
        <v>878</v>
      </c>
      <c r="Z29" t="s">
        <v>878</v>
      </c>
      <c r="AA29" t="s">
        <v>878</v>
      </c>
      <c r="AB29" t="s">
        <v>878</v>
      </c>
      <c r="AC29" t="s">
        <v>878</v>
      </c>
      <c r="AD29" t="s">
        <v>878</v>
      </c>
      <c r="AE29" t="s">
        <v>878</v>
      </c>
      <c r="AF29" t="s">
        <v>878</v>
      </c>
      <c r="AG29" t="s">
        <v>878</v>
      </c>
      <c r="AH29">
        <v>22493.239000000001</v>
      </c>
      <c r="AI29" t="s">
        <v>878</v>
      </c>
      <c r="AJ29" t="s">
        <v>878</v>
      </c>
      <c r="AK29" t="s">
        <v>878</v>
      </c>
      <c r="AL29" t="s">
        <v>878</v>
      </c>
      <c r="AM29" t="s">
        <v>878</v>
      </c>
      <c r="AN29" t="s">
        <v>878</v>
      </c>
      <c r="AO29" t="s">
        <v>878</v>
      </c>
      <c r="AP29">
        <v>50600</v>
      </c>
      <c r="AQ29" t="s">
        <v>878</v>
      </c>
      <c r="AR29" t="s">
        <v>878</v>
      </c>
      <c r="AS29" t="s">
        <v>878</v>
      </c>
      <c r="AT29" t="s">
        <v>878</v>
      </c>
      <c r="AU29" t="s">
        <v>878</v>
      </c>
      <c r="AV29" t="s">
        <v>878</v>
      </c>
      <c r="AW29" t="s">
        <v>878</v>
      </c>
      <c r="AX29">
        <v>115400</v>
      </c>
      <c r="AY29">
        <v>181</v>
      </c>
      <c r="AZ29" t="s">
        <v>878</v>
      </c>
      <c r="BA29" t="s">
        <v>878</v>
      </c>
      <c r="BB29">
        <v>159488.79500000001</v>
      </c>
      <c r="BC29" t="s">
        <v>878</v>
      </c>
      <c r="BD29" t="s">
        <v>878</v>
      </c>
      <c r="BE29" t="s">
        <v>878</v>
      </c>
      <c r="BF29" t="s">
        <v>878</v>
      </c>
      <c r="BG29" t="s">
        <v>878</v>
      </c>
      <c r="BH29" t="s">
        <v>878</v>
      </c>
      <c r="BI29" t="s">
        <v>878</v>
      </c>
      <c r="BJ29" t="s">
        <v>878</v>
      </c>
      <c r="BK29" t="s">
        <v>878</v>
      </c>
      <c r="BL29" t="s">
        <v>878</v>
      </c>
      <c r="BM29" t="s">
        <v>878</v>
      </c>
      <c r="BN29" t="s">
        <v>878</v>
      </c>
      <c r="BO29" t="s">
        <v>878</v>
      </c>
      <c r="BP29" t="s">
        <v>878</v>
      </c>
      <c r="BQ29" t="s">
        <v>878</v>
      </c>
      <c r="BR29">
        <v>113500</v>
      </c>
      <c r="BS29" t="s">
        <v>878</v>
      </c>
    </row>
    <row r="30" spans="1:71" x14ac:dyDescent="0.25">
      <c r="A30" t="s">
        <v>279</v>
      </c>
      <c r="B30">
        <v>194</v>
      </c>
      <c r="C30">
        <v>13390.043</v>
      </c>
      <c r="D30">
        <v>228</v>
      </c>
      <c r="E30" t="s">
        <v>878</v>
      </c>
      <c r="F30" t="s">
        <v>878</v>
      </c>
      <c r="G30">
        <v>1500</v>
      </c>
      <c r="H30" t="s">
        <v>878</v>
      </c>
      <c r="I30" t="s">
        <v>878</v>
      </c>
      <c r="J30">
        <v>43167.322</v>
      </c>
      <c r="K30">
        <v>536</v>
      </c>
      <c r="L30" t="s">
        <v>878</v>
      </c>
      <c r="M30" t="s">
        <v>878</v>
      </c>
      <c r="N30">
        <v>105</v>
      </c>
      <c r="O30" t="s">
        <v>878</v>
      </c>
      <c r="P30" t="s">
        <v>878</v>
      </c>
      <c r="Q30">
        <v>1291</v>
      </c>
      <c r="R30" t="s">
        <v>878</v>
      </c>
      <c r="S30" t="s">
        <v>878</v>
      </c>
      <c r="T30" t="s">
        <v>878</v>
      </c>
      <c r="U30">
        <v>120400</v>
      </c>
      <c r="V30" t="s">
        <v>878</v>
      </c>
      <c r="W30" t="s">
        <v>878</v>
      </c>
      <c r="X30" t="s">
        <v>878</v>
      </c>
      <c r="Y30" t="s">
        <v>878</v>
      </c>
      <c r="Z30" t="s">
        <v>878</v>
      </c>
      <c r="AA30" t="s">
        <v>878</v>
      </c>
      <c r="AB30" t="s">
        <v>878</v>
      </c>
      <c r="AC30" t="s">
        <v>878</v>
      </c>
      <c r="AD30" t="s">
        <v>878</v>
      </c>
      <c r="AE30" t="s">
        <v>878</v>
      </c>
      <c r="AF30" t="s">
        <v>878</v>
      </c>
      <c r="AG30" t="s">
        <v>878</v>
      </c>
      <c r="AH30">
        <v>21045.953000000001</v>
      </c>
      <c r="AI30" t="s">
        <v>878</v>
      </c>
      <c r="AJ30" t="s">
        <v>878</v>
      </c>
      <c r="AK30" t="s">
        <v>878</v>
      </c>
      <c r="AL30" t="s">
        <v>878</v>
      </c>
      <c r="AM30" t="s">
        <v>878</v>
      </c>
      <c r="AN30" t="s">
        <v>878</v>
      </c>
      <c r="AO30" t="s">
        <v>878</v>
      </c>
      <c r="AP30">
        <v>127900</v>
      </c>
      <c r="AQ30" t="s">
        <v>878</v>
      </c>
      <c r="AR30" t="s">
        <v>878</v>
      </c>
      <c r="AS30" t="s">
        <v>878</v>
      </c>
      <c r="AT30" t="s">
        <v>878</v>
      </c>
      <c r="AU30" t="s">
        <v>878</v>
      </c>
      <c r="AV30" t="s">
        <v>878</v>
      </c>
      <c r="AW30" t="s">
        <v>878</v>
      </c>
      <c r="AX30">
        <v>192700</v>
      </c>
      <c r="AY30">
        <v>115</v>
      </c>
      <c r="AZ30" t="s">
        <v>878</v>
      </c>
      <c r="BA30" t="s">
        <v>878</v>
      </c>
      <c r="BB30">
        <v>69227.111999999994</v>
      </c>
      <c r="BC30" t="s">
        <v>878</v>
      </c>
      <c r="BD30" t="s">
        <v>878</v>
      </c>
      <c r="BE30" t="s">
        <v>878</v>
      </c>
      <c r="BF30" t="s">
        <v>878</v>
      </c>
      <c r="BG30" t="s">
        <v>878</v>
      </c>
      <c r="BH30" t="s">
        <v>878</v>
      </c>
      <c r="BI30" t="s">
        <v>878</v>
      </c>
      <c r="BJ30" t="s">
        <v>878</v>
      </c>
      <c r="BK30" t="s">
        <v>878</v>
      </c>
      <c r="BL30" t="s">
        <v>878</v>
      </c>
      <c r="BM30" t="s">
        <v>878</v>
      </c>
      <c r="BN30" t="s">
        <v>878</v>
      </c>
      <c r="BO30" t="s">
        <v>878</v>
      </c>
      <c r="BP30" t="s">
        <v>878</v>
      </c>
      <c r="BQ30" t="s">
        <v>878</v>
      </c>
      <c r="BR30">
        <v>172700</v>
      </c>
      <c r="BS30" t="s">
        <v>878</v>
      </c>
    </row>
    <row r="31" spans="1:71" x14ac:dyDescent="0.25">
      <c r="A31" t="s">
        <v>280</v>
      </c>
      <c r="B31">
        <v>204</v>
      </c>
      <c r="C31">
        <v>11696.44</v>
      </c>
      <c r="D31">
        <v>228</v>
      </c>
      <c r="E31" t="s">
        <v>878</v>
      </c>
      <c r="F31" t="s">
        <v>878</v>
      </c>
      <c r="G31">
        <v>1490</v>
      </c>
      <c r="H31" t="s">
        <v>878</v>
      </c>
      <c r="I31" t="s">
        <v>878</v>
      </c>
      <c r="J31">
        <v>42738.508000000002</v>
      </c>
      <c r="K31">
        <v>561</v>
      </c>
      <c r="L31" t="s">
        <v>878</v>
      </c>
      <c r="M31" t="s">
        <v>878</v>
      </c>
      <c r="N31">
        <v>107</v>
      </c>
      <c r="O31" t="s">
        <v>878</v>
      </c>
      <c r="P31" t="s">
        <v>878</v>
      </c>
      <c r="Q31">
        <v>1348</v>
      </c>
      <c r="R31" t="s">
        <v>878</v>
      </c>
      <c r="S31" t="s">
        <v>878</v>
      </c>
      <c r="T31" t="s">
        <v>878</v>
      </c>
      <c r="U31">
        <v>123700</v>
      </c>
      <c r="V31" t="s">
        <v>878</v>
      </c>
      <c r="W31" t="s">
        <v>878</v>
      </c>
      <c r="X31" t="s">
        <v>878</v>
      </c>
      <c r="Y31" t="s">
        <v>878</v>
      </c>
      <c r="Z31" t="s">
        <v>878</v>
      </c>
      <c r="AA31" t="s">
        <v>878</v>
      </c>
      <c r="AB31" t="s">
        <v>878</v>
      </c>
      <c r="AC31" t="s">
        <v>878</v>
      </c>
      <c r="AD31" t="s">
        <v>878</v>
      </c>
      <c r="AE31" t="s">
        <v>878</v>
      </c>
      <c r="AF31" t="s">
        <v>878</v>
      </c>
      <c r="AG31" t="s">
        <v>878</v>
      </c>
      <c r="AH31">
        <v>20081.095000000001</v>
      </c>
      <c r="AI31" t="s">
        <v>878</v>
      </c>
      <c r="AJ31" t="s">
        <v>878</v>
      </c>
      <c r="AK31" t="s">
        <v>878</v>
      </c>
      <c r="AL31" t="s">
        <v>878</v>
      </c>
      <c r="AM31" t="s">
        <v>878</v>
      </c>
      <c r="AN31" t="s">
        <v>878</v>
      </c>
      <c r="AO31" t="s">
        <v>878</v>
      </c>
      <c r="AP31">
        <v>133600</v>
      </c>
      <c r="AQ31" t="s">
        <v>878</v>
      </c>
      <c r="AR31" t="s">
        <v>878</v>
      </c>
      <c r="AS31" t="s">
        <v>878</v>
      </c>
      <c r="AT31" t="s">
        <v>878</v>
      </c>
      <c r="AU31" t="s">
        <v>878</v>
      </c>
      <c r="AV31" t="s">
        <v>878</v>
      </c>
      <c r="AW31" t="s">
        <v>878</v>
      </c>
      <c r="AX31">
        <v>196800</v>
      </c>
      <c r="AY31">
        <v>124</v>
      </c>
      <c r="AZ31" t="s">
        <v>878</v>
      </c>
      <c r="BA31" t="s">
        <v>878</v>
      </c>
      <c r="BB31">
        <v>60673.053</v>
      </c>
      <c r="BC31" t="s">
        <v>878</v>
      </c>
      <c r="BD31" t="s">
        <v>878</v>
      </c>
      <c r="BE31" t="s">
        <v>878</v>
      </c>
      <c r="BF31" t="s">
        <v>878</v>
      </c>
      <c r="BG31" t="s">
        <v>878</v>
      </c>
      <c r="BH31" t="s">
        <v>878</v>
      </c>
      <c r="BI31" t="s">
        <v>878</v>
      </c>
      <c r="BJ31" t="s">
        <v>878</v>
      </c>
      <c r="BK31" t="s">
        <v>878</v>
      </c>
      <c r="BL31" t="s">
        <v>878</v>
      </c>
      <c r="BM31" t="s">
        <v>878</v>
      </c>
      <c r="BN31" t="s">
        <v>878</v>
      </c>
      <c r="BO31" t="s">
        <v>878</v>
      </c>
      <c r="BP31" t="s">
        <v>878</v>
      </c>
      <c r="BQ31" t="s">
        <v>878</v>
      </c>
      <c r="BR31">
        <v>180300</v>
      </c>
      <c r="BS31" t="s">
        <v>878</v>
      </c>
    </row>
    <row r="32" spans="1:71" x14ac:dyDescent="0.25">
      <c r="A32" t="s">
        <v>281</v>
      </c>
      <c r="B32">
        <v>55.2</v>
      </c>
      <c r="C32">
        <v>49400</v>
      </c>
      <c r="D32">
        <v>888</v>
      </c>
      <c r="E32" t="s">
        <v>878</v>
      </c>
      <c r="F32" t="s">
        <v>878</v>
      </c>
      <c r="G32">
        <v>4435</v>
      </c>
      <c r="H32">
        <v>2.7</v>
      </c>
      <c r="I32">
        <v>4.4400000000000004</v>
      </c>
      <c r="J32">
        <v>19000</v>
      </c>
      <c r="K32">
        <v>61</v>
      </c>
      <c r="L32">
        <v>70</v>
      </c>
      <c r="M32" t="s">
        <v>878</v>
      </c>
      <c r="N32">
        <v>29.9</v>
      </c>
      <c r="O32">
        <v>42.4</v>
      </c>
      <c r="P32">
        <v>5.57</v>
      </c>
      <c r="Q32">
        <v>278</v>
      </c>
      <c r="R32">
        <v>4.38</v>
      </c>
      <c r="S32">
        <v>2.33</v>
      </c>
      <c r="T32">
        <v>1.94</v>
      </c>
      <c r="U32">
        <v>91300</v>
      </c>
      <c r="V32">
        <v>13.1</v>
      </c>
      <c r="W32">
        <v>5.59</v>
      </c>
      <c r="X32" t="s">
        <v>878</v>
      </c>
      <c r="Y32">
        <v>2.98</v>
      </c>
      <c r="Z32">
        <v>1.21</v>
      </c>
      <c r="AA32">
        <v>0.84</v>
      </c>
      <c r="AB32">
        <v>0.9</v>
      </c>
      <c r="AC32" t="s">
        <v>878</v>
      </c>
      <c r="AD32">
        <v>43600</v>
      </c>
      <c r="AE32">
        <v>33.700000000000003</v>
      </c>
      <c r="AF32">
        <v>45.7</v>
      </c>
      <c r="AG32">
        <v>0.31</v>
      </c>
      <c r="AH32">
        <v>9880</v>
      </c>
      <c r="AI32">
        <v>4490</v>
      </c>
      <c r="AJ32">
        <v>8.17</v>
      </c>
      <c r="AK32" t="s">
        <v>878</v>
      </c>
      <c r="AL32">
        <v>0.46</v>
      </c>
      <c r="AM32">
        <v>32</v>
      </c>
      <c r="AN32">
        <v>33.700000000000003</v>
      </c>
      <c r="AO32">
        <v>880</v>
      </c>
      <c r="AP32">
        <v>17000</v>
      </c>
      <c r="AQ32" t="s">
        <v>878</v>
      </c>
      <c r="AR32">
        <v>8.7100000000000009</v>
      </c>
      <c r="AS32" t="s">
        <v>878</v>
      </c>
      <c r="AT32">
        <v>216</v>
      </c>
      <c r="AU32" t="s">
        <v>878</v>
      </c>
      <c r="AV32" t="s">
        <v>878</v>
      </c>
      <c r="AW32" t="s">
        <v>878</v>
      </c>
      <c r="AX32">
        <v>70000</v>
      </c>
      <c r="AY32">
        <v>37.200000000000003</v>
      </c>
      <c r="AZ32">
        <v>7.65</v>
      </c>
      <c r="BA32" t="s">
        <v>878</v>
      </c>
      <c r="BB32">
        <v>237400</v>
      </c>
      <c r="BC32" t="s">
        <v>878</v>
      </c>
      <c r="BD32">
        <v>2.4500000000000002</v>
      </c>
      <c r="BE32">
        <v>163</v>
      </c>
      <c r="BF32" t="s">
        <v>878</v>
      </c>
      <c r="BG32">
        <v>0.77</v>
      </c>
      <c r="BH32">
        <v>0.19</v>
      </c>
      <c r="BI32">
        <v>9.34</v>
      </c>
      <c r="BJ32">
        <v>1630</v>
      </c>
      <c r="BK32">
        <v>33.799999999999997</v>
      </c>
      <c r="BL32">
        <v>0.3</v>
      </c>
      <c r="BM32">
        <v>9.86</v>
      </c>
      <c r="BN32">
        <v>81</v>
      </c>
      <c r="BO32">
        <v>4.03</v>
      </c>
      <c r="BP32">
        <v>23.5</v>
      </c>
      <c r="BQ32">
        <v>2.09</v>
      </c>
      <c r="BR32">
        <v>28000</v>
      </c>
      <c r="BS32">
        <v>102</v>
      </c>
    </row>
    <row r="33" spans="1:71" x14ac:dyDescent="0.25">
      <c r="A33" t="s">
        <v>282</v>
      </c>
      <c r="B33">
        <v>53.5</v>
      </c>
      <c r="C33">
        <v>58100</v>
      </c>
      <c r="D33">
        <v>707</v>
      </c>
      <c r="E33" t="s">
        <v>878</v>
      </c>
      <c r="F33">
        <v>106</v>
      </c>
      <c r="G33">
        <v>3519.91</v>
      </c>
      <c r="H33">
        <v>2.4500000000000002</v>
      </c>
      <c r="I33">
        <v>2.66</v>
      </c>
      <c r="J33">
        <v>4810</v>
      </c>
      <c r="K33">
        <v>69</v>
      </c>
      <c r="L33">
        <v>86</v>
      </c>
      <c r="M33" t="s">
        <v>878</v>
      </c>
      <c r="N33">
        <v>6.26</v>
      </c>
      <c r="O33">
        <v>76</v>
      </c>
      <c r="P33">
        <v>3.76</v>
      </c>
      <c r="Q33">
        <v>114</v>
      </c>
      <c r="R33">
        <v>4.3499999999999996</v>
      </c>
      <c r="S33">
        <v>2.04</v>
      </c>
      <c r="T33">
        <v>2.06</v>
      </c>
      <c r="U33">
        <v>53600</v>
      </c>
      <c r="V33">
        <v>18.3</v>
      </c>
      <c r="W33">
        <v>5.87</v>
      </c>
      <c r="X33">
        <v>3.26</v>
      </c>
      <c r="Y33">
        <v>2.12</v>
      </c>
      <c r="Z33">
        <v>0.91</v>
      </c>
      <c r="AA33">
        <v>0.77</v>
      </c>
      <c r="AB33">
        <v>0.69</v>
      </c>
      <c r="AC33" t="s">
        <v>878</v>
      </c>
      <c r="AD33">
        <v>25200</v>
      </c>
      <c r="AE33">
        <v>41</v>
      </c>
      <c r="AF33">
        <v>21</v>
      </c>
      <c r="AG33">
        <v>0.28999999999999998</v>
      </c>
      <c r="AH33">
        <v>3570</v>
      </c>
      <c r="AI33">
        <v>3260</v>
      </c>
      <c r="AJ33">
        <v>4.1399999999999997</v>
      </c>
      <c r="AK33">
        <v>950</v>
      </c>
      <c r="AL33">
        <v>10.3</v>
      </c>
      <c r="AM33">
        <v>36.299999999999997</v>
      </c>
      <c r="AN33">
        <v>21.3</v>
      </c>
      <c r="AO33">
        <v>440</v>
      </c>
      <c r="AP33">
        <v>17100</v>
      </c>
      <c r="AQ33" t="s">
        <v>878</v>
      </c>
      <c r="AR33">
        <v>9.6300000000000008</v>
      </c>
      <c r="AS33" t="s">
        <v>878</v>
      </c>
      <c r="AT33">
        <v>140</v>
      </c>
      <c r="AU33" t="s">
        <v>878</v>
      </c>
      <c r="AV33" t="s">
        <v>878</v>
      </c>
      <c r="AW33" t="s">
        <v>878</v>
      </c>
      <c r="AX33">
        <v>30300</v>
      </c>
      <c r="AY33">
        <v>37.6</v>
      </c>
      <c r="AZ33">
        <v>10.3</v>
      </c>
      <c r="BA33">
        <v>2.79</v>
      </c>
      <c r="BB33">
        <v>299205.09299999999</v>
      </c>
      <c r="BC33">
        <v>7.25</v>
      </c>
      <c r="BD33">
        <v>4.0199999999999996</v>
      </c>
      <c r="BE33">
        <v>114</v>
      </c>
      <c r="BF33">
        <v>0.92</v>
      </c>
      <c r="BG33">
        <v>0.8</v>
      </c>
      <c r="BH33">
        <v>0.15</v>
      </c>
      <c r="BI33">
        <v>12.3</v>
      </c>
      <c r="BJ33">
        <v>1890</v>
      </c>
      <c r="BK33">
        <v>5.65</v>
      </c>
      <c r="BL33">
        <v>0.28999999999999998</v>
      </c>
      <c r="BM33">
        <v>5.0599999999999996</v>
      </c>
      <c r="BN33">
        <v>147</v>
      </c>
      <c r="BO33">
        <v>3.17</v>
      </c>
      <c r="BP33">
        <v>21.1</v>
      </c>
      <c r="BQ33">
        <v>1.9</v>
      </c>
      <c r="BR33">
        <v>27300</v>
      </c>
      <c r="BS33">
        <v>67</v>
      </c>
    </row>
    <row r="34" spans="1:71" x14ac:dyDescent="0.25">
      <c r="A34" t="s">
        <v>283</v>
      </c>
      <c r="B34">
        <v>149</v>
      </c>
      <c r="C34">
        <v>40900</v>
      </c>
      <c r="D34">
        <v>2145</v>
      </c>
      <c r="E34" t="s">
        <v>878</v>
      </c>
      <c r="F34" t="s">
        <v>878</v>
      </c>
      <c r="G34">
        <v>4109</v>
      </c>
      <c r="H34">
        <v>2.37</v>
      </c>
      <c r="I34">
        <v>6.37</v>
      </c>
      <c r="J34">
        <v>22500</v>
      </c>
      <c r="K34">
        <v>102</v>
      </c>
      <c r="L34">
        <v>92</v>
      </c>
      <c r="M34" t="s">
        <v>878</v>
      </c>
      <c r="N34">
        <v>28.7</v>
      </c>
      <c r="O34">
        <v>35.700000000000003</v>
      </c>
      <c r="P34">
        <v>4.5599999999999996</v>
      </c>
      <c r="Q34">
        <v>306</v>
      </c>
      <c r="R34">
        <v>5.88</v>
      </c>
      <c r="S34">
        <v>2.75</v>
      </c>
      <c r="T34">
        <v>3.97</v>
      </c>
      <c r="U34">
        <v>115000</v>
      </c>
      <c r="V34">
        <v>12.2</v>
      </c>
      <c r="W34">
        <v>7.97</v>
      </c>
      <c r="X34" t="s">
        <v>878</v>
      </c>
      <c r="Y34">
        <v>2.5</v>
      </c>
      <c r="Z34">
        <v>1.7</v>
      </c>
      <c r="AA34">
        <v>1.02</v>
      </c>
      <c r="AB34">
        <v>2.12</v>
      </c>
      <c r="AC34" t="s">
        <v>878</v>
      </c>
      <c r="AD34">
        <v>36100</v>
      </c>
      <c r="AE34">
        <v>46.6</v>
      </c>
      <c r="AF34">
        <v>38.5</v>
      </c>
      <c r="AG34">
        <v>0.32</v>
      </c>
      <c r="AH34">
        <v>8850</v>
      </c>
      <c r="AI34">
        <v>9680</v>
      </c>
      <c r="AJ34">
        <v>8.1999999999999993</v>
      </c>
      <c r="AK34">
        <v>1460</v>
      </c>
      <c r="AL34" t="s">
        <v>878</v>
      </c>
      <c r="AM34">
        <v>42.8</v>
      </c>
      <c r="AN34">
        <v>28.4</v>
      </c>
      <c r="AO34">
        <v>900</v>
      </c>
      <c r="AP34">
        <v>47600</v>
      </c>
      <c r="AQ34" t="s">
        <v>878</v>
      </c>
      <c r="AR34">
        <v>11.4</v>
      </c>
      <c r="AS34" t="s">
        <v>878</v>
      </c>
      <c r="AT34">
        <v>175</v>
      </c>
      <c r="AU34" t="s">
        <v>878</v>
      </c>
      <c r="AV34" t="s">
        <v>878</v>
      </c>
      <c r="AW34" t="s">
        <v>878</v>
      </c>
      <c r="AX34">
        <v>74700</v>
      </c>
      <c r="AY34">
        <v>96</v>
      </c>
      <c r="AZ34">
        <v>6.75</v>
      </c>
      <c r="BA34" t="s">
        <v>878</v>
      </c>
      <c r="BB34">
        <v>213600</v>
      </c>
      <c r="BC34">
        <v>8.17</v>
      </c>
      <c r="BD34">
        <v>4.38</v>
      </c>
      <c r="BE34">
        <v>151</v>
      </c>
      <c r="BF34" t="s">
        <v>878</v>
      </c>
      <c r="BG34">
        <v>1.03</v>
      </c>
      <c r="BH34">
        <v>0.18</v>
      </c>
      <c r="BI34">
        <v>7.9</v>
      </c>
      <c r="BJ34">
        <v>1280</v>
      </c>
      <c r="BK34">
        <v>29.2</v>
      </c>
      <c r="BL34">
        <v>0.34</v>
      </c>
      <c r="BM34">
        <v>8.65</v>
      </c>
      <c r="BN34">
        <v>66</v>
      </c>
      <c r="BO34">
        <v>6.7</v>
      </c>
      <c r="BP34">
        <v>31.7</v>
      </c>
      <c r="BQ34">
        <v>2.23</v>
      </c>
      <c r="BR34">
        <v>36300</v>
      </c>
      <c r="BS34">
        <v>86</v>
      </c>
    </row>
    <row r="35" spans="1:71" x14ac:dyDescent="0.25">
      <c r="A35" t="s">
        <v>284</v>
      </c>
      <c r="B35">
        <v>25.8</v>
      </c>
      <c r="C35">
        <v>48200</v>
      </c>
      <c r="D35">
        <v>240</v>
      </c>
      <c r="E35" t="s">
        <v>878</v>
      </c>
      <c r="F35" t="s">
        <v>878</v>
      </c>
      <c r="G35">
        <v>7775</v>
      </c>
      <c r="H35">
        <v>2.87</v>
      </c>
      <c r="I35">
        <v>4.04</v>
      </c>
      <c r="J35">
        <v>14700</v>
      </c>
      <c r="K35">
        <v>100</v>
      </c>
      <c r="L35">
        <v>48.5</v>
      </c>
      <c r="M35" t="s">
        <v>878</v>
      </c>
      <c r="N35">
        <v>26.9</v>
      </c>
      <c r="O35">
        <v>39.299999999999997</v>
      </c>
      <c r="P35">
        <v>5.12</v>
      </c>
      <c r="Q35">
        <v>246</v>
      </c>
      <c r="R35">
        <v>3.43</v>
      </c>
      <c r="S35">
        <v>1.94</v>
      </c>
      <c r="T35">
        <v>0.87</v>
      </c>
      <c r="U35">
        <v>96900</v>
      </c>
      <c r="V35">
        <v>12.5</v>
      </c>
      <c r="W35">
        <v>4.41</v>
      </c>
      <c r="X35" t="s">
        <v>878</v>
      </c>
      <c r="Y35">
        <v>3.09</v>
      </c>
      <c r="Z35">
        <v>1.56</v>
      </c>
      <c r="AA35">
        <v>0.67</v>
      </c>
      <c r="AB35">
        <v>0.37</v>
      </c>
      <c r="AC35" t="s">
        <v>878</v>
      </c>
      <c r="AD35">
        <v>44000</v>
      </c>
      <c r="AE35">
        <v>31.5</v>
      </c>
      <c r="AF35">
        <v>47.2</v>
      </c>
      <c r="AG35">
        <v>0.28000000000000003</v>
      </c>
      <c r="AH35">
        <v>8190</v>
      </c>
      <c r="AI35">
        <v>3250</v>
      </c>
      <c r="AJ35">
        <v>9.83</v>
      </c>
      <c r="AK35">
        <v>1500</v>
      </c>
      <c r="AL35">
        <v>6.8</v>
      </c>
      <c r="AM35" t="s">
        <v>878</v>
      </c>
      <c r="AN35">
        <v>37.299999999999997</v>
      </c>
      <c r="AO35">
        <v>890</v>
      </c>
      <c r="AP35">
        <v>6730</v>
      </c>
      <c r="AQ35" t="s">
        <v>878</v>
      </c>
      <c r="AR35">
        <v>6.43</v>
      </c>
      <c r="AS35" t="s">
        <v>878</v>
      </c>
      <c r="AT35">
        <v>211</v>
      </c>
      <c r="AU35" t="s">
        <v>878</v>
      </c>
      <c r="AV35" t="s">
        <v>878</v>
      </c>
      <c r="AW35" t="s">
        <v>878</v>
      </c>
      <c r="AX35">
        <v>93700</v>
      </c>
      <c r="AY35">
        <v>20.5</v>
      </c>
      <c r="AZ35">
        <v>7.24</v>
      </c>
      <c r="BA35" t="s">
        <v>878</v>
      </c>
      <c r="BB35">
        <v>225100</v>
      </c>
      <c r="BC35">
        <v>3.86</v>
      </c>
      <c r="BD35">
        <v>1.63</v>
      </c>
      <c r="BE35">
        <v>262</v>
      </c>
      <c r="BF35" t="s">
        <v>878</v>
      </c>
      <c r="BG35">
        <v>0.64</v>
      </c>
      <c r="BH35">
        <v>0.3</v>
      </c>
      <c r="BI35">
        <v>8.92</v>
      </c>
      <c r="BJ35">
        <v>1580</v>
      </c>
      <c r="BK35">
        <v>39.4</v>
      </c>
      <c r="BL35">
        <v>0.28000000000000003</v>
      </c>
      <c r="BM35">
        <v>11.9</v>
      </c>
      <c r="BN35">
        <v>81</v>
      </c>
      <c r="BO35">
        <v>2.63</v>
      </c>
      <c r="BP35">
        <v>18.2</v>
      </c>
      <c r="BQ35">
        <v>1.91</v>
      </c>
      <c r="BR35">
        <v>49200</v>
      </c>
      <c r="BS35">
        <v>106</v>
      </c>
    </row>
    <row r="36" spans="1:71" x14ac:dyDescent="0.25">
      <c r="A36" t="s">
        <v>285</v>
      </c>
      <c r="B36">
        <v>45.1</v>
      </c>
      <c r="C36">
        <v>43200</v>
      </c>
      <c r="D36">
        <v>275</v>
      </c>
      <c r="E36" t="s">
        <v>878</v>
      </c>
      <c r="F36" t="s">
        <v>878</v>
      </c>
      <c r="G36" t="s">
        <v>878</v>
      </c>
      <c r="H36">
        <v>2.99</v>
      </c>
      <c r="I36">
        <v>4.92</v>
      </c>
      <c r="J36">
        <v>12700</v>
      </c>
      <c r="K36">
        <v>168</v>
      </c>
      <c r="L36">
        <v>56</v>
      </c>
      <c r="M36" t="s">
        <v>878</v>
      </c>
      <c r="N36">
        <v>26.7</v>
      </c>
      <c r="O36">
        <v>36</v>
      </c>
      <c r="P36">
        <v>4.21</v>
      </c>
      <c r="Q36">
        <v>266</v>
      </c>
      <c r="R36">
        <v>3.19</v>
      </c>
      <c r="S36">
        <v>1.78</v>
      </c>
      <c r="T36" t="s">
        <v>878</v>
      </c>
      <c r="U36">
        <v>110200</v>
      </c>
      <c r="V36">
        <v>11.4</v>
      </c>
      <c r="W36">
        <v>3.94</v>
      </c>
      <c r="X36" t="s">
        <v>878</v>
      </c>
      <c r="Y36">
        <v>2.8</v>
      </c>
      <c r="Z36">
        <v>2.4900000000000002</v>
      </c>
      <c r="AA36">
        <v>0.61</v>
      </c>
      <c r="AB36">
        <v>0.5</v>
      </c>
      <c r="AC36" t="s">
        <v>878</v>
      </c>
      <c r="AD36">
        <v>39600</v>
      </c>
      <c r="AE36">
        <v>27.5</v>
      </c>
      <c r="AF36">
        <v>43.8</v>
      </c>
      <c r="AG36">
        <v>0.26</v>
      </c>
      <c r="AH36">
        <v>6440</v>
      </c>
      <c r="AI36">
        <v>4590</v>
      </c>
      <c r="AJ36">
        <v>10.7</v>
      </c>
      <c r="AK36">
        <v>1310</v>
      </c>
      <c r="AL36">
        <v>6.5</v>
      </c>
      <c r="AM36">
        <v>22.4</v>
      </c>
      <c r="AN36">
        <v>37.299999999999997</v>
      </c>
      <c r="AO36">
        <v>900</v>
      </c>
      <c r="AP36">
        <v>12300</v>
      </c>
      <c r="AQ36" t="s">
        <v>878</v>
      </c>
      <c r="AR36">
        <v>5.75</v>
      </c>
      <c r="AS36" t="s">
        <v>878</v>
      </c>
      <c r="AT36">
        <v>185</v>
      </c>
      <c r="AU36" t="s">
        <v>878</v>
      </c>
      <c r="AV36" t="s">
        <v>878</v>
      </c>
      <c r="AW36" t="s">
        <v>878</v>
      </c>
      <c r="AX36">
        <v>123500</v>
      </c>
      <c r="AY36">
        <v>34.9</v>
      </c>
      <c r="AZ36">
        <v>6.39</v>
      </c>
      <c r="BA36">
        <v>2.21</v>
      </c>
      <c r="BB36">
        <v>198500</v>
      </c>
      <c r="BC36">
        <v>4.55</v>
      </c>
      <c r="BD36">
        <v>1.82</v>
      </c>
      <c r="BE36">
        <v>328</v>
      </c>
      <c r="BF36" t="s">
        <v>878</v>
      </c>
      <c r="BG36">
        <v>0.57999999999999996</v>
      </c>
      <c r="BH36">
        <v>0.39</v>
      </c>
      <c r="BI36">
        <v>8.94</v>
      </c>
      <c r="BJ36">
        <v>1430</v>
      </c>
      <c r="BK36">
        <v>40.5</v>
      </c>
      <c r="BL36">
        <v>0.25</v>
      </c>
      <c r="BM36">
        <v>12.8</v>
      </c>
      <c r="BN36">
        <v>81</v>
      </c>
      <c r="BO36">
        <v>2.5099999999999998</v>
      </c>
      <c r="BP36">
        <v>17.2</v>
      </c>
      <c r="BQ36">
        <v>1.71</v>
      </c>
      <c r="BR36">
        <v>81900</v>
      </c>
      <c r="BS36">
        <v>98</v>
      </c>
    </row>
    <row r="37" spans="1:71" x14ac:dyDescent="0.25">
      <c r="A37" t="s">
        <v>286</v>
      </c>
      <c r="B37">
        <v>78.099999999999994</v>
      </c>
      <c r="C37">
        <v>36200</v>
      </c>
      <c r="D37">
        <v>315</v>
      </c>
      <c r="E37" t="s">
        <v>878</v>
      </c>
      <c r="F37" t="s">
        <v>878</v>
      </c>
      <c r="G37" t="s">
        <v>878</v>
      </c>
      <c r="H37">
        <v>2.87</v>
      </c>
      <c r="I37">
        <v>6.83</v>
      </c>
      <c r="J37">
        <v>11500</v>
      </c>
      <c r="K37">
        <v>278</v>
      </c>
      <c r="L37">
        <v>33.799999999999997</v>
      </c>
      <c r="M37" t="s">
        <v>878</v>
      </c>
      <c r="N37">
        <v>25.6</v>
      </c>
      <c r="O37">
        <v>29.4</v>
      </c>
      <c r="P37">
        <v>3.22</v>
      </c>
      <c r="Q37">
        <v>271</v>
      </c>
      <c r="R37">
        <v>2.81</v>
      </c>
      <c r="S37">
        <v>1.51</v>
      </c>
      <c r="T37">
        <v>0.71</v>
      </c>
      <c r="U37">
        <v>117900</v>
      </c>
      <c r="V37">
        <v>10.199999999999999</v>
      </c>
      <c r="W37">
        <v>3.63</v>
      </c>
      <c r="X37" t="s">
        <v>878</v>
      </c>
      <c r="Y37">
        <v>2.29</v>
      </c>
      <c r="Z37">
        <v>4.18</v>
      </c>
      <c r="AA37">
        <v>0.53</v>
      </c>
      <c r="AB37">
        <v>0.73</v>
      </c>
      <c r="AC37" t="s">
        <v>878</v>
      </c>
      <c r="AD37">
        <v>31900</v>
      </c>
      <c r="AE37">
        <v>13.7</v>
      </c>
      <c r="AF37">
        <v>38.9</v>
      </c>
      <c r="AG37">
        <v>0.22</v>
      </c>
      <c r="AH37">
        <v>4910</v>
      </c>
      <c r="AI37">
        <v>6630</v>
      </c>
      <c r="AJ37">
        <v>9.82</v>
      </c>
      <c r="AK37">
        <v>1080</v>
      </c>
      <c r="AL37">
        <v>5.76</v>
      </c>
      <c r="AM37">
        <v>17.8</v>
      </c>
      <c r="AN37">
        <v>34.9</v>
      </c>
      <c r="AO37">
        <v>890</v>
      </c>
      <c r="AP37">
        <v>22100</v>
      </c>
      <c r="AQ37" t="s">
        <v>878</v>
      </c>
      <c r="AR37">
        <v>4.72</v>
      </c>
      <c r="AS37" t="s">
        <v>878</v>
      </c>
      <c r="AT37">
        <v>145</v>
      </c>
      <c r="AU37" t="s">
        <v>878</v>
      </c>
      <c r="AV37" t="s">
        <v>878</v>
      </c>
      <c r="AW37" t="s">
        <v>878</v>
      </c>
      <c r="AX37">
        <v>160200</v>
      </c>
      <c r="AY37">
        <v>58</v>
      </c>
      <c r="AZ37">
        <v>5.04</v>
      </c>
      <c r="BA37">
        <v>2.78</v>
      </c>
      <c r="BB37">
        <v>163400</v>
      </c>
      <c r="BC37" t="s">
        <v>878</v>
      </c>
      <c r="BD37">
        <v>2.27</v>
      </c>
      <c r="BE37">
        <v>331</v>
      </c>
      <c r="BF37" t="s">
        <v>878</v>
      </c>
      <c r="BG37">
        <v>0.47</v>
      </c>
      <c r="BH37">
        <v>0.56999999999999995</v>
      </c>
      <c r="BI37">
        <v>7.54</v>
      </c>
      <c r="BJ37">
        <v>1170</v>
      </c>
      <c r="BK37">
        <v>37.6</v>
      </c>
      <c r="BL37">
        <v>0.21</v>
      </c>
      <c r="BM37">
        <v>12.2</v>
      </c>
      <c r="BN37">
        <v>36.200000000000003</v>
      </c>
      <c r="BO37">
        <v>2.21</v>
      </c>
      <c r="BP37">
        <v>15.4</v>
      </c>
      <c r="BQ37">
        <v>1.46</v>
      </c>
      <c r="BR37">
        <v>136300</v>
      </c>
      <c r="BS37">
        <v>80</v>
      </c>
    </row>
    <row r="38" spans="1:71" x14ac:dyDescent="0.25">
      <c r="A38" t="s">
        <v>287</v>
      </c>
      <c r="B38">
        <v>0.86</v>
      </c>
      <c r="C38">
        <v>84100</v>
      </c>
      <c r="D38">
        <v>57</v>
      </c>
      <c r="E38">
        <v>0.21099999999999999</v>
      </c>
      <c r="F38" t="s">
        <v>878</v>
      </c>
      <c r="G38">
        <v>694</v>
      </c>
      <c r="H38" t="s">
        <v>878</v>
      </c>
      <c r="I38" t="s">
        <v>878</v>
      </c>
      <c r="J38">
        <v>55700</v>
      </c>
      <c r="K38" t="s">
        <v>878</v>
      </c>
      <c r="L38" t="s">
        <v>878</v>
      </c>
      <c r="M38" t="s">
        <v>878</v>
      </c>
      <c r="N38">
        <v>75</v>
      </c>
      <c r="O38">
        <v>8650</v>
      </c>
      <c r="P38" t="s">
        <v>878</v>
      </c>
      <c r="Q38">
        <v>2327</v>
      </c>
      <c r="R38" t="s">
        <v>878</v>
      </c>
      <c r="S38" t="s">
        <v>878</v>
      </c>
      <c r="T38" t="s">
        <v>878</v>
      </c>
      <c r="U38">
        <v>84100</v>
      </c>
      <c r="V38" t="s">
        <v>878</v>
      </c>
      <c r="W38" t="s">
        <v>878</v>
      </c>
      <c r="X38" t="s">
        <v>878</v>
      </c>
      <c r="Y38" t="s">
        <v>878</v>
      </c>
      <c r="Z38" t="s">
        <v>878</v>
      </c>
      <c r="AA38" t="s">
        <v>878</v>
      </c>
      <c r="AB38" t="s">
        <v>878</v>
      </c>
      <c r="AC38">
        <v>1.7999999999999999E-2</v>
      </c>
      <c r="AD38">
        <v>23000</v>
      </c>
      <c r="AE38" t="s">
        <v>878</v>
      </c>
      <c r="AF38" t="s">
        <v>878</v>
      </c>
      <c r="AG38" t="s">
        <v>878</v>
      </c>
      <c r="AH38">
        <v>30100</v>
      </c>
      <c r="AI38">
        <v>1300</v>
      </c>
      <c r="AJ38">
        <v>9</v>
      </c>
      <c r="AK38">
        <v>16700</v>
      </c>
      <c r="AL38" t="s">
        <v>878</v>
      </c>
      <c r="AM38" t="s">
        <v>878</v>
      </c>
      <c r="AN38" t="s">
        <v>878</v>
      </c>
      <c r="AO38">
        <v>1890</v>
      </c>
      <c r="AP38" t="s">
        <v>878</v>
      </c>
      <c r="AQ38">
        <v>0.13100000000000001</v>
      </c>
      <c r="AR38" t="s">
        <v>878</v>
      </c>
      <c r="AS38">
        <v>0.19700000000000001</v>
      </c>
      <c r="AT38" t="s">
        <v>878</v>
      </c>
      <c r="AU38" t="s">
        <v>878</v>
      </c>
      <c r="AV38">
        <v>4.2999999999999997E-2</v>
      </c>
      <c r="AW38">
        <v>7.8E-2</v>
      </c>
      <c r="AX38">
        <v>12000</v>
      </c>
      <c r="AY38" t="s">
        <v>878</v>
      </c>
      <c r="AZ38" t="s">
        <v>878</v>
      </c>
      <c r="BA38" t="s">
        <v>878</v>
      </c>
      <c r="BB38">
        <v>229000</v>
      </c>
      <c r="BC38" t="s">
        <v>878</v>
      </c>
      <c r="BD38" t="s">
        <v>878</v>
      </c>
      <c r="BE38">
        <v>537</v>
      </c>
      <c r="BF38" t="s">
        <v>878</v>
      </c>
      <c r="BG38" t="s">
        <v>878</v>
      </c>
      <c r="BH38" t="s">
        <v>878</v>
      </c>
      <c r="BI38" t="s">
        <v>878</v>
      </c>
      <c r="BJ38">
        <v>7110</v>
      </c>
      <c r="BK38" t="s">
        <v>878</v>
      </c>
      <c r="BL38" t="s">
        <v>878</v>
      </c>
      <c r="BM38" t="s">
        <v>878</v>
      </c>
      <c r="BN38">
        <v>330</v>
      </c>
      <c r="BO38" t="s">
        <v>878</v>
      </c>
      <c r="BP38" t="s">
        <v>878</v>
      </c>
      <c r="BQ38" t="s">
        <v>878</v>
      </c>
      <c r="BR38">
        <v>133</v>
      </c>
      <c r="BS38">
        <v>108</v>
      </c>
    </row>
    <row r="39" spans="1:71" x14ac:dyDescent="0.25">
      <c r="A39" t="s">
        <v>292</v>
      </c>
      <c r="B39" t="s">
        <v>878</v>
      </c>
      <c r="C39">
        <v>101600</v>
      </c>
      <c r="D39">
        <v>1.2</v>
      </c>
      <c r="E39">
        <v>4.7E-2</v>
      </c>
      <c r="F39" t="s">
        <v>878</v>
      </c>
      <c r="G39">
        <v>247</v>
      </c>
      <c r="H39" t="s">
        <v>878</v>
      </c>
      <c r="I39" t="s">
        <v>878</v>
      </c>
      <c r="J39">
        <v>68700</v>
      </c>
      <c r="K39" t="s">
        <v>878</v>
      </c>
      <c r="L39" t="s">
        <v>878</v>
      </c>
      <c r="M39" t="s">
        <v>878</v>
      </c>
      <c r="N39">
        <v>88</v>
      </c>
      <c r="O39">
        <v>123</v>
      </c>
      <c r="P39" t="s">
        <v>878</v>
      </c>
      <c r="Q39">
        <v>2504</v>
      </c>
      <c r="R39" t="s">
        <v>878</v>
      </c>
      <c r="S39" t="s">
        <v>878</v>
      </c>
      <c r="T39" t="s">
        <v>878</v>
      </c>
      <c r="U39">
        <v>75800</v>
      </c>
      <c r="V39" t="s">
        <v>878</v>
      </c>
      <c r="W39" t="s">
        <v>878</v>
      </c>
      <c r="X39" t="s">
        <v>878</v>
      </c>
      <c r="Y39" t="s">
        <v>878</v>
      </c>
      <c r="Z39" t="s">
        <v>878</v>
      </c>
      <c r="AA39" t="s">
        <v>878</v>
      </c>
      <c r="AB39" t="s">
        <v>878</v>
      </c>
      <c r="AC39">
        <v>2E-3</v>
      </c>
      <c r="AD39">
        <v>4600</v>
      </c>
      <c r="AE39" t="s">
        <v>878</v>
      </c>
      <c r="AF39" t="s">
        <v>878</v>
      </c>
      <c r="AG39" t="s">
        <v>878</v>
      </c>
      <c r="AH39">
        <v>32800</v>
      </c>
      <c r="AI39">
        <v>1124</v>
      </c>
      <c r="AJ39" t="s">
        <v>878</v>
      </c>
      <c r="AK39">
        <v>18900</v>
      </c>
      <c r="AL39" t="s">
        <v>878</v>
      </c>
      <c r="AM39" t="s">
        <v>878</v>
      </c>
      <c r="AN39" t="s">
        <v>878</v>
      </c>
      <c r="AO39">
        <v>746</v>
      </c>
      <c r="AP39">
        <v>13</v>
      </c>
      <c r="AQ39">
        <v>7.0000000000000007E-2</v>
      </c>
      <c r="AR39" t="s">
        <v>878</v>
      </c>
      <c r="AS39">
        <v>4.7E-2</v>
      </c>
      <c r="AT39" t="s">
        <v>878</v>
      </c>
      <c r="AU39" t="s">
        <v>878</v>
      </c>
      <c r="AV39">
        <v>3.0000000000000001E-3</v>
      </c>
      <c r="AW39">
        <v>6.0000000000000001E-3</v>
      </c>
      <c r="AX39">
        <v>14700</v>
      </c>
      <c r="AY39" t="s">
        <v>878</v>
      </c>
      <c r="AZ39">
        <v>18.7</v>
      </c>
      <c r="BA39" t="s">
        <v>878</v>
      </c>
      <c r="BB39" t="s">
        <v>878</v>
      </c>
      <c r="BC39" t="s">
        <v>878</v>
      </c>
      <c r="BD39" t="s">
        <v>878</v>
      </c>
      <c r="BE39">
        <v>338</v>
      </c>
      <c r="BF39" t="s">
        <v>878</v>
      </c>
      <c r="BG39" t="s">
        <v>878</v>
      </c>
      <c r="BH39" t="s">
        <v>878</v>
      </c>
      <c r="BI39" t="s">
        <v>878</v>
      </c>
      <c r="BJ39">
        <v>3380</v>
      </c>
      <c r="BK39" t="s">
        <v>878</v>
      </c>
      <c r="BL39" t="s">
        <v>878</v>
      </c>
      <c r="BM39" t="s">
        <v>878</v>
      </c>
      <c r="BN39" t="s">
        <v>878</v>
      </c>
      <c r="BO39" t="s">
        <v>878</v>
      </c>
      <c r="BP39" t="s">
        <v>878</v>
      </c>
      <c r="BQ39" t="s">
        <v>878</v>
      </c>
      <c r="BR39">
        <v>91</v>
      </c>
      <c r="BS39">
        <v>29</v>
      </c>
    </row>
    <row r="40" spans="1:71" x14ac:dyDescent="0.25">
      <c r="A40" t="s">
        <v>294</v>
      </c>
      <c r="B40">
        <v>1.03</v>
      </c>
      <c r="C40" t="s">
        <v>878</v>
      </c>
      <c r="D40">
        <v>149</v>
      </c>
      <c r="E40" t="s">
        <v>878</v>
      </c>
      <c r="F40" t="s">
        <v>878</v>
      </c>
      <c r="G40" t="s">
        <v>878</v>
      </c>
      <c r="H40" t="s">
        <v>878</v>
      </c>
      <c r="I40">
        <v>318</v>
      </c>
      <c r="J40" t="s">
        <v>878</v>
      </c>
      <c r="K40" t="s">
        <v>878</v>
      </c>
      <c r="L40" t="s">
        <v>878</v>
      </c>
      <c r="M40" t="s">
        <v>878</v>
      </c>
      <c r="N40" t="s">
        <v>878</v>
      </c>
      <c r="O40" t="s">
        <v>878</v>
      </c>
      <c r="P40" t="s">
        <v>878</v>
      </c>
      <c r="Q40">
        <v>1529</v>
      </c>
      <c r="R40" t="s">
        <v>878</v>
      </c>
      <c r="S40" t="s">
        <v>878</v>
      </c>
      <c r="T40" t="s">
        <v>878</v>
      </c>
      <c r="U40" t="s">
        <v>878</v>
      </c>
      <c r="V40" t="s">
        <v>878</v>
      </c>
      <c r="W40" t="s">
        <v>878</v>
      </c>
      <c r="X40" t="s">
        <v>878</v>
      </c>
      <c r="Y40" t="s">
        <v>878</v>
      </c>
      <c r="Z40" t="s">
        <v>878</v>
      </c>
      <c r="AA40" t="s">
        <v>878</v>
      </c>
      <c r="AB40">
        <v>10.7</v>
      </c>
      <c r="AC40" t="s">
        <v>878</v>
      </c>
      <c r="AD40" t="s">
        <v>878</v>
      </c>
      <c r="AE40" t="s">
        <v>878</v>
      </c>
      <c r="AF40" t="s">
        <v>878</v>
      </c>
      <c r="AG40" t="s">
        <v>878</v>
      </c>
      <c r="AH40" t="s">
        <v>878</v>
      </c>
      <c r="AI40" t="s">
        <v>878</v>
      </c>
      <c r="AJ40">
        <v>1.68</v>
      </c>
      <c r="AK40" t="s">
        <v>878</v>
      </c>
      <c r="AL40" t="s">
        <v>878</v>
      </c>
      <c r="AM40" t="s">
        <v>878</v>
      </c>
      <c r="AN40" t="s">
        <v>878</v>
      </c>
      <c r="AO40" t="s">
        <v>878</v>
      </c>
      <c r="AP40">
        <v>26.7</v>
      </c>
      <c r="AQ40" t="s">
        <v>878</v>
      </c>
      <c r="AR40" t="s">
        <v>878</v>
      </c>
      <c r="AS40" t="s">
        <v>878</v>
      </c>
      <c r="AT40" t="s">
        <v>878</v>
      </c>
      <c r="AU40" t="s">
        <v>878</v>
      </c>
      <c r="AV40" t="s">
        <v>878</v>
      </c>
      <c r="AW40" t="s">
        <v>878</v>
      </c>
      <c r="AX40" t="s">
        <v>878</v>
      </c>
      <c r="AY40" t="s">
        <v>878</v>
      </c>
      <c r="AZ40" t="s">
        <v>878</v>
      </c>
      <c r="BA40" t="s">
        <v>878</v>
      </c>
      <c r="BB40" t="s">
        <v>878</v>
      </c>
      <c r="BC40" t="s">
        <v>878</v>
      </c>
      <c r="BD40">
        <v>1755</v>
      </c>
      <c r="BE40" t="s">
        <v>878</v>
      </c>
      <c r="BF40" t="s">
        <v>878</v>
      </c>
      <c r="BG40" t="s">
        <v>878</v>
      </c>
      <c r="BH40" t="s">
        <v>878</v>
      </c>
      <c r="BI40" t="s">
        <v>878</v>
      </c>
      <c r="BJ40" t="s">
        <v>878</v>
      </c>
      <c r="BK40" t="s">
        <v>878</v>
      </c>
      <c r="BL40" t="s">
        <v>878</v>
      </c>
      <c r="BM40" t="s">
        <v>878</v>
      </c>
      <c r="BN40" t="s">
        <v>878</v>
      </c>
      <c r="BO40" t="s">
        <v>878</v>
      </c>
      <c r="BP40" t="s">
        <v>878</v>
      </c>
      <c r="BQ40" t="s">
        <v>878</v>
      </c>
      <c r="BR40">
        <v>1706</v>
      </c>
      <c r="BS40" t="s">
        <v>878</v>
      </c>
    </row>
    <row r="41" spans="1:71" x14ac:dyDescent="0.25">
      <c r="A41" t="s">
        <v>298</v>
      </c>
      <c r="B41">
        <v>1.58</v>
      </c>
      <c r="C41" t="s">
        <v>878</v>
      </c>
      <c r="D41">
        <v>789</v>
      </c>
      <c r="E41" t="s">
        <v>878</v>
      </c>
      <c r="F41" t="s">
        <v>878</v>
      </c>
      <c r="G41" t="s">
        <v>878</v>
      </c>
      <c r="H41" t="s">
        <v>878</v>
      </c>
      <c r="I41">
        <v>324</v>
      </c>
      <c r="J41" t="s">
        <v>878</v>
      </c>
      <c r="K41" t="s">
        <v>878</v>
      </c>
      <c r="L41" t="s">
        <v>878</v>
      </c>
      <c r="M41" t="s">
        <v>878</v>
      </c>
      <c r="N41" t="s">
        <v>878</v>
      </c>
      <c r="O41" t="s">
        <v>878</v>
      </c>
      <c r="P41" t="s">
        <v>878</v>
      </c>
      <c r="Q41">
        <v>2453</v>
      </c>
      <c r="R41" t="s">
        <v>878</v>
      </c>
      <c r="S41" t="s">
        <v>878</v>
      </c>
      <c r="T41" t="s">
        <v>878</v>
      </c>
      <c r="U41" t="s">
        <v>878</v>
      </c>
      <c r="V41" t="s">
        <v>878</v>
      </c>
      <c r="W41" t="s">
        <v>878</v>
      </c>
      <c r="X41" t="s">
        <v>878</v>
      </c>
      <c r="Y41" t="s">
        <v>878</v>
      </c>
      <c r="Z41" t="s">
        <v>878</v>
      </c>
      <c r="AA41" t="s">
        <v>878</v>
      </c>
      <c r="AB41">
        <v>34</v>
      </c>
      <c r="AC41" t="s">
        <v>878</v>
      </c>
      <c r="AD41" t="s">
        <v>878</v>
      </c>
      <c r="AE41" t="s">
        <v>878</v>
      </c>
      <c r="AF41" t="s">
        <v>878</v>
      </c>
      <c r="AG41" t="s">
        <v>878</v>
      </c>
      <c r="AH41" t="s">
        <v>878</v>
      </c>
      <c r="AI41" t="s">
        <v>878</v>
      </c>
      <c r="AJ41">
        <v>2.2799999999999998</v>
      </c>
      <c r="AK41" t="s">
        <v>878</v>
      </c>
      <c r="AL41" t="s">
        <v>878</v>
      </c>
      <c r="AM41" t="s">
        <v>878</v>
      </c>
      <c r="AN41" t="s">
        <v>878</v>
      </c>
      <c r="AO41" t="s">
        <v>878</v>
      </c>
      <c r="AP41">
        <v>59</v>
      </c>
      <c r="AQ41" t="s">
        <v>878</v>
      </c>
      <c r="AR41" t="s">
        <v>878</v>
      </c>
      <c r="AS41" t="s">
        <v>878</v>
      </c>
      <c r="AT41" t="s">
        <v>878</v>
      </c>
      <c r="AU41" t="s">
        <v>878</v>
      </c>
      <c r="AV41" t="s">
        <v>878</v>
      </c>
      <c r="AW41" t="s">
        <v>878</v>
      </c>
      <c r="AX41" t="s">
        <v>878</v>
      </c>
      <c r="AY41" t="s">
        <v>878</v>
      </c>
      <c r="AZ41" t="s">
        <v>878</v>
      </c>
      <c r="BA41" t="s">
        <v>878</v>
      </c>
      <c r="BB41" t="s">
        <v>878</v>
      </c>
      <c r="BC41" t="s">
        <v>878</v>
      </c>
      <c r="BD41">
        <v>6061</v>
      </c>
      <c r="BE41" t="s">
        <v>878</v>
      </c>
      <c r="BF41" t="s">
        <v>878</v>
      </c>
      <c r="BG41" t="s">
        <v>878</v>
      </c>
      <c r="BH41" t="s">
        <v>878</v>
      </c>
      <c r="BI41" t="s">
        <v>878</v>
      </c>
      <c r="BJ41" t="s">
        <v>878</v>
      </c>
      <c r="BK41" t="s">
        <v>878</v>
      </c>
      <c r="BL41" t="s">
        <v>878</v>
      </c>
      <c r="BM41" t="s">
        <v>878</v>
      </c>
      <c r="BN41" t="s">
        <v>878</v>
      </c>
      <c r="BO41" t="s">
        <v>878</v>
      </c>
      <c r="BP41" t="s">
        <v>878</v>
      </c>
      <c r="BQ41" t="s">
        <v>878</v>
      </c>
      <c r="BR41">
        <v>3637</v>
      </c>
      <c r="BS41" t="s">
        <v>878</v>
      </c>
    </row>
    <row r="42" spans="1:71" x14ac:dyDescent="0.25">
      <c r="A42" t="s">
        <v>299</v>
      </c>
      <c r="B42">
        <v>1.22</v>
      </c>
      <c r="C42" t="s">
        <v>878</v>
      </c>
      <c r="D42">
        <v>584</v>
      </c>
      <c r="E42" t="s">
        <v>878</v>
      </c>
      <c r="F42" t="s">
        <v>878</v>
      </c>
      <c r="G42" t="s">
        <v>878</v>
      </c>
      <c r="H42" t="s">
        <v>878</v>
      </c>
      <c r="I42">
        <v>242</v>
      </c>
      <c r="J42" t="s">
        <v>878</v>
      </c>
      <c r="K42" t="s">
        <v>878</v>
      </c>
      <c r="L42" t="s">
        <v>878</v>
      </c>
      <c r="M42" t="s">
        <v>878</v>
      </c>
      <c r="N42" t="s">
        <v>878</v>
      </c>
      <c r="O42" t="s">
        <v>878</v>
      </c>
      <c r="P42" t="s">
        <v>878</v>
      </c>
      <c r="Q42">
        <v>1466</v>
      </c>
      <c r="R42" t="s">
        <v>878</v>
      </c>
      <c r="S42" t="s">
        <v>878</v>
      </c>
      <c r="T42" t="s">
        <v>878</v>
      </c>
      <c r="U42" t="s">
        <v>878</v>
      </c>
      <c r="V42" t="s">
        <v>878</v>
      </c>
      <c r="W42" t="s">
        <v>878</v>
      </c>
      <c r="X42" t="s">
        <v>878</v>
      </c>
      <c r="Y42" t="s">
        <v>878</v>
      </c>
      <c r="Z42" t="s">
        <v>878</v>
      </c>
      <c r="AA42" t="s">
        <v>878</v>
      </c>
      <c r="AB42">
        <v>45</v>
      </c>
      <c r="AC42" t="s">
        <v>878</v>
      </c>
      <c r="AD42" t="s">
        <v>878</v>
      </c>
      <c r="AE42" t="s">
        <v>878</v>
      </c>
      <c r="AF42" t="s">
        <v>878</v>
      </c>
      <c r="AG42" t="s">
        <v>878</v>
      </c>
      <c r="AH42" t="s">
        <v>878</v>
      </c>
      <c r="AI42" t="s">
        <v>878</v>
      </c>
      <c r="AJ42">
        <v>2.99</v>
      </c>
      <c r="AK42" t="s">
        <v>878</v>
      </c>
      <c r="AL42" t="s">
        <v>878</v>
      </c>
      <c r="AM42" t="s">
        <v>878</v>
      </c>
      <c r="AN42" t="s">
        <v>878</v>
      </c>
      <c r="AO42" t="s">
        <v>878</v>
      </c>
      <c r="AP42">
        <v>54</v>
      </c>
      <c r="AQ42" t="s">
        <v>878</v>
      </c>
      <c r="AR42" t="s">
        <v>878</v>
      </c>
      <c r="AS42" t="s">
        <v>878</v>
      </c>
      <c r="AT42" t="s">
        <v>878</v>
      </c>
      <c r="AU42" t="s">
        <v>878</v>
      </c>
      <c r="AV42" t="s">
        <v>878</v>
      </c>
      <c r="AW42" t="s">
        <v>878</v>
      </c>
      <c r="AX42" t="s">
        <v>878</v>
      </c>
      <c r="AY42" t="s">
        <v>878</v>
      </c>
      <c r="AZ42" t="s">
        <v>878</v>
      </c>
      <c r="BA42" t="s">
        <v>878</v>
      </c>
      <c r="BB42" t="s">
        <v>878</v>
      </c>
      <c r="BC42" t="s">
        <v>878</v>
      </c>
      <c r="BD42">
        <v>10400</v>
      </c>
      <c r="BE42" t="s">
        <v>878</v>
      </c>
      <c r="BF42" t="s">
        <v>878</v>
      </c>
      <c r="BG42" t="s">
        <v>878</v>
      </c>
      <c r="BH42" t="s">
        <v>878</v>
      </c>
      <c r="BI42" t="s">
        <v>878</v>
      </c>
      <c r="BJ42" t="s">
        <v>878</v>
      </c>
      <c r="BK42" t="s">
        <v>878</v>
      </c>
      <c r="BL42" t="s">
        <v>878</v>
      </c>
      <c r="BM42" t="s">
        <v>878</v>
      </c>
      <c r="BN42" t="s">
        <v>878</v>
      </c>
      <c r="BO42" t="s">
        <v>878</v>
      </c>
      <c r="BP42" t="s">
        <v>878</v>
      </c>
      <c r="BQ42" t="s">
        <v>878</v>
      </c>
      <c r="BR42">
        <v>2436</v>
      </c>
      <c r="BS42" t="s">
        <v>878</v>
      </c>
    </row>
    <row r="43" spans="1:71" x14ac:dyDescent="0.25">
      <c r="A43" t="s">
        <v>300</v>
      </c>
      <c r="B43" t="s">
        <v>878</v>
      </c>
      <c r="C43" t="s">
        <v>878</v>
      </c>
      <c r="D43" t="s">
        <v>878</v>
      </c>
      <c r="E43" t="s">
        <v>878</v>
      </c>
      <c r="F43" t="s">
        <v>878</v>
      </c>
      <c r="G43" t="s">
        <v>878</v>
      </c>
      <c r="H43" t="s">
        <v>878</v>
      </c>
      <c r="I43" t="s">
        <v>878</v>
      </c>
      <c r="J43" t="s">
        <v>878</v>
      </c>
      <c r="K43" t="s">
        <v>878</v>
      </c>
      <c r="L43">
        <v>4691</v>
      </c>
      <c r="M43" t="s">
        <v>878</v>
      </c>
      <c r="N43" t="s">
        <v>878</v>
      </c>
      <c r="O43" t="s">
        <v>878</v>
      </c>
      <c r="P43" t="s">
        <v>878</v>
      </c>
      <c r="Q43" t="s">
        <v>878</v>
      </c>
      <c r="R43">
        <v>224</v>
      </c>
      <c r="S43">
        <v>87</v>
      </c>
      <c r="T43">
        <v>127</v>
      </c>
      <c r="U43" t="s">
        <v>878</v>
      </c>
      <c r="V43" t="s">
        <v>878</v>
      </c>
      <c r="W43">
        <v>359</v>
      </c>
      <c r="X43" t="s">
        <v>878</v>
      </c>
      <c r="Y43" t="s">
        <v>878</v>
      </c>
      <c r="Z43" t="s">
        <v>878</v>
      </c>
      <c r="AA43">
        <v>36.799999999999997</v>
      </c>
      <c r="AB43" t="s">
        <v>878</v>
      </c>
      <c r="AC43" t="s">
        <v>878</v>
      </c>
      <c r="AD43" t="s">
        <v>878</v>
      </c>
      <c r="AE43">
        <v>2513</v>
      </c>
      <c r="AF43" t="s">
        <v>878</v>
      </c>
      <c r="AG43">
        <v>6.3</v>
      </c>
      <c r="AH43" t="s">
        <v>878</v>
      </c>
      <c r="AI43" t="s">
        <v>878</v>
      </c>
      <c r="AJ43" t="s">
        <v>878</v>
      </c>
      <c r="AK43" t="s">
        <v>878</v>
      </c>
      <c r="AL43" t="s">
        <v>878</v>
      </c>
      <c r="AM43">
        <v>2182</v>
      </c>
      <c r="AN43" t="s">
        <v>878</v>
      </c>
      <c r="AO43" t="s">
        <v>878</v>
      </c>
      <c r="AP43" t="s">
        <v>878</v>
      </c>
      <c r="AQ43" t="s">
        <v>878</v>
      </c>
      <c r="AR43">
        <v>548</v>
      </c>
      <c r="AS43" t="s">
        <v>878</v>
      </c>
      <c r="AT43" t="s">
        <v>878</v>
      </c>
      <c r="AU43" t="s">
        <v>878</v>
      </c>
      <c r="AV43" t="s">
        <v>878</v>
      </c>
      <c r="AW43" t="s">
        <v>878</v>
      </c>
      <c r="AX43" t="s">
        <v>878</v>
      </c>
      <c r="AY43" t="s">
        <v>878</v>
      </c>
      <c r="AZ43" t="s">
        <v>878</v>
      </c>
      <c r="BA43" t="s">
        <v>878</v>
      </c>
      <c r="BB43" t="s">
        <v>878</v>
      </c>
      <c r="BC43">
        <v>441</v>
      </c>
      <c r="BD43" t="s">
        <v>878</v>
      </c>
      <c r="BE43" t="s">
        <v>878</v>
      </c>
      <c r="BF43" t="s">
        <v>878</v>
      </c>
      <c r="BG43">
        <v>47.2</v>
      </c>
      <c r="BH43" t="s">
        <v>878</v>
      </c>
      <c r="BI43">
        <v>903</v>
      </c>
      <c r="BJ43" t="s">
        <v>878</v>
      </c>
      <c r="BK43" t="s">
        <v>878</v>
      </c>
      <c r="BL43">
        <v>9.9</v>
      </c>
      <c r="BM43">
        <v>2.69</v>
      </c>
      <c r="BN43" t="s">
        <v>878</v>
      </c>
      <c r="BO43" t="s">
        <v>878</v>
      </c>
      <c r="BP43">
        <v>905</v>
      </c>
      <c r="BQ43">
        <v>3.9</v>
      </c>
      <c r="BR43" t="s">
        <v>878</v>
      </c>
      <c r="BS43" t="s">
        <v>878</v>
      </c>
    </row>
    <row r="44" spans="1:71" x14ac:dyDescent="0.25">
      <c r="A44" t="s">
        <v>304</v>
      </c>
      <c r="B44" t="s">
        <v>878</v>
      </c>
      <c r="C44">
        <v>49000</v>
      </c>
      <c r="D44">
        <v>36</v>
      </c>
      <c r="E44" t="s">
        <v>878</v>
      </c>
      <c r="F44" t="s">
        <v>878</v>
      </c>
      <c r="G44">
        <v>1936</v>
      </c>
      <c r="H44">
        <v>31.2</v>
      </c>
      <c r="I44">
        <v>12.5</v>
      </c>
      <c r="J44">
        <v>10900</v>
      </c>
      <c r="K44" t="s">
        <v>878</v>
      </c>
      <c r="L44">
        <v>1106</v>
      </c>
      <c r="M44" t="s">
        <v>878</v>
      </c>
      <c r="N44">
        <v>6.9</v>
      </c>
      <c r="O44">
        <v>57</v>
      </c>
      <c r="P44">
        <v>238</v>
      </c>
      <c r="Q44">
        <v>298</v>
      </c>
      <c r="R44">
        <v>9.1999999999999993</v>
      </c>
      <c r="S44">
        <v>3</v>
      </c>
      <c r="T44">
        <v>10.4</v>
      </c>
      <c r="U44">
        <v>32300</v>
      </c>
      <c r="V44">
        <v>22.6</v>
      </c>
      <c r="W44">
        <v>24.2</v>
      </c>
      <c r="X44">
        <v>0.75</v>
      </c>
      <c r="Y44">
        <v>2.99</v>
      </c>
      <c r="Z44" t="s">
        <v>878</v>
      </c>
      <c r="AA44">
        <v>1.33</v>
      </c>
      <c r="AB44">
        <v>2.61</v>
      </c>
      <c r="AC44" t="s">
        <v>878</v>
      </c>
      <c r="AD44">
        <v>16000</v>
      </c>
      <c r="AE44">
        <v>663</v>
      </c>
      <c r="AF44">
        <v>2262.4560000000001</v>
      </c>
      <c r="AG44">
        <v>0.2</v>
      </c>
      <c r="AH44">
        <v>5350</v>
      </c>
      <c r="AI44">
        <v>390</v>
      </c>
      <c r="AJ44">
        <v>7.99</v>
      </c>
      <c r="AK44">
        <v>9480</v>
      </c>
      <c r="AL44">
        <v>1110</v>
      </c>
      <c r="AM44">
        <v>379</v>
      </c>
      <c r="AN44" t="s">
        <v>878</v>
      </c>
      <c r="AO44">
        <v>1550</v>
      </c>
      <c r="AP44">
        <v>27.8</v>
      </c>
      <c r="AQ44" t="s">
        <v>878</v>
      </c>
      <c r="AR44">
        <v>121</v>
      </c>
      <c r="AS44" t="s">
        <v>878</v>
      </c>
      <c r="AT44">
        <v>1184</v>
      </c>
      <c r="AU44" t="s">
        <v>878</v>
      </c>
      <c r="AV44" t="s">
        <v>878</v>
      </c>
      <c r="AW44" t="s">
        <v>878</v>
      </c>
      <c r="AX44">
        <v>300</v>
      </c>
      <c r="AY44">
        <v>10.6</v>
      </c>
      <c r="AZ44">
        <v>10.7</v>
      </c>
      <c r="BA44" t="s">
        <v>878</v>
      </c>
      <c r="BB44">
        <v>356839.81800000003</v>
      </c>
      <c r="BC44">
        <v>47.9</v>
      </c>
      <c r="BD44">
        <v>764</v>
      </c>
      <c r="BE44">
        <v>299</v>
      </c>
      <c r="BF44">
        <v>17.8</v>
      </c>
      <c r="BG44">
        <v>2.35</v>
      </c>
      <c r="BH44" t="s">
        <v>878</v>
      </c>
      <c r="BI44">
        <v>93</v>
      </c>
      <c r="BJ44">
        <v>4700</v>
      </c>
      <c r="BK44">
        <v>10.8</v>
      </c>
      <c r="BL44">
        <v>0.27</v>
      </c>
      <c r="BM44">
        <v>15.8</v>
      </c>
      <c r="BN44">
        <v>64</v>
      </c>
      <c r="BO44" t="s">
        <v>878</v>
      </c>
      <c r="BP44">
        <v>26.3</v>
      </c>
      <c r="BQ44">
        <v>1.46</v>
      </c>
      <c r="BR44">
        <v>138</v>
      </c>
      <c r="BS44">
        <v>105</v>
      </c>
    </row>
    <row r="45" spans="1:71" x14ac:dyDescent="0.25">
      <c r="A45" t="s">
        <v>308</v>
      </c>
      <c r="B45" t="s">
        <v>878</v>
      </c>
      <c r="C45">
        <v>52700</v>
      </c>
      <c r="D45">
        <v>58</v>
      </c>
      <c r="E45" t="s">
        <v>878</v>
      </c>
      <c r="F45" t="s">
        <v>878</v>
      </c>
      <c r="G45">
        <v>1000</v>
      </c>
      <c r="H45">
        <v>36.200000000000003</v>
      </c>
      <c r="I45">
        <v>18.899999999999999</v>
      </c>
      <c r="J45">
        <v>8720</v>
      </c>
      <c r="K45" t="s">
        <v>878</v>
      </c>
      <c r="L45">
        <v>725</v>
      </c>
      <c r="M45" t="s">
        <v>878</v>
      </c>
      <c r="N45">
        <v>6.31</v>
      </c>
      <c r="O45">
        <v>60</v>
      </c>
      <c r="P45">
        <v>314</v>
      </c>
      <c r="Q45">
        <v>338</v>
      </c>
      <c r="R45">
        <v>6.66</v>
      </c>
      <c r="S45">
        <v>2.2000000000000002</v>
      </c>
      <c r="T45">
        <v>7.54</v>
      </c>
      <c r="U45">
        <v>30200</v>
      </c>
      <c r="V45">
        <v>29.2</v>
      </c>
      <c r="W45">
        <v>17.100000000000001</v>
      </c>
      <c r="X45">
        <v>0.55000000000000004</v>
      </c>
      <c r="Y45">
        <v>2.16</v>
      </c>
      <c r="Z45" t="s">
        <v>878</v>
      </c>
      <c r="AA45">
        <v>0.84</v>
      </c>
      <c r="AB45">
        <v>3.98</v>
      </c>
      <c r="AC45" t="s">
        <v>878</v>
      </c>
      <c r="AD45">
        <v>14700</v>
      </c>
      <c r="AE45">
        <v>446</v>
      </c>
      <c r="AF45">
        <v>4645.6989999999996</v>
      </c>
      <c r="AG45">
        <v>0.17</v>
      </c>
      <c r="AH45">
        <v>4540</v>
      </c>
      <c r="AI45">
        <v>370</v>
      </c>
      <c r="AJ45">
        <v>8.86</v>
      </c>
      <c r="AK45">
        <v>8600</v>
      </c>
      <c r="AL45">
        <v>1690</v>
      </c>
      <c r="AM45">
        <v>267</v>
      </c>
      <c r="AN45" t="s">
        <v>878</v>
      </c>
      <c r="AO45">
        <v>1310</v>
      </c>
      <c r="AP45">
        <v>24.9</v>
      </c>
      <c r="AQ45" t="s">
        <v>878</v>
      </c>
      <c r="AR45">
        <v>82</v>
      </c>
      <c r="AS45" t="s">
        <v>878</v>
      </c>
      <c r="AT45">
        <v>1362</v>
      </c>
      <c r="AU45" t="s">
        <v>878</v>
      </c>
      <c r="AV45" t="s">
        <v>878</v>
      </c>
      <c r="AW45" t="s">
        <v>878</v>
      </c>
      <c r="AX45">
        <v>228.28299999999999</v>
      </c>
      <c r="AY45">
        <v>16.2</v>
      </c>
      <c r="AZ45">
        <v>8.23</v>
      </c>
      <c r="BA45" t="s">
        <v>878</v>
      </c>
      <c r="BB45">
        <v>358008.40600000002</v>
      </c>
      <c r="BC45">
        <v>34.299999999999997</v>
      </c>
      <c r="BD45">
        <v>1181</v>
      </c>
      <c r="BE45">
        <v>204</v>
      </c>
      <c r="BF45">
        <v>23.1</v>
      </c>
      <c r="BG45">
        <v>1.71</v>
      </c>
      <c r="BH45" t="s">
        <v>878</v>
      </c>
      <c r="BI45">
        <v>48.2</v>
      </c>
      <c r="BJ45">
        <v>3450</v>
      </c>
      <c r="BK45">
        <v>12.2</v>
      </c>
      <c r="BL45">
        <v>0.2</v>
      </c>
      <c r="BM45">
        <v>8.1</v>
      </c>
      <c r="BN45">
        <v>56</v>
      </c>
      <c r="BO45">
        <v>6.45</v>
      </c>
      <c r="BP45">
        <v>18.5</v>
      </c>
      <c r="BQ45">
        <v>1.1499999999999999</v>
      </c>
      <c r="BR45">
        <v>162</v>
      </c>
      <c r="BS45">
        <v>79</v>
      </c>
    </row>
    <row r="46" spans="1:71" x14ac:dyDescent="0.25">
      <c r="A46" t="s">
        <v>309</v>
      </c>
      <c r="B46">
        <v>1.04</v>
      </c>
      <c r="C46">
        <v>74700</v>
      </c>
      <c r="D46">
        <v>149</v>
      </c>
      <c r="E46" t="s">
        <v>878</v>
      </c>
      <c r="F46" t="s">
        <v>878</v>
      </c>
      <c r="G46">
        <v>2816</v>
      </c>
      <c r="H46">
        <v>26.1</v>
      </c>
      <c r="I46">
        <v>46.5</v>
      </c>
      <c r="J46">
        <v>10400</v>
      </c>
      <c r="K46" t="s">
        <v>878</v>
      </c>
      <c r="L46">
        <v>400</v>
      </c>
      <c r="M46" t="s">
        <v>878</v>
      </c>
      <c r="N46">
        <v>8.02</v>
      </c>
      <c r="O46">
        <v>85</v>
      </c>
      <c r="P46">
        <v>341</v>
      </c>
      <c r="Q46">
        <v>338</v>
      </c>
      <c r="R46">
        <v>4.95</v>
      </c>
      <c r="S46">
        <v>1.83</v>
      </c>
      <c r="T46">
        <v>4.51</v>
      </c>
      <c r="U46">
        <v>41700</v>
      </c>
      <c r="V46">
        <v>48.4</v>
      </c>
      <c r="W46">
        <v>9.67</v>
      </c>
      <c r="X46" t="s">
        <v>878</v>
      </c>
      <c r="Y46">
        <v>2.9</v>
      </c>
      <c r="Z46" t="s">
        <v>878</v>
      </c>
      <c r="AA46">
        <v>0.67</v>
      </c>
      <c r="AB46">
        <v>11.3</v>
      </c>
      <c r="AC46" t="s">
        <v>878</v>
      </c>
      <c r="AD46">
        <v>13800</v>
      </c>
      <c r="AE46">
        <v>235</v>
      </c>
      <c r="AF46">
        <v>9941.7970000000005</v>
      </c>
      <c r="AG46">
        <v>0.19</v>
      </c>
      <c r="AH46">
        <v>5330</v>
      </c>
      <c r="AI46">
        <v>450</v>
      </c>
      <c r="AJ46">
        <v>10.8</v>
      </c>
      <c r="AK46">
        <v>9320</v>
      </c>
      <c r="AL46">
        <v>6310</v>
      </c>
      <c r="AM46">
        <v>153</v>
      </c>
      <c r="AN46" t="s">
        <v>878</v>
      </c>
      <c r="AO46">
        <v>960</v>
      </c>
      <c r="AP46">
        <v>36.1</v>
      </c>
      <c r="AQ46" t="s">
        <v>878</v>
      </c>
      <c r="AR46">
        <v>48.7</v>
      </c>
      <c r="AS46" t="s">
        <v>878</v>
      </c>
      <c r="AT46">
        <v>824</v>
      </c>
      <c r="AU46" t="s">
        <v>878</v>
      </c>
      <c r="AV46" t="s">
        <v>878</v>
      </c>
      <c r="AW46" t="s">
        <v>878</v>
      </c>
      <c r="AX46">
        <v>336.41699999999997</v>
      </c>
      <c r="AY46">
        <v>28.3</v>
      </c>
      <c r="AZ46">
        <v>7.51</v>
      </c>
      <c r="BA46" t="s">
        <v>878</v>
      </c>
      <c r="BB46">
        <v>312246.527</v>
      </c>
      <c r="BC46">
        <v>19.5</v>
      </c>
      <c r="BD46">
        <v>3370</v>
      </c>
      <c r="BE46">
        <v>221</v>
      </c>
      <c r="BF46">
        <v>26.5</v>
      </c>
      <c r="BG46">
        <v>1.1200000000000001</v>
      </c>
      <c r="BH46" t="s">
        <v>878</v>
      </c>
      <c r="BI46">
        <v>108</v>
      </c>
      <c r="BJ46">
        <v>3560</v>
      </c>
      <c r="BK46">
        <v>6.98</v>
      </c>
      <c r="BL46">
        <v>0.2</v>
      </c>
      <c r="BM46">
        <v>22.1</v>
      </c>
      <c r="BN46">
        <v>86.266000000000005</v>
      </c>
      <c r="BO46" t="s">
        <v>878</v>
      </c>
      <c r="BP46">
        <v>16.3</v>
      </c>
      <c r="BQ46">
        <v>1.26</v>
      </c>
      <c r="BR46">
        <v>350</v>
      </c>
      <c r="BS46">
        <v>77</v>
      </c>
    </row>
    <row r="47" spans="1:71" x14ac:dyDescent="0.25">
      <c r="A47" t="s">
        <v>310</v>
      </c>
      <c r="B47" t="s">
        <v>878</v>
      </c>
      <c r="C47">
        <v>22600</v>
      </c>
      <c r="D47" s="2">
        <v>5</v>
      </c>
      <c r="E47">
        <v>5.0999999999999997E-2</v>
      </c>
      <c r="F47" t="s">
        <v>878</v>
      </c>
      <c r="G47">
        <v>343</v>
      </c>
      <c r="H47" t="s">
        <v>878</v>
      </c>
      <c r="I47" t="s">
        <v>878</v>
      </c>
      <c r="J47">
        <v>9900</v>
      </c>
      <c r="K47" t="s">
        <v>878</v>
      </c>
      <c r="L47" t="s">
        <v>878</v>
      </c>
      <c r="M47" t="s">
        <v>878</v>
      </c>
      <c r="N47">
        <v>754</v>
      </c>
      <c r="O47">
        <v>45</v>
      </c>
      <c r="P47" t="s">
        <v>878</v>
      </c>
      <c r="Q47">
        <v>9970</v>
      </c>
      <c r="R47" t="s">
        <v>878</v>
      </c>
      <c r="S47" t="s">
        <v>878</v>
      </c>
      <c r="T47" t="s">
        <v>878</v>
      </c>
      <c r="U47">
        <v>371000</v>
      </c>
      <c r="V47" t="s">
        <v>878</v>
      </c>
      <c r="W47" t="s">
        <v>878</v>
      </c>
      <c r="X47" t="s">
        <v>878</v>
      </c>
      <c r="Y47" t="s">
        <v>878</v>
      </c>
      <c r="Z47" t="s">
        <v>878</v>
      </c>
      <c r="AA47" t="s">
        <v>878</v>
      </c>
      <c r="AB47" t="s">
        <v>878</v>
      </c>
      <c r="AC47">
        <v>4.5999999999999999E-2</v>
      </c>
      <c r="AD47">
        <v>8700</v>
      </c>
      <c r="AE47" t="s">
        <v>878</v>
      </c>
      <c r="AF47" t="s">
        <v>878</v>
      </c>
      <c r="AG47" t="s">
        <v>878</v>
      </c>
      <c r="AH47">
        <v>2800</v>
      </c>
      <c r="AI47">
        <v>595</v>
      </c>
      <c r="AJ47" t="s">
        <v>878</v>
      </c>
      <c r="AK47">
        <v>5800</v>
      </c>
      <c r="AL47" t="s">
        <v>878</v>
      </c>
      <c r="AM47" t="s">
        <v>878</v>
      </c>
      <c r="AN47" t="s">
        <v>878</v>
      </c>
      <c r="AO47">
        <v>550</v>
      </c>
      <c r="AP47" s="2">
        <v>20</v>
      </c>
      <c r="AQ47">
        <v>0.14899999999999999</v>
      </c>
      <c r="AR47" t="s">
        <v>878</v>
      </c>
      <c r="AS47">
        <v>9.9000000000000005E-2</v>
      </c>
      <c r="AT47" t="s">
        <v>878</v>
      </c>
      <c r="AU47" t="s">
        <v>878</v>
      </c>
      <c r="AV47">
        <v>0.06</v>
      </c>
      <c r="AW47">
        <v>0.108</v>
      </c>
      <c r="AX47">
        <v>228000</v>
      </c>
      <c r="AY47" t="s">
        <v>878</v>
      </c>
      <c r="AZ47">
        <v>5.5</v>
      </c>
      <c r="BA47" t="s">
        <v>878</v>
      </c>
      <c r="BB47" t="s">
        <v>878</v>
      </c>
      <c r="BC47" t="s">
        <v>878</v>
      </c>
      <c r="BD47" t="s">
        <v>878</v>
      </c>
      <c r="BE47">
        <v>87</v>
      </c>
      <c r="BF47" t="s">
        <v>878</v>
      </c>
      <c r="BG47" t="s">
        <v>878</v>
      </c>
      <c r="BH47" t="s">
        <v>878</v>
      </c>
      <c r="BI47" t="s">
        <v>878</v>
      </c>
      <c r="BJ47">
        <v>2473</v>
      </c>
      <c r="BK47" t="s">
        <v>878</v>
      </c>
      <c r="BL47" t="s">
        <v>878</v>
      </c>
      <c r="BM47" t="s">
        <v>878</v>
      </c>
      <c r="BN47" t="s">
        <v>878</v>
      </c>
      <c r="BO47" t="s">
        <v>878</v>
      </c>
      <c r="BP47" t="s">
        <v>878</v>
      </c>
      <c r="BQ47" t="s">
        <v>878</v>
      </c>
      <c r="BR47">
        <v>81</v>
      </c>
      <c r="BS47">
        <v>44</v>
      </c>
    </row>
    <row r="48" spans="1:71" x14ac:dyDescent="0.25">
      <c r="A48" t="s">
        <v>313</v>
      </c>
      <c r="B48" t="s">
        <v>878</v>
      </c>
      <c r="C48" t="s">
        <v>878</v>
      </c>
      <c r="D48" t="s">
        <v>878</v>
      </c>
      <c r="E48">
        <v>4.2999999999999997E-2</v>
      </c>
      <c r="F48" t="s">
        <v>878</v>
      </c>
      <c r="G48" t="s">
        <v>878</v>
      </c>
      <c r="H48" t="s">
        <v>878</v>
      </c>
      <c r="I48" t="s">
        <v>878</v>
      </c>
      <c r="J48" t="s">
        <v>878</v>
      </c>
      <c r="K48" t="s">
        <v>878</v>
      </c>
      <c r="L48" t="s">
        <v>878</v>
      </c>
      <c r="M48" t="s">
        <v>878</v>
      </c>
      <c r="N48" t="s">
        <v>878</v>
      </c>
      <c r="O48" t="s">
        <v>878</v>
      </c>
      <c r="P48" t="s">
        <v>878</v>
      </c>
      <c r="Q48">
        <v>1660</v>
      </c>
      <c r="R48" t="s">
        <v>878</v>
      </c>
      <c r="S48" t="s">
        <v>878</v>
      </c>
      <c r="T48" t="s">
        <v>878</v>
      </c>
      <c r="U48" t="s">
        <v>878</v>
      </c>
      <c r="V48" t="s">
        <v>878</v>
      </c>
      <c r="W48" t="s">
        <v>878</v>
      </c>
      <c r="X48" t="s">
        <v>878</v>
      </c>
      <c r="Y48" t="s">
        <v>878</v>
      </c>
      <c r="Z48" t="s">
        <v>878</v>
      </c>
      <c r="AA48" t="s">
        <v>878</v>
      </c>
      <c r="AB48" t="s">
        <v>878</v>
      </c>
      <c r="AC48" t="s">
        <v>878</v>
      </c>
      <c r="AD48" t="s">
        <v>878</v>
      </c>
      <c r="AE48" t="s">
        <v>878</v>
      </c>
      <c r="AF48" t="s">
        <v>878</v>
      </c>
      <c r="AG48" t="s">
        <v>878</v>
      </c>
      <c r="AH48" t="s">
        <v>878</v>
      </c>
      <c r="AI48" t="s">
        <v>878</v>
      </c>
      <c r="AJ48">
        <v>40</v>
      </c>
      <c r="AK48" t="s">
        <v>878</v>
      </c>
      <c r="AL48" t="s">
        <v>878</v>
      </c>
      <c r="AM48" t="s">
        <v>878</v>
      </c>
      <c r="AN48" t="s">
        <v>878</v>
      </c>
      <c r="AO48" t="s">
        <v>878</v>
      </c>
      <c r="AP48" t="s">
        <v>878</v>
      </c>
      <c r="AQ48" t="s">
        <v>878</v>
      </c>
      <c r="AR48" t="s">
        <v>878</v>
      </c>
      <c r="AS48" t="s">
        <v>878</v>
      </c>
      <c r="AT48" t="s">
        <v>878</v>
      </c>
      <c r="AU48" t="s">
        <v>878</v>
      </c>
      <c r="AV48" t="s">
        <v>878</v>
      </c>
      <c r="AW48" t="s">
        <v>878</v>
      </c>
      <c r="AX48">
        <v>8560</v>
      </c>
      <c r="AY48" t="s">
        <v>878</v>
      </c>
      <c r="AZ48" t="s">
        <v>878</v>
      </c>
      <c r="BA48" t="s">
        <v>878</v>
      </c>
      <c r="BB48" t="s">
        <v>878</v>
      </c>
      <c r="BC48" t="s">
        <v>878</v>
      </c>
      <c r="BD48" t="s">
        <v>878</v>
      </c>
      <c r="BE48" t="s">
        <v>878</v>
      </c>
      <c r="BF48" t="s">
        <v>878</v>
      </c>
      <c r="BG48" t="s">
        <v>878</v>
      </c>
      <c r="BH48" t="s">
        <v>878</v>
      </c>
      <c r="BI48" t="s">
        <v>878</v>
      </c>
      <c r="BJ48" t="s">
        <v>878</v>
      </c>
      <c r="BK48" t="s">
        <v>878</v>
      </c>
      <c r="BL48" t="s">
        <v>878</v>
      </c>
      <c r="BM48" t="s">
        <v>878</v>
      </c>
      <c r="BN48" t="s">
        <v>878</v>
      </c>
      <c r="BO48" t="s">
        <v>878</v>
      </c>
      <c r="BP48" t="s">
        <v>878</v>
      </c>
      <c r="BQ48" t="s">
        <v>878</v>
      </c>
      <c r="BR48" t="s">
        <v>878</v>
      </c>
      <c r="BS48" t="s">
        <v>878</v>
      </c>
    </row>
    <row r="49" spans="1:71" x14ac:dyDescent="0.25">
      <c r="A49" t="s">
        <v>317</v>
      </c>
      <c r="B49">
        <v>0.51600000000000001</v>
      </c>
      <c r="C49">
        <v>78400</v>
      </c>
      <c r="D49">
        <v>30.7</v>
      </c>
      <c r="E49">
        <v>6.5000000000000002E-2</v>
      </c>
      <c r="F49" t="s">
        <v>878</v>
      </c>
      <c r="G49">
        <v>203</v>
      </c>
      <c r="H49">
        <v>0.82</v>
      </c>
      <c r="I49">
        <v>0.37</v>
      </c>
      <c r="J49">
        <v>20200</v>
      </c>
      <c r="K49">
        <v>0.57999999999999996</v>
      </c>
      <c r="L49">
        <v>20.100000000000001</v>
      </c>
      <c r="M49" t="s">
        <v>878</v>
      </c>
      <c r="N49">
        <v>11.6</v>
      </c>
      <c r="O49">
        <v>28.2</v>
      </c>
      <c r="P49">
        <v>1.81</v>
      </c>
      <c r="Q49">
        <v>1820</v>
      </c>
      <c r="R49">
        <v>2.59</v>
      </c>
      <c r="S49">
        <v>1.46</v>
      </c>
      <c r="T49">
        <v>0.8</v>
      </c>
      <c r="U49">
        <v>35300</v>
      </c>
      <c r="V49">
        <v>18.399999999999999</v>
      </c>
      <c r="W49">
        <v>2.8</v>
      </c>
      <c r="X49" t="s">
        <v>878</v>
      </c>
      <c r="Y49" s="2">
        <v>1</v>
      </c>
      <c r="Z49" s="2">
        <v>1</v>
      </c>
      <c r="AA49">
        <v>0.53</v>
      </c>
      <c r="AB49">
        <v>7.8E-2</v>
      </c>
      <c r="AC49" t="s">
        <v>878</v>
      </c>
      <c r="AD49">
        <v>12300</v>
      </c>
      <c r="AE49">
        <v>9.91</v>
      </c>
      <c r="AF49">
        <v>8.34</v>
      </c>
      <c r="AG49">
        <v>0.19</v>
      </c>
      <c r="AH49">
        <v>16200</v>
      </c>
      <c r="AI49">
        <v>330</v>
      </c>
      <c r="AJ49">
        <v>55</v>
      </c>
      <c r="AK49">
        <v>22200</v>
      </c>
      <c r="AL49">
        <v>3.38</v>
      </c>
      <c r="AM49">
        <v>11.4</v>
      </c>
      <c r="AN49">
        <v>14.2</v>
      </c>
      <c r="AO49">
        <v>580</v>
      </c>
      <c r="AP49">
        <v>43.6</v>
      </c>
      <c r="AQ49" t="s">
        <v>878</v>
      </c>
      <c r="AR49">
        <v>2.81</v>
      </c>
      <c r="AS49" t="s">
        <v>878</v>
      </c>
      <c r="AT49">
        <v>20.399999999999999</v>
      </c>
      <c r="AU49">
        <v>0.17</v>
      </c>
      <c r="AV49" t="s">
        <v>878</v>
      </c>
      <c r="AW49" t="s">
        <v>878</v>
      </c>
      <c r="AX49">
        <v>7240</v>
      </c>
      <c r="AY49">
        <v>1</v>
      </c>
      <c r="AZ49">
        <v>15.8</v>
      </c>
      <c r="BA49">
        <v>3.54</v>
      </c>
      <c r="BB49" t="s">
        <v>878</v>
      </c>
      <c r="BC49">
        <v>2.23</v>
      </c>
      <c r="BD49">
        <v>1.83</v>
      </c>
      <c r="BE49">
        <v>170</v>
      </c>
      <c r="BF49" s="2">
        <v>0.4</v>
      </c>
      <c r="BG49">
        <v>0.44</v>
      </c>
      <c r="BH49">
        <v>8.5000000000000006E-2</v>
      </c>
      <c r="BI49">
        <v>2.57</v>
      </c>
      <c r="BJ49">
        <v>3080</v>
      </c>
      <c r="BK49">
        <v>0.23</v>
      </c>
      <c r="BL49">
        <v>0.21</v>
      </c>
      <c r="BM49">
        <v>0.72</v>
      </c>
      <c r="BN49">
        <v>140</v>
      </c>
      <c r="BO49">
        <v>2.36</v>
      </c>
      <c r="BP49">
        <v>13.3</v>
      </c>
      <c r="BQ49">
        <v>1.38</v>
      </c>
      <c r="BR49">
        <v>246</v>
      </c>
      <c r="BS49">
        <v>17.100000000000001</v>
      </c>
    </row>
    <row r="50" spans="1:71" x14ac:dyDescent="0.25">
      <c r="A50" t="s">
        <v>318</v>
      </c>
      <c r="B50">
        <v>1.01</v>
      </c>
      <c r="C50">
        <v>75600</v>
      </c>
      <c r="D50">
        <v>23</v>
      </c>
      <c r="E50">
        <v>0.08</v>
      </c>
      <c r="F50" s="2">
        <v>10</v>
      </c>
      <c r="G50">
        <v>905</v>
      </c>
      <c r="H50">
        <v>2.23</v>
      </c>
      <c r="I50">
        <v>6.92</v>
      </c>
      <c r="J50">
        <v>15500</v>
      </c>
      <c r="K50">
        <v>0.31</v>
      </c>
      <c r="L50">
        <v>65</v>
      </c>
      <c r="M50" t="s">
        <v>878</v>
      </c>
      <c r="N50">
        <v>7.61</v>
      </c>
      <c r="O50">
        <v>43.5</v>
      </c>
      <c r="P50">
        <v>9.56</v>
      </c>
      <c r="Q50">
        <v>2390</v>
      </c>
      <c r="R50">
        <v>3.29</v>
      </c>
      <c r="S50">
        <v>1.29</v>
      </c>
      <c r="T50">
        <v>1.29</v>
      </c>
      <c r="U50">
        <v>30000</v>
      </c>
      <c r="V50">
        <v>20.6</v>
      </c>
      <c r="W50">
        <v>5.26</v>
      </c>
      <c r="X50">
        <v>0.13</v>
      </c>
      <c r="Y50">
        <v>1.63</v>
      </c>
      <c r="Z50">
        <v>0.05</v>
      </c>
      <c r="AA50">
        <v>0.53</v>
      </c>
      <c r="AB50">
        <v>0.12</v>
      </c>
      <c r="AC50" t="s">
        <v>878</v>
      </c>
      <c r="AD50">
        <v>26700</v>
      </c>
      <c r="AE50">
        <v>31.3</v>
      </c>
      <c r="AF50">
        <v>45.1</v>
      </c>
      <c r="AG50">
        <v>0.15</v>
      </c>
      <c r="AH50">
        <v>7240</v>
      </c>
      <c r="AI50">
        <v>320</v>
      </c>
      <c r="AJ50">
        <v>57</v>
      </c>
      <c r="AK50">
        <v>21600</v>
      </c>
      <c r="AL50">
        <v>11</v>
      </c>
      <c r="AM50">
        <v>29.6</v>
      </c>
      <c r="AN50">
        <v>17.2</v>
      </c>
      <c r="AO50">
        <v>800</v>
      </c>
      <c r="AP50">
        <v>41.5</v>
      </c>
      <c r="AQ50" t="s">
        <v>878</v>
      </c>
      <c r="AR50">
        <v>7.64</v>
      </c>
      <c r="AS50" t="s">
        <v>878</v>
      </c>
      <c r="AT50">
        <v>89</v>
      </c>
      <c r="AU50">
        <v>5.5E-2</v>
      </c>
      <c r="AV50" t="s">
        <v>878</v>
      </c>
      <c r="AW50" t="s">
        <v>878</v>
      </c>
      <c r="AX50">
        <v>6950</v>
      </c>
      <c r="AY50">
        <v>2.02</v>
      </c>
      <c r="AZ50">
        <v>8.23</v>
      </c>
      <c r="BA50">
        <v>4.79</v>
      </c>
      <c r="BB50" t="s">
        <v>878</v>
      </c>
      <c r="BC50" t="s">
        <v>878</v>
      </c>
      <c r="BD50">
        <v>4.97</v>
      </c>
      <c r="BE50">
        <v>194</v>
      </c>
      <c r="BF50">
        <v>0.98</v>
      </c>
      <c r="BG50">
        <v>0.68</v>
      </c>
      <c r="BH50">
        <v>1.27</v>
      </c>
      <c r="BI50">
        <v>12.4</v>
      </c>
      <c r="BJ50">
        <v>3300</v>
      </c>
      <c r="BK50">
        <v>0.85</v>
      </c>
      <c r="BL50">
        <v>0.17</v>
      </c>
      <c r="BM50">
        <v>3.42</v>
      </c>
      <c r="BN50">
        <v>61</v>
      </c>
      <c r="BO50">
        <v>9.0399999999999991</v>
      </c>
      <c r="BP50">
        <v>14</v>
      </c>
      <c r="BQ50">
        <v>1.03</v>
      </c>
      <c r="BR50">
        <v>94</v>
      </c>
      <c r="BS50">
        <v>53</v>
      </c>
    </row>
    <row r="51" spans="1:71" x14ac:dyDescent="0.25">
      <c r="A51" t="s">
        <v>319</v>
      </c>
      <c r="B51" t="s">
        <v>878</v>
      </c>
      <c r="C51" t="s">
        <v>878</v>
      </c>
      <c r="D51" t="s">
        <v>878</v>
      </c>
      <c r="E51">
        <v>0.11600000000000001</v>
      </c>
      <c r="F51" t="s">
        <v>878</v>
      </c>
      <c r="G51" t="s">
        <v>878</v>
      </c>
      <c r="H51" t="s">
        <v>878</v>
      </c>
      <c r="I51" t="s">
        <v>878</v>
      </c>
      <c r="J51" t="s">
        <v>878</v>
      </c>
      <c r="K51" t="s">
        <v>878</v>
      </c>
      <c r="L51" t="s">
        <v>878</v>
      </c>
      <c r="M51" t="s">
        <v>878</v>
      </c>
      <c r="N51" t="s">
        <v>878</v>
      </c>
      <c r="O51" t="s">
        <v>878</v>
      </c>
      <c r="P51" t="s">
        <v>878</v>
      </c>
      <c r="Q51">
        <v>3850</v>
      </c>
      <c r="R51" t="s">
        <v>878</v>
      </c>
      <c r="S51" t="s">
        <v>878</v>
      </c>
      <c r="T51" t="s">
        <v>878</v>
      </c>
      <c r="U51" t="s">
        <v>878</v>
      </c>
      <c r="V51" t="s">
        <v>878</v>
      </c>
      <c r="W51" t="s">
        <v>878</v>
      </c>
      <c r="X51" t="s">
        <v>878</v>
      </c>
      <c r="Y51" t="s">
        <v>878</v>
      </c>
      <c r="Z51" t="s">
        <v>878</v>
      </c>
      <c r="AA51" t="s">
        <v>878</v>
      </c>
      <c r="AB51" t="s">
        <v>878</v>
      </c>
      <c r="AC51" t="s">
        <v>878</v>
      </c>
      <c r="AD51" t="s">
        <v>878</v>
      </c>
      <c r="AE51" t="s">
        <v>878</v>
      </c>
      <c r="AF51" t="s">
        <v>878</v>
      </c>
      <c r="AG51" t="s">
        <v>878</v>
      </c>
      <c r="AH51" t="s">
        <v>878</v>
      </c>
      <c r="AI51" t="s">
        <v>878</v>
      </c>
      <c r="AJ51">
        <v>80</v>
      </c>
      <c r="AK51" t="s">
        <v>878</v>
      </c>
      <c r="AL51" t="s">
        <v>878</v>
      </c>
      <c r="AM51" t="s">
        <v>878</v>
      </c>
      <c r="AN51" t="s">
        <v>878</v>
      </c>
      <c r="AO51" t="s">
        <v>878</v>
      </c>
      <c r="AP51" t="s">
        <v>878</v>
      </c>
      <c r="AQ51" t="s">
        <v>878</v>
      </c>
      <c r="AR51" t="s">
        <v>878</v>
      </c>
      <c r="AS51" t="s">
        <v>878</v>
      </c>
      <c r="AT51" t="s">
        <v>878</v>
      </c>
      <c r="AU51" t="s">
        <v>878</v>
      </c>
      <c r="AV51" t="s">
        <v>878</v>
      </c>
      <c r="AW51" t="s">
        <v>878</v>
      </c>
      <c r="AX51">
        <v>9210</v>
      </c>
      <c r="AY51" t="s">
        <v>878</v>
      </c>
      <c r="AZ51" t="s">
        <v>878</v>
      </c>
      <c r="BA51" t="s">
        <v>878</v>
      </c>
      <c r="BB51" t="s">
        <v>878</v>
      </c>
      <c r="BC51" t="s">
        <v>878</v>
      </c>
      <c r="BD51" t="s">
        <v>878</v>
      </c>
      <c r="BE51" t="s">
        <v>878</v>
      </c>
      <c r="BF51" t="s">
        <v>878</v>
      </c>
      <c r="BG51" t="s">
        <v>878</v>
      </c>
      <c r="BH51" t="s">
        <v>878</v>
      </c>
      <c r="BI51" t="s">
        <v>878</v>
      </c>
      <c r="BJ51" t="s">
        <v>878</v>
      </c>
      <c r="BK51" t="s">
        <v>878</v>
      </c>
      <c r="BL51" t="s">
        <v>878</v>
      </c>
      <c r="BM51" t="s">
        <v>878</v>
      </c>
      <c r="BN51" t="s">
        <v>878</v>
      </c>
      <c r="BO51" t="s">
        <v>878</v>
      </c>
      <c r="BP51" t="s">
        <v>878</v>
      </c>
      <c r="BQ51" t="s">
        <v>878</v>
      </c>
      <c r="BR51" t="s">
        <v>878</v>
      </c>
      <c r="BS51" t="s">
        <v>878</v>
      </c>
    </row>
    <row r="52" spans="1:71" x14ac:dyDescent="0.25">
      <c r="A52" t="s">
        <v>320</v>
      </c>
      <c r="B52">
        <v>0.86499999999999999</v>
      </c>
      <c r="C52">
        <v>80200</v>
      </c>
      <c r="D52">
        <v>37.700000000000003</v>
      </c>
      <c r="E52">
        <v>0.13400000000000001</v>
      </c>
      <c r="F52" s="2">
        <v>10</v>
      </c>
      <c r="G52">
        <v>101</v>
      </c>
      <c r="H52">
        <v>0.52</v>
      </c>
      <c r="I52">
        <v>1.3</v>
      </c>
      <c r="J52">
        <v>19700</v>
      </c>
      <c r="K52">
        <v>0.23</v>
      </c>
      <c r="L52">
        <v>12.9</v>
      </c>
      <c r="M52" t="s">
        <v>878</v>
      </c>
      <c r="N52">
        <v>12.5</v>
      </c>
      <c r="O52">
        <v>18.7</v>
      </c>
      <c r="P52">
        <v>0.41</v>
      </c>
      <c r="Q52">
        <v>3750</v>
      </c>
      <c r="R52">
        <v>2.29</v>
      </c>
      <c r="S52">
        <v>1.29</v>
      </c>
      <c r="T52">
        <v>0.7</v>
      </c>
      <c r="U52">
        <v>37300</v>
      </c>
      <c r="V52">
        <v>18.5</v>
      </c>
      <c r="W52">
        <v>2.35</v>
      </c>
      <c r="X52" t="s">
        <v>878</v>
      </c>
      <c r="Y52" s="2">
        <v>0.5</v>
      </c>
      <c r="Z52" s="2">
        <v>1</v>
      </c>
      <c r="AA52">
        <v>0.47</v>
      </c>
      <c r="AB52">
        <v>0.2</v>
      </c>
      <c r="AC52" t="s">
        <v>878</v>
      </c>
      <c r="AD52">
        <v>10600</v>
      </c>
      <c r="AE52">
        <v>5.75</v>
      </c>
      <c r="AF52">
        <v>5.77</v>
      </c>
      <c r="AG52">
        <v>0.16</v>
      </c>
      <c r="AH52">
        <v>16900</v>
      </c>
      <c r="AI52">
        <v>310</v>
      </c>
      <c r="AJ52">
        <v>81</v>
      </c>
      <c r="AK52">
        <v>23400</v>
      </c>
      <c r="AL52">
        <v>1.41</v>
      </c>
      <c r="AM52">
        <v>8.44</v>
      </c>
      <c r="AN52">
        <v>10.199999999999999</v>
      </c>
      <c r="AO52">
        <v>550</v>
      </c>
      <c r="AP52">
        <v>11.7</v>
      </c>
      <c r="AQ52" t="s">
        <v>878</v>
      </c>
      <c r="AR52">
        <v>1.95</v>
      </c>
      <c r="AS52" t="s">
        <v>878</v>
      </c>
      <c r="AT52">
        <v>6.26</v>
      </c>
      <c r="AU52">
        <v>0.18</v>
      </c>
      <c r="AV52" t="s">
        <v>878</v>
      </c>
      <c r="AW52" t="s">
        <v>878</v>
      </c>
      <c r="AX52">
        <v>9880</v>
      </c>
      <c r="AY52">
        <v>1.1399999999999999</v>
      </c>
      <c r="AZ52">
        <v>16.899999999999999</v>
      </c>
      <c r="BA52">
        <v>5.93</v>
      </c>
      <c r="BB52" t="s">
        <v>878</v>
      </c>
      <c r="BC52">
        <v>1.87</v>
      </c>
      <c r="BD52">
        <v>3.53</v>
      </c>
      <c r="BE52">
        <v>163</v>
      </c>
      <c r="BF52" s="2">
        <v>0.5</v>
      </c>
      <c r="BG52">
        <v>0.38</v>
      </c>
      <c r="BH52">
        <v>0.13</v>
      </c>
      <c r="BI52">
        <v>0.49</v>
      </c>
      <c r="BJ52">
        <v>2840</v>
      </c>
      <c r="BK52">
        <v>0.14000000000000001</v>
      </c>
      <c r="BL52">
        <v>0.19</v>
      </c>
      <c r="BM52">
        <v>0.11</v>
      </c>
      <c r="BN52">
        <v>148</v>
      </c>
      <c r="BO52">
        <v>1.95</v>
      </c>
      <c r="BP52">
        <v>11.8</v>
      </c>
      <c r="BQ52">
        <v>1.22</v>
      </c>
      <c r="BR52">
        <v>105</v>
      </c>
      <c r="BS52" t="s">
        <v>878</v>
      </c>
    </row>
    <row r="53" spans="1:71" x14ac:dyDescent="0.25">
      <c r="A53" t="s">
        <v>321</v>
      </c>
      <c r="B53">
        <v>0.89900000000000002</v>
      </c>
      <c r="C53">
        <v>76400</v>
      </c>
      <c r="D53">
        <v>22.5</v>
      </c>
      <c r="E53">
        <v>0.13400000000000001</v>
      </c>
      <c r="F53" s="2">
        <v>10</v>
      </c>
      <c r="G53">
        <v>870</v>
      </c>
      <c r="H53">
        <v>2.14</v>
      </c>
      <c r="I53">
        <v>1.59</v>
      </c>
      <c r="J53">
        <v>15500</v>
      </c>
      <c r="K53">
        <v>0.65</v>
      </c>
      <c r="L53">
        <v>63</v>
      </c>
      <c r="M53" t="s">
        <v>878</v>
      </c>
      <c r="N53">
        <v>11.2</v>
      </c>
      <c r="O53">
        <v>41.3</v>
      </c>
      <c r="P53">
        <v>9.32</v>
      </c>
      <c r="Q53">
        <v>3780</v>
      </c>
      <c r="R53">
        <v>3.05</v>
      </c>
      <c r="S53">
        <v>1.25</v>
      </c>
      <c r="T53">
        <v>1.25</v>
      </c>
      <c r="U53">
        <v>29600</v>
      </c>
      <c r="V53">
        <v>20.5</v>
      </c>
      <c r="W53">
        <v>4.91</v>
      </c>
      <c r="X53">
        <v>0.1</v>
      </c>
      <c r="Y53">
        <v>1.63</v>
      </c>
      <c r="Z53">
        <v>3.2000000000000001E-2</v>
      </c>
      <c r="AA53">
        <v>0.5</v>
      </c>
      <c r="AB53">
        <v>0.33</v>
      </c>
      <c r="AC53" t="s">
        <v>878</v>
      </c>
      <c r="AD53">
        <v>25900</v>
      </c>
      <c r="AE53">
        <v>30.6</v>
      </c>
      <c r="AF53">
        <v>43.5</v>
      </c>
      <c r="AG53">
        <v>0.15</v>
      </c>
      <c r="AH53">
        <v>7550</v>
      </c>
      <c r="AI53">
        <v>320</v>
      </c>
      <c r="AJ53">
        <v>93</v>
      </c>
      <c r="AK53">
        <v>22000</v>
      </c>
      <c r="AL53">
        <v>10.6</v>
      </c>
      <c r="AM53">
        <v>27.5</v>
      </c>
      <c r="AN53">
        <v>15.9</v>
      </c>
      <c r="AO53">
        <v>760</v>
      </c>
      <c r="AP53">
        <v>61</v>
      </c>
      <c r="AQ53" t="s">
        <v>878</v>
      </c>
      <c r="AR53">
        <v>7.07</v>
      </c>
      <c r="AS53" t="s">
        <v>878</v>
      </c>
      <c r="AT53">
        <v>84</v>
      </c>
      <c r="AU53">
        <v>5.5E-2</v>
      </c>
      <c r="AV53" t="s">
        <v>878</v>
      </c>
      <c r="AW53" t="s">
        <v>878</v>
      </c>
      <c r="AX53">
        <v>6180</v>
      </c>
      <c r="AY53">
        <v>1.45</v>
      </c>
      <c r="AZ53">
        <v>8.17</v>
      </c>
      <c r="BA53">
        <v>4.63</v>
      </c>
      <c r="BB53" t="s">
        <v>878</v>
      </c>
      <c r="BC53" t="s">
        <v>878</v>
      </c>
      <c r="BD53">
        <v>4.5599999999999996</v>
      </c>
      <c r="BE53">
        <v>196</v>
      </c>
      <c r="BF53">
        <v>0.93</v>
      </c>
      <c r="BG53">
        <v>0.64</v>
      </c>
      <c r="BH53">
        <v>0.6</v>
      </c>
      <c r="BI53">
        <v>11.7</v>
      </c>
      <c r="BJ53">
        <v>3230</v>
      </c>
      <c r="BK53">
        <v>0.81</v>
      </c>
      <c r="BL53">
        <v>0.16</v>
      </c>
      <c r="BM53">
        <v>3.2</v>
      </c>
      <c r="BN53">
        <v>61</v>
      </c>
      <c r="BO53">
        <v>9.36</v>
      </c>
      <c r="BP53">
        <v>13.7</v>
      </c>
      <c r="BQ53">
        <v>0.99</v>
      </c>
      <c r="BR53">
        <v>229</v>
      </c>
      <c r="BS53">
        <v>53</v>
      </c>
    </row>
    <row r="54" spans="1:71" x14ac:dyDescent="0.25">
      <c r="A54" t="s">
        <v>322</v>
      </c>
      <c r="B54" t="s">
        <v>878</v>
      </c>
      <c r="C54" t="s">
        <v>878</v>
      </c>
      <c r="D54" t="s">
        <v>878</v>
      </c>
      <c r="E54">
        <v>0.311</v>
      </c>
      <c r="F54" t="s">
        <v>878</v>
      </c>
      <c r="G54" t="s">
        <v>878</v>
      </c>
      <c r="H54" t="s">
        <v>878</v>
      </c>
      <c r="I54" t="s">
        <v>878</v>
      </c>
      <c r="J54" t="s">
        <v>878</v>
      </c>
      <c r="K54" t="s">
        <v>878</v>
      </c>
      <c r="L54" t="s">
        <v>878</v>
      </c>
      <c r="M54" t="s">
        <v>878</v>
      </c>
      <c r="N54" t="s">
        <v>878</v>
      </c>
      <c r="O54" t="s">
        <v>878</v>
      </c>
      <c r="P54" t="s">
        <v>878</v>
      </c>
      <c r="Q54">
        <v>7120</v>
      </c>
      <c r="R54" t="s">
        <v>878</v>
      </c>
      <c r="S54" t="s">
        <v>878</v>
      </c>
      <c r="T54" t="s">
        <v>878</v>
      </c>
      <c r="U54" t="s">
        <v>878</v>
      </c>
      <c r="V54" t="s">
        <v>878</v>
      </c>
      <c r="W54" t="s">
        <v>878</v>
      </c>
      <c r="X54" t="s">
        <v>878</v>
      </c>
      <c r="Y54" t="s">
        <v>878</v>
      </c>
      <c r="Z54" t="s">
        <v>878</v>
      </c>
      <c r="AA54" t="s">
        <v>878</v>
      </c>
      <c r="AB54" t="s">
        <v>878</v>
      </c>
      <c r="AC54" t="s">
        <v>878</v>
      </c>
      <c r="AD54" t="s">
        <v>878</v>
      </c>
      <c r="AE54" t="s">
        <v>878</v>
      </c>
      <c r="AF54" t="s">
        <v>878</v>
      </c>
      <c r="AG54" t="s">
        <v>878</v>
      </c>
      <c r="AH54" t="s">
        <v>878</v>
      </c>
      <c r="AI54" t="s">
        <v>878</v>
      </c>
      <c r="AJ54">
        <v>177</v>
      </c>
      <c r="AK54" t="s">
        <v>878</v>
      </c>
      <c r="AL54" t="s">
        <v>878</v>
      </c>
      <c r="AM54" t="s">
        <v>878</v>
      </c>
      <c r="AN54" t="s">
        <v>878</v>
      </c>
      <c r="AO54" t="s">
        <v>878</v>
      </c>
      <c r="AP54" t="s">
        <v>878</v>
      </c>
      <c r="AQ54" t="s">
        <v>878</v>
      </c>
      <c r="AR54" t="s">
        <v>878</v>
      </c>
      <c r="AS54" t="s">
        <v>878</v>
      </c>
      <c r="AT54" t="s">
        <v>878</v>
      </c>
      <c r="AU54" t="s">
        <v>878</v>
      </c>
      <c r="AV54" t="s">
        <v>878</v>
      </c>
      <c r="AW54" t="s">
        <v>878</v>
      </c>
      <c r="AX54">
        <v>12700</v>
      </c>
      <c r="AY54" t="s">
        <v>878</v>
      </c>
      <c r="AZ54" t="s">
        <v>878</v>
      </c>
      <c r="BA54" t="s">
        <v>878</v>
      </c>
      <c r="BB54" t="s">
        <v>878</v>
      </c>
      <c r="BC54" t="s">
        <v>878</v>
      </c>
      <c r="BD54" t="s">
        <v>878</v>
      </c>
      <c r="BE54" t="s">
        <v>878</v>
      </c>
      <c r="BF54" t="s">
        <v>878</v>
      </c>
      <c r="BG54" t="s">
        <v>878</v>
      </c>
      <c r="BH54" t="s">
        <v>878</v>
      </c>
      <c r="BI54" t="s">
        <v>878</v>
      </c>
      <c r="BJ54" t="s">
        <v>878</v>
      </c>
      <c r="BK54" t="s">
        <v>878</v>
      </c>
      <c r="BL54" t="s">
        <v>878</v>
      </c>
      <c r="BM54" t="s">
        <v>878</v>
      </c>
      <c r="BN54" t="s">
        <v>878</v>
      </c>
      <c r="BO54" t="s">
        <v>878</v>
      </c>
      <c r="BP54" t="s">
        <v>878</v>
      </c>
      <c r="BQ54" t="s">
        <v>878</v>
      </c>
      <c r="BR54" t="s">
        <v>878</v>
      </c>
      <c r="BS54" t="s">
        <v>878</v>
      </c>
    </row>
    <row r="55" spans="1:71" x14ac:dyDescent="0.25">
      <c r="A55" t="s">
        <v>323</v>
      </c>
      <c r="B55">
        <v>1.43</v>
      </c>
      <c r="C55">
        <v>79400</v>
      </c>
      <c r="D55">
        <v>79</v>
      </c>
      <c r="E55">
        <v>0.313</v>
      </c>
      <c r="F55" s="2">
        <v>10</v>
      </c>
      <c r="G55">
        <v>103</v>
      </c>
      <c r="H55">
        <v>0.52</v>
      </c>
      <c r="I55">
        <v>1.61</v>
      </c>
      <c r="J55">
        <v>18300</v>
      </c>
      <c r="K55">
        <v>0.26</v>
      </c>
      <c r="L55">
        <v>11.7</v>
      </c>
      <c r="M55" t="s">
        <v>878</v>
      </c>
      <c r="N55">
        <v>15.4</v>
      </c>
      <c r="O55">
        <v>17.3</v>
      </c>
      <c r="P55">
        <v>0.44</v>
      </c>
      <c r="Q55">
        <v>6780</v>
      </c>
      <c r="R55">
        <v>2.11</v>
      </c>
      <c r="S55">
        <v>1.23</v>
      </c>
      <c r="T55">
        <v>0.67</v>
      </c>
      <c r="U55">
        <v>38600</v>
      </c>
      <c r="V55">
        <v>18.8</v>
      </c>
      <c r="W55">
        <v>2.15</v>
      </c>
      <c r="X55" t="s">
        <v>878</v>
      </c>
      <c r="Y55" s="2">
        <v>0.5</v>
      </c>
      <c r="Z55">
        <v>6.6000000000000003E-2</v>
      </c>
      <c r="AA55">
        <v>0.43</v>
      </c>
      <c r="AB55">
        <v>0.23</v>
      </c>
      <c r="AC55" t="s">
        <v>878</v>
      </c>
      <c r="AD55">
        <v>11600</v>
      </c>
      <c r="AE55">
        <v>5.03</v>
      </c>
      <c r="AF55">
        <v>5.69</v>
      </c>
      <c r="AG55">
        <v>0.16</v>
      </c>
      <c r="AH55">
        <v>16400</v>
      </c>
      <c r="AI55">
        <v>280</v>
      </c>
      <c r="AJ55">
        <v>163</v>
      </c>
      <c r="AK55">
        <v>24600</v>
      </c>
      <c r="AL55">
        <v>1.42</v>
      </c>
      <c r="AM55">
        <v>7.4</v>
      </c>
      <c r="AN55">
        <v>11.1</v>
      </c>
      <c r="AO55">
        <v>530</v>
      </c>
      <c r="AP55">
        <v>13.1</v>
      </c>
      <c r="AQ55" t="s">
        <v>878</v>
      </c>
      <c r="AR55">
        <v>1.72</v>
      </c>
      <c r="AS55" t="s">
        <v>878</v>
      </c>
      <c r="AT55">
        <v>7.34</v>
      </c>
      <c r="AU55">
        <v>0.18</v>
      </c>
      <c r="AV55" t="s">
        <v>878</v>
      </c>
      <c r="AW55" t="s">
        <v>878</v>
      </c>
      <c r="AX55">
        <v>12800</v>
      </c>
      <c r="AY55">
        <v>3.04</v>
      </c>
      <c r="AZ55">
        <v>16.8</v>
      </c>
      <c r="BA55">
        <v>11.2</v>
      </c>
      <c r="BB55" t="s">
        <v>878</v>
      </c>
      <c r="BC55">
        <v>1.71</v>
      </c>
      <c r="BD55">
        <v>3.97</v>
      </c>
      <c r="BE55">
        <v>164</v>
      </c>
      <c r="BF55" s="2">
        <v>0.5</v>
      </c>
      <c r="BG55">
        <v>0.36</v>
      </c>
      <c r="BH55">
        <v>0.25</v>
      </c>
      <c r="BI55">
        <v>0.45</v>
      </c>
      <c r="BJ55">
        <v>2850</v>
      </c>
      <c r="BK55">
        <v>0.16</v>
      </c>
      <c r="BL55">
        <v>0.18</v>
      </c>
      <c r="BM55">
        <v>0.11</v>
      </c>
      <c r="BN55">
        <v>153</v>
      </c>
      <c r="BO55">
        <v>2.02</v>
      </c>
      <c r="BP55">
        <v>11.1</v>
      </c>
      <c r="BQ55">
        <v>1.17</v>
      </c>
      <c r="BR55">
        <v>122</v>
      </c>
      <c r="BS55" s="2">
        <v>10</v>
      </c>
    </row>
    <row r="56" spans="1:71" x14ac:dyDescent="0.25">
      <c r="A56" t="s">
        <v>324</v>
      </c>
      <c r="B56">
        <v>1.76</v>
      </c>
      <c r="C56">
        <v>74800</v>
      </c>
      <c r="D56">
        <v>40.6</v>
      </c>
      <c r="E56">
        <v>0.32700000000000001</v>
      </c>
      <c r="F56" s="2">
        <v>10</v>
      </c>
      <c r="G56">
        <v>782</v>
      </c>
      <c r="H56">
        <v>2.0099999999999998</v>
      </c>
      <c r="I56">
        <v>2.35</v>
      </c>
      <c r="J56">
        <v>15700</v>
      </c>
      <c r="K56">
        <v>1.04</v>
      </c>
      <c r="L56">
        <v>56</v>
      </c>
      <c r="M56" t="s">
        <v>878</v>
      </c>
      <c r="N56">
        <v>14.6</v>
      </c>
      <c r="O56">
        <v>36.5</v>
      </c>
      <c r="P56">
        <v>7.96</v>
      </c>
      <c r="Q56">
        <v>7120</v>
      </c>
      <c r="R56">
        <v>2.98</v>
      </c>
      <c r="S56">
        <v>1.26</v>
      </c>
      <c r="T56">
        <v>1.2</v>
      </c>
      <c r="U56">
        <v>31500</v>
      </c>
      <c r="V56">
        <v>19.7</v>
      </c>
      <c r="W56">
        <v>4.53</v>
      </c>
      <c r="X56">
        <v>0.11</v>
      </c>
      <c r="Y56">
        <v>1.67</v>
      </c>
      <c r="Z56">
        <v>5.7000000000000002E-2</v>
      </c>
      <c r="AA56">
        <v>0.49</v>
      </c>
      <c r="AB56">
        <v>0.56999999999999995</v>
      </c>
      <c r="AC56" t="s">
        <v>878</v>
      </c>
      <c r="AD56">
        <v>26800</v>
      </c>
      <c r="AE56">
        <v>27.2</v>
      </c>
      <c r="AF56">
        <v>38.799999999999997</v>
      </c>
      <c r="AG56">
        <v>0.17</v>
      </c>
      <c r="AH56">
        <v>7860</v>
      </c>
      <c r="AI56">
        <v>310</v>
      </c>
      <c r="AJ56">
        <v>176</v>
      </c>
      <c r="AK56">
        <v>23200</v>
      </c>
      <c r="AL56">
        <v>9.65</v>
      </c>
      <c r="AM56">
        <v>23.9</v>
      </c>
      <c r="AN56">
        <v>14.3</v>
      </c>
      <c r="AO56">
        <v>770</v>
      </c>
      <c r="AP56">
        <v>92</v>
      </c>
      <c r="AQ56" t="s">
        <v>878</v>
      </c>
      <c r="AR56">
        <v>6.57</v>
      </c>
      <c r="AS56" t="s">
        <v>878</v>
      </c>
      <c r="AT56">
        <v>70</v>
      </c>
      <c r="AU56">
        <v>5.6000000000000001E-2</v>
      </c>
      <c r="AV56" t="s">
        <v>878</v>
      </c>
      <c r="AW56" t="s">
        <v>878</v>
      </c>
      <c r="AX56">
        <v>10500</v>
      </c>
      <c r="AY56">
        <v>2.9</v>
      </c>
      <c r="AZ56">
        <v>8.11</v>
      </c>
      <c r="BA56">
        <v>8.59</v>
      </c>
      <c r="BB56" t="s">
        <v>878</v>
      </c>
      <c r="BC56" t="s">
        <v>878</v>
      </c>
      <c r="BD56">
        <v>4.2300000000000004</v>
      </c>
      <c r="BE56">
        <v>248</v>
      </c>
      <c r="BF56">
        <v>0.85</v>
      </c>
      <c r="BG56">
        <v>0.6</v>
      </c>
      <c r="BH56">
        <v>1.1499999999999999</v>
      </c>
      <c r="BI56">
        <v>10.1</v>
      </c>
      <c r="BJ56">
        <v>2990</v>
      </c>
      <c r="BK56">
        <v>0.71</v>
      </c>
      <c r="BL56">
        <v>0.17</v>
      </c>
      <c r="BM56">
        <v>2.88</v>
      </c>
      <c r="BN56">
        <v>62</v>
      </c>
      <c r="BO56">
        <v>8.5399999999999991</v>
      </c>
      <c r="BP56">
        <v>13.3</v>
      </c>
      <c r="BQ56">
        <v>1.08</v>
      </c>
      <c r="BR56">
        <v>359</v>
      </c>
      <c r="BS56">
        <v>55</v>
      </c>
    </row>
    <row r="57" spans="1:71" x14ac:dyDescent="0.25">
      <c r="A57" t="s">
        <v>325</v>
      </c>
      <c r="B57" t="s">
        <v>878</v>
      </c>
      <c r="C57" t="s">
        <v>878</v>
      </c>
      <c r="D57" t="s">
        <v>878</v>
      </c>
      <c r="E57">
        <v>1.56</v>
      </c>
      <c r="F57" t="s">
        <v>878</v>
      </c>
      <c r="G57" t="s">
        <v>878</v>
      </c>
      <c r="H57" t="s">
        <v>878</v>
      </c>
      <c r="I57" t="s">
        <v>878</v>
      </c>
      <c r="J57" t="s">
        <v>878</v>
      </c>
      <c r="K57" t="s">
        <v>878</v>
      </c>
      <c r="L57" t="s">
        <v>878</v>
      </c>
      <c r="M57" t="s">
        <v>878</v>
      </c>
      <c r="N57" t="s">
        <v>878</v>
      </c>
      <c r="O57" t="s">
        <v>878</v>
      </c>
      <c r="P57" t="s">
        <v>878</v>
      </c>
      <c r="Q57" t="s">
        <v>878</v>
      </c>
      <c r="R57" t="s">
        <v>878</v>
      </c>
      <c r="S57" t="s">
        <v>878</v>
      </c>
      <c r="T57" t="s">
        <v>878</v>
      </c>
      <c r="U57" t="s">
        <v>878</v>
      </c>
      <c r="V57" t="s">
        <v>878</v>
      </c>
      <c r="W57" t="s">
        <v>878</v>
      </c>
      <c r="X57" t="s">
        <v>878</v>
      </c>
      <c r="Y57" t="s">
        <v>878</v>
      </c>
      <c r="Z57" t="s">
        <v>878</v>
      </c>
      <c r="AA57" t="s">
        <v>878</v>
      </c>
      <c r="AB57" t="s">
        <v>878</v>
      </c>
      <c r="AC57" t="s">
        <v>878</v>
      </c>
      <c r="AD57" t="s">
        <v>878</v>
      </c>
      <c r="AE57" t="s">
        <v>878</v>
      </c>
      <c r="AF57" t="s">
        <v>878</v>
      </c>
      <c r="AG57" t="s">
        <v>878</v>
      </c>
      <c r="AH57" t="s">
        <v>878</v>
      </c>
      <c r="AI57" t="s">
        <v>878</v>
      </c>
      <c r="AJ57" t="s">
        <v>878</v>
      </c>
      <c r="AK57" t="s">
        <v>878</v>
      </c>
      <c r="AL57" t="s">
        <v>878</v>
      </c>
      <c r="AM57" t="s">
        <v>878</v>
      </c>
      <c r="AN57" t="s">
        <v>878</v>
      </c>
      <c r="AO57" t="s">
        <v>878</v>
      </c>
      <c r="AP57" t="s">
        <v>878</v>
      </c>
      <c r="AQ57" t="s">
        <v>878</v>
      </c>
      <c r="AR57" t="s">
        <v>878</v>
      </c>
      <c r="AS57" t="s">
        <v>878</v>
      </c>
      <c r="AT57" t="s">
        <v>878</v>
      </c>
      <c r="AU57" t="s">
        <v>878</v>
      </c>
      <c r="AV57" t="s">
        <v>878</v>
      </c>
      <c r="AW57" t="s">
        <v>878</v>
      </c>
      <c r="AX57" t="s">
        <v>878</v>
      </c>
      <c r="AY57" t="s">
        <v>878</v>
      </c>
      <c r="AZ57" t="s">
        <v>878</v>
      </c>
      <c r="BA57" t="s">
        <v>878</v>
      </c>
      <c r="BB57" t="s">
        <v>878</v>
      </c>
      <c r="BC57" t="s">
        <v>878</v>
      </c>
      <c r="BD57" t="s">
        <v>878</v>
      </c>
      <c r="BE57" t="s">
        <v>878</v>
      </c>
      <c r="BF57" t="s">
        <v>878</v>
      </c>
      <c r="BG57" t="s">
        <v>878</v>
      </c>
      <c r="BH57" t="s">
        <v>878</v>
      </c>
      <c r="BI57" t="s">
        <v>878</v>
      </c>
      <c r="BJ57" t="s">
        <v>878</v>
      </c>
      <c r="BK57" t="s">
        <v>878</v>
      </c>
      <c r="BL57" t="s">
        <v>878</v>
      </c>
      <c r="BM57" t="s">
        <v>878</v>
      </c>
      <c r="BN57" t="s">
        <v>878</v>
      </c>
      <c r="BO57" t="s">
        <v>878</v>
      </c>
      <c r="BP57" t="s">
        <v>878</v>
      </c>
      <c r="BQ57" t="s">
        <v>878</v>
      </c>
      <c r="BR57" t="s">
        <v>878</v>
      </c>
      <c r="BS57" t="s">
        <v>878</v>
      </c>
    </row>
    <row r="58" spans="1:71" x14ac:dyDescent="0.25">
      <c r="A58" t="s">
        <v>326</v>
      </c>
      <c r="B58" t="s">
        <v>878</v>
      </c>
      <c r="C58" t="s">
        <v>878</v>
      </c>
      <c r="D58" t="s">
        <v>878</v>
      </c>
      <c r="E58">
        <v>0.33400000000000002</v>
      </c>
      <c r="F58" t="s">
        <v>878</v>
      </c>
      <c r="G58" t="s">
        <v>878</v>
      </c>
      <c r="H58" t="s">
        <v>878</v>
      </c>
      <c r="I58" t="s">
        <v>878</v>
      </c>
      <c r="J58" t="s">
        <v>878</v>
      </c>
      <c r="K58" t="s">
        <v>878</v>
      </c>
      <c r="L58" t="s">
        <v>878</v>
      </c>
      <c r="M58" t="s">
        <v>878</v>
      </c>
      <c r="N58" t="s">
        <v>878</v>
      </c>
      <c r="O58" t="s">
        <v>878</v>
      </c>
      <c r="P58" t="s">
        <v>878</v>
      </c>
      <c r="Q58" t="s">
        <v>878</v>
      </c>
      <c r="R58" t="s">
        <v>878</v>
      </c>
      <c r="S58" t="s">
        <v>878</v>
      </c>
      <c r="T58" t="s">
        <v>878</v>
      </c>
      <c r="U58" t="s">
        <v>878</v>
      </c>
      <c r="V58" t="s">
        <v>878</v>
      </c>
      <c r="W58" t="s">
        <v>878</v>
      </c>
      <c r="X58" t="s">
        <v>878</v>
      </c>
      <c r="Y58" t="s">
        <v>878</v>
      </c>
      <c r="Z58" t="s">
        <v>878</v>
      </c>
      <c r="AA58" t="s">
        <v>878</v>
      </c>
      <c r="AB58" t="s">
        <v>878</v>
      </c>
      <c r="AC58" t="s">
        <v>878</v>
      </c>
      <c r="AD58" t="s">
        <v>878</v>
      </c>
      <c r="AE58" t="s">
        <v>878</v>
      </c>
      <c r="AF58" t="s">
        <v>878</v>
      </c>
      <c r="AG58" t="s">
        <v>878</v>
      </c>
      <c r="AH58" t="s">
        <v>878</v>
      </c>
      <c r="AI58" t="s">
        <v>878</v>
      </c>
      <c r="AJ58" t="s">
        <v>878</v>
      </c>
      <c r="AK58" t="s">
        <v>878</v>
      </c>
      <c r="AL58" t="s">
        <v>878</v>
      </c>
      <c r="AM58" t="s">
        <v>878</v>
      </c>
      <c r="AN58" t="s">
        <v>878</v>
      </c>
      <c r="AO58" t="s">
        <v>878</v>
      </c>
      <c r="AP58" t="s">
        <v>878</v>
      </c>
      <c r="AQ58" t="s">
        <v>878</v>
      </c>
      <c r="AR58" t="s">
        <v>878</v>
      </c>
      <c r="AS58" t="s">
        <v>878</v>
      </c>
      <c r="AT58" t="s">
        <v>878</v>
      </c>
      <c r="AU58" t="s">
        <v>878</v>
      </c>
      <c r="AV58" t="s">
        <v>878</v>
      </c>
      <c r="AW58" t="s">
        <v>878</v>
      </c>
      <c r="AX58" t="s">
        <v>878</v>
      </c>
      <c r="AY58" t="s">
        <v>878</v>
      </c>
      <c r="AZ58" t="s">
        <v>878</v>
      </c>
      <c r="BA58" t="s">
        <v>878</v>
      </c>
      <c r="BB58" t="s">
        <v>878</v>
      </c>
      <c r="BC58" t="s">
        <v>878</v>
      </c>
      <c r="BD58" t="s">
        <v>878</v>
      </c>
      <c r="BE58" t="s">
        <v>878</v>
      </c>
      <c r="BF58" t="s">
        <v>878</v>
      </c>
      <c r="BG58" t="s">
        <v>878</v>
      </c>
      <c r="BH58" t="s">
        <v>878</v>
      </c>
      <c r="BI58" t="s">
        <v>878</v>
      </c>
      <c r="BJ58" t="s">
        <v>878</v>
      </c>
      <c r="BK58" t="s">
        <v>878</v>
      </c>
      <c r="BL58" t="s">
        <v>878</v>
      </c>
      <c r="BM58" t="s">
        <v>878</v>
      </c>
      <c r="BN58" t="s">
        <v>878</v>
      </c>
      <c r="BO58" t="s">
        <v>878</v>
      </c>
      <c r="BP58" t="s">
        <v>878</v>
      </c>
      <c r="BQ58" t="s">
        <v>878</v>
      </c>
      <c r="BR58" t="s">
        <v>878</v>
      </c>
      <c r="BS58" t="s">
        <v>878</v>
      </c>
    </row>
    <row r="59" spans="1:71" x14ac:dyDescent="0.25">
      <c r="A59" t="s">
        <v>327</v>
      </c>
      <c r="B59" t="s">
        <v>878</v>
      </c>
      <c r="C59" t="s">
        <v>878</v>
      </c>
      <c r="D59" t="s">
        <v>878</v>
      </c>
      <c r="E59">
        <v>0.52700000000000002</v>
      </c>
      <c r="F59" t="s">
        <v>878</v>
      </c>
      <c r="G59" t="s">
        <v>878</v>
      </c>
      <c r="H59" t="s">
        <v>878</v>
      </c>
      <c r="I59" t="s">
        <v>878</v>
      </c>
      <c r="J59" t="s">
        <v>878</v>
      </c>
      <c r="K59" t="s">
        <v>878</v>
      </c>
      <c r="L59" t="s">
        <v>878</v>
      </c>
      <c r="M59" t="s">
        <v>878</v>
      </c>
      <c r="N59" t="s">
        <v>878</v>
      </c>
      <c r="O59" t="s">
        <v>878</v>
      </c>
      <c r="P59" t="s">
        <v>878</v>
      </c>
      <c r="Q59" t="s">
        <v>878</v>
      </c>
      <c r="R59" t="s">
        <v>878</v>
      </c>
      <c r="S59" t="s">
        <v>878</v>
      </c>
      <c r="T59" t="s">
        <v>878</v>
      </c>
      <c r="U59" t="s">
        <v>878</v>
      </c>
      <c r="V59" t="s">
        <v>878</v>
      </c>
      <c r="W59" t="s">
        <v>878</v>
      </c>
      <c r="X59" t="s">
        <v>878</v>
      </c>
      <c r="Y59" t="s">
        <v>878</v>
      </c>
      <c r="Z59" t="s">
        <v>878</v>
      </c>
      <c r="AA59" t="s">
        <v>878</v>
      </c>
      <c r="AB59" t="s">
        <v>878</v>
      </c>
      <c r="AC59" t="s">
        <v>878</v>
      </c>
      <c r="AD59" t="s">
        <v>878</v>
      </c>
      <c r="AE59" t="s">
        <v>878</v>
      </c>
      <c r="AF59" t="s">
        <v>878</v>
      </c>
      <c r="AG59" t="s">
        <v>878</v>
      </c>
      <c r="AH59" t="s">
        <v>878</v>
      </c>
      <c r="AI59" t="s">
        <v>878</v>
      </c>
      <c r="AJ59" t="s">
        <v>878</v>
      </c>
      <c r="AK59" t="s">
        <v>878</v>
      </c>
      <c r="AL59" t="s">
        <v>878</v>
      </c>
      <c r="AM59" t="s">
        <v>878</v>
      </c>
      <c r="AN59" t="s">
        <v>878</v>
      </c>
      <c r="AO59" t="s">
        <v>878</v>
      </c>
      <c r="AP59" t="s">
        <v>878</v>
      </c>
      <c r="AQ59" t="s">
        <v>878</v>
      </c>
      <c r="AR59" t="s">
        <v>878</v>
      </c>
      <c r="AS59" t="s">
        <v>878</v>
      </c>
      <c r="AT59" t="s">
        <v>878</v>
      </c>
      <c r="AU59" t="s">
        <v>878</v>
      </c>
      <c r="AV59" t="s">
        <v>878</v>
      </c>
      <c r="AW59" t="s">
        <v>878</v>
      </c>
      <c r="AX59" t="s">
        <v>878</v>
      </c>
      <c r="AY59" t="s">
        <v>878</v>
      </c>
      <c r="AZ59" t="s">
        <v>878</v>
      </c>
      <c r="BA59" t="s">
        <v>878</v>
      </c>
      <c r="BB59" t="s">
        <v>878</v>
      </c>
      <c r="BC59" t="s">
        <v>878</v>
      </c>
      <c r="BD59" t="s">
        <v>878</v>
      </c>
      <c r="BE59" t="s">
        <v>878</v>
      </c>
      <c r="BF59" t="s">
        <v>878</v>
      </c>
      <c r="BG59" t="s">
        <v>878</v>
      </c>
      <c r="BH59" t="s">
        <v>878</v>
      </c>
      <c r="BI59" t="s">
        <v>878</v>
      </c>
      <c r="BJ59" t="s">
        <v>878</v>
      </c>
      <c r="BK59" t="s">
        <v>878</v>
      </c>
      <c r="BL59" t="s">
        <v>878</v>
      </c>
      <c r="BM59" t="s">
        <v>878</v>
      </c>
      <c r="BN59" t="s">
        <v>878</v>
      </c>
      <c r="BO59" t="s">
        <v>878</v>
      </c>
      <c r="BP59" t="s">
        <v>878</v>
      </c>
      <c r="BQ59" t="s">
        <v>878</v>
      </c>
      <c r="BR59" t="s">
        <v>878</v>
      </c>
      <c r="BS59" t="s">
        <v>878</v>
      </c>
    </row>
    <row r="60" spans="1:71" x14ac:dyDescent="0.25">
      <c r="A60" t="s">
        <v>328</v>
      </c>
      <c r="B60" t="s">
        <v>878</v>
      </c>
      <c r="C60" t="s">
        <v>878</v>
      </c>
      <c r="D60" t="s">
        <v>878</v>
      </c>
      <c r="E60">
        <v>1.02</v>
      </c>
      <c r="F60" t="s">
        <v>878</v>
      </c>
      <c r="G60" t="s">
        <v>878</v>
      </c>
      <c r="H60" t="s">
        <v>878</v>
      </c>
      <c r="I60" t="s">
        <v>878</v>
      </c>
      <c r="J60" t="s">
        <v>878</v>
      </c>
      <c r="K60" t="s">
        <v>878</v>
      </c>
      <c r="L60" t="s">
        <v>878</v>
      </c>
      <c r="M60" t="s">
        <v>878</v>
      </c>
      <c r="N60" t="s">
        <v>878</v>
      </c>
      <c r="O60" t="s">
        <v>878</v>
      </c>
      <c r="P60" t="s">
        <v>878</v>
      </c>
      <c r="Q60" t="s">
        <v>878</v>
      </c>
      <c r="R60" t="s">
        <v>878</v>
      </c>
      <c r="S60" t="s">
        <v>878</v>
      </c>
      <c r="T60" t="s">
        <v>878</v>
      </c>
      <c r="U60" t="s">
        <v>878</v>
      </c>
      <c r="V60" t="s">
        <v>878</v>
      </c>
      <c r="W60" t="s">
        <v>878</v>
      </c>
      <c r="X60" t="s">
        <v>878</v>
      </c>
      <c r="Y60" t="s">
        <v>878</v>
      </c>
      <c r="Z60" t="s">
        <v>878</v>
      </c>
      <c r="AA60" t="s">
        <v>878</v>
      </c>
      <c r="AB60" t="s">
        <v>878</v>
      </c>
      <c r="AC60" t="s">
        <v>878</v>
      </c>
      <c r="AD60" t="s">
        <v>878</v>
      </c>
      <c r="AE60" t="s">
        <v>878</v>
      </c>
      <c r="AF60" t="s">
        <v>878</v>
      </c>
      <c r="AG60" t="s">
        <v>878</v>
      </c>
      <c r="AH60" t="s">
        <v>878</v>
      </c>
      <c r="AI60" t="s">
        <v>878</v>
      </c>
      <c r="AJ60" t="s">
        <v>878</v>
      </c>
      <c r="AK60" t="s">
        <v>878</v>
      </c>
      <c r="AL60" t="s">
        <v>878</v>
      </c>
      <c r="AM60" t="s">
        <v>878</v>
      </c>
      <c r="AN60" t="s">
        <v>878</v>
      </c>
      <c r="AO60" t="s">
        <v>878</v>
      </c>
      <c r="AP60" t="s">
        <v>878</v>
      </c>
      <c r="AQ60" t="s">
        <v>878</v>
      </c>
      <c r="AR60" t="s">
        <v>878</v>
      </c>
      <c r="AS60" t="s">
        <v>878</v>
      </c>
      <c r="AT60" t="s">
        <v>878</v>
      </c>
      <c r="AU60" t="s">
        <v>878</v>
      </c>
      <c r="AV60" t="s">
        <v>878</v>
      </c>
      <c r="AW60" t="s">
        <v>878</v>
      </c>
      <c r="AX60" t="s">
        <v>878</v>
      </c>
      <c r="AY60" t="s">
        <v>878</v>
      </c>
      <c r="AZ60" t="s">
        <v>878</v>
      </c>
      <c r="BA60" t="s">
        <v>878</v>
      </c>
      <c r="BB60" t="s">
        <v>878</v>
      </c>
      <c r="BC60" t="s">
        <v>878</v>
      </c>
      <c r="BD60" t="s">
        <v>878</v>
      </c>
      <c r="BE60" t="s">
        <v>878</v>
      </c>
      <c r="BF60" t="s">
        <v>878</v>
      </c>
      <c r="BG60" t="s">
        <v>878</v>
      </c>
      <c r="BH60" t="s">
        <v>878</v>
      </c>
      <c r="BI60" t="s">
        <v>878</v>
      </c>
      <c r="BJ60" t="s">
        <v>878</v>
      </c>
      <c r="BK60" t="s">
        <v>878</v>
      </c>
      <c r="BL60" t="s">
        <v>878</v>
      </c>
      <c r="BM60" t="s">
        <v>878</v>
      </c>
      <c r="BN60" t="s">
        <v>878</v>
      </c>
      <c r="BO60" t="s">
        <v>878</v>
      </c>
      <c r="BP60" t="s">
        <v>878</v>
      </c>
      <c r="BQ60" t="s">
        <v>878</v>
      </c>
      <c r="BR60" t="s">
        <v>878</v>
      </c>
      <c r="BS60" t="s">
        <v>878</v>
      </c>
    </row>
    <row r="61" spans="1:71" x14ac:dyDescent="0.25">
      <c r="A61" t="s">
        <v>329</v>
      </c>
      <c r="B61" t="s">
        <v>878</v>
      </c>
      <c r="C61" t="s">
        <v>878</v>
      </c>
      <c r="D61" t="s">
        <v>878</v>
      </c>
      <c r="E61">
        <v>1.02</v>
      </c>
      <c r="F61" t="s">
        <v>878</v>
      </c>
      <c r="G61" t="s">
        <v>878</v>
      </c>
      <c r="H61" t="s">
        <v>878</v>
      </c>
      <c r="I61" t="s">
        <v>878</v>
      </c>
      <c r="J61" t="s">
        <v>878</v>
      </c>
      <c r="K61" t="s">
        <v>878</v>
      </c>
      <c r="L61" t="s">
        <v>878</v>
      </c>
      <c r="M61" t="s">
        <v>878</v>
      </c>
      <c r="N61" t="s">
        <v>878</v>
      </c>
      <c r="O61" t="s">
        <v>878</v>
      </c>
      <c r="P61" t="s">
        <v>878</v>
      </c>
      <c r="Q61" t="s">
        <v>878</v>
      </c>
      <c r="R61" t="s">
        <v>878</v>
      </c>
      <c r="S61" t="s">
        <v>878</v>
      </c>
      <c r="T61" t="s">
        <v>878</v>
      </c>
      <c r="U61" t="s">
        <v>878</v>
      </c>
      <c r="V61" t="s">
        <v>878</v>
      </c>
      <c r="W61" t="s">
        <v>878</v>
      </c>
      <c r="X61" t="s">
        <v>878</v>
      </c>
      <c r="Y61" t="s">
        <v>878</v>
      </c>
      <c r="Z61" t="s">
        <v>878</v>
      </c>
      <c r="AA61" t="s">
        <v>878</v>
      </c>
      <c r="AB61" t="s">
        <v>878</v>
      </c>
      <c r="AC61" t="s">
        <v>878</v>
      </c>
      <c r="AD61" t="s">
        <v>878</v>
      </c>
      <c r="AE61" t="s">
        <v>878</v>
      </c>
      <c r="AF61" t="s">
        <v>878</v>
      </c>
      <c r="AG61" t="s">
        <v>878</v>
      </c>
      <c r="AH61" t="s">
        <v>878</v>
      </c>
      <c r="AI61" t="s">
        <v>878</v>
      </c>
      <c r="AJ61" t="s">
        <v>878</v>
      </c>
      <c r="AK61" t="s">
        <v>878</v>
      </c>
      <c r="AL61" t="s">
        <v>878</v>
      </c>
      <c r="AM61" t="s">
        <v>878</v>
      </c>
      <c r="AN61" t="s">
        <v>878</v>
      </c>
      <c r="AO61" t="s">
        <v>878</v>
      </c>
      <c r="AP61" t="s">
        <v>878</v>
      </c>
      <c r="AQ61" t="s">
        <v>878</v>
      </c>
      <c r="AR61" t="s">
        <v>878</v>
      </c>
      <c r="AS61" t="s">
        <v>878</v>
      </c>
      <c r="AT61" t="s">
        <v>878</v>
      </c>
      <c r="AU61" t="s">
        <v>878</v>
      </c>
      <c r="AV61" t="s">
        <v>878</v>
      </c>
      <c r="AW61" t="s">
        <v>878</v>
      </c>
      <c r="AX61" t="s">
        <v>878</v>
      </c>
      <c r="AY61" t="s">
        <v>878</v>
      </c>
      <c r="AZ61" t="s">
        <v>878</v>
      </c>
      <c r="BA61" t="s">
        <v>878</v>
      </c>
      <c r="BB61" t="s">
        <v>878</v>
      </c>
      <c r="BC61" t="s">
        <v>878</v>
      </c>
      <c r="BD61" t="s">
        <v>878</v>
      </c>
      <c r="BE61" t="s">
        <v>878</v>
      </c>
      <c r="BF61" t="s">
        <v>878</v>
      </c>
      <c r="BG61" t="s">
        <v>878</v>
      </c>
      <c r="BH61" t="s">
        <v>878</v>
      </c>
      <c r="BI61" t="s">
        <v>878</v>
      </c>
      <c r="BJ61" t="s">
        <v>878</v>
      </c>
      <c r="BK61" t="s">
        <v>878</v>
      </c>
      <c r="BL61" t="s">
        <v>878</v>
      </c>
      <c r="BM61" t="s">
        <v>878</v>
      </c>
      <c r="BN61" t="s">
        <v>878</v>
      </c>
      <c r="BO61" t="s">
        <v>878</v>
      </c>
      <c r="BP61" t="s">
        <v>878</v>
      </c>
      <c r="BQ61" t="s">
        <v>878</v>
      </c>
      <c r="BR61" t="s">
        <v>878</v>
      </c>
      <c r="BS61" t="s">
        <v>878</v>
      </c>
    </row>
    <row r="62" spans="1:71" x14ac:dyDescent="0.25">
      <c r="A62" t="s">
        <v>330</v>
      </c>
      <c r="B62" t="s">
        <v>878</v>
      </c>
      <c r="C62" t="s">
        <v>878</v>
      </c>
      <c r="D62" t="s">
        <v>878</v>
      </c>
      <c r="E62">
        <v>1.06</v>
      </c>
      <c r="F62" t="s">
        <v>878</v>
      </c>
      <c r="G62" t="s">
        <v>878</v>
      </c>
      <c r="H62" t="s">
        <v>878</v>
      </c>
      <c r="I62" t="s">
        <v>878</v>
      </c>
      <c r="J62" t="s">
        <v>878</v>
      </c>
      <c r="K62" t="s">
        <v>878</v>
      </c>
      <c r="L62" t="s">
        <v>878</v>
      </c>
      <c r="M62" t="s">
        <v>878</v>
      </c>
      <c r="N62" t="s">
        <v>878</v>
      </c>
      <c r="O62" t="s">
        <v>878</v>
      </c>
      <c r="P62" t="s">
        <v>878</v>
      </c>
      <c r="Q62" t="s">
        <v>878</v>
      </c>
      <c r="R62" t="s">
        <v>878</v>
      </c>
      <c r="S62" t="s">
        <v>878</v>
      </c>
      <c r="T62" t="s">
        <v>878</v>
      </c>
      <c r="U62" t="s">
        <v>878</v>
      </c>
      <c r="V62" t="s">
        <v>878</v>
      </c>
      <c r="W62" t="s">
        <v>878</v>
      </c>
      <c r="X62" t="s">
        <v>878</v>
      </c>
      <c r="Y62" t="s">
        <v>878</v>
      </c>
      <c r="Z62" t="s">
        <v>878</v>
      </c>
      <c r="AA62" t="s">
        <v>878</v>
      </c>
      <c r="AB62" t="s">
        <v>878</v>
      </c>
      <c r="AC62" t="s">
        <v>878</v>
      </c>
      <c r="AD62" t="s">
        <v>878</v>
      </c>
      <c r="AE62" t="s">
        <v>878</v>
      </c>
      <c r="AF62" t="s">
        <v>878</v>
      </c>
      <c r="AG62" t="s">
        <v>878</v>
      </c>
      <c r="AH62" t="s">
        <v>878</v>
      </c>
      <c r="AI62" t="s">
        <v>878</v>
      </c>
      <c r="AJ62" t="s">
        <v>878</v>
      </c>
      <c r="AK62" t="s">
        <v>878</v>
      </c>
      <c r="AL62" t="s">
        <v>878</v>
      </c>
      <c r="AM62" t="s">
        <v>878</v>
      </c>
      <c r="AN62" t="s">
        <v>878</v>
      </c>
      <c r="AO62" t="s">
        <v>878</v>
      </c>
      <c r="AP62" t="s">
        <v>878</v>
      </c>
      <c r="AQ62" t="s">
        <v>878</v>
      </c>
      <c r="AR62" t="s">
        <v>878</v>
      </c>
      <c r="AS62" t="s">
        <v>878</v>
      </c>
      <c r="AT62" t="s">
        <v>878</v>
      </c>
      <c r="AU62" t="s">
        <v>878</v>
      </c>
      <c r="AV62" t="s">
        <v>878</v>
      </c>
      <c r="AW62" t="s">
        <v>878</v>
      </c>
      <c r="AX62" t="s">
        <v>878</v>
      </c>
      <c r="AY62" t="s">
        <v>878</v>
      </c>
      <c r="AZ62" t="s">
        <v>878</v>
      </c>
      <c r="BA62" t="s">
        <v>878</v>
      </c>
      <c r="BB62" t="s">
        <v>878</v>
      </c>
      <c r="BC62" t="s">
        <v>878</v>
      </c>
      <c r="BD62" t="s">
        <v>878</v>
      </c>
      <c r="BE62" t="s">
        <v>878</v>
      </c>
      <c r="BF62" t="s">
        <v>878</v>
      </c>
      <c r="BG62" t="s">
        <v>878</v>
      </c>
      <c r="BH62" t="s">
        <v>878</v>
      </c>
      <c r="BI62" t="s">
        <v>878</v>
      </c>
      <c r="BJ62" t="s">
        <v>878</v>
      </c>
      <c r="BK62" t="s">
        <v>878</v>
      </c>
      <c r="BL62" t="s">
        <v>878</v>
      </c>
      <c r="BM62" t="s">
        <v>878</v>
      </c>
      <c r="BN62" t="s">
        <v>878</v>
      </c>
      <c r="BO62" t="s">
        <v>878</v>
      </c>
      <c r="BP62" t="s">
        <v>878</v>
      </c>
      <c r="BQ62" t="s">
        <v>878</v>
      </c>
      <c r="BR62" t="s">
        <v>878</v>
      </c>
      <c r="BS62" t="s">
        <v>878</v>
      </c>
    </row>
    <row r="63" spans="1:71" x14ac:dyDescent="0.25">
      <c r="A63" t="s">
        <v>331</v>
      </c>
      <c r="B63" t="s">
        <v>878</v>
      </c>
      <c r="C63" t="s">
        <v>878</v>
      </c>
      <c r="D63" t="s">
        <v>878</v>
      </c>
      <c r="E63">
        <v>1.61</v>
      </c>
      <c r="F63" t="s">
        <v>878</v>
      </c>
      <c r="G63" t="s">
        <v>878</v>
      </c>
      <c r="H63" t="s">
        <v>878</v>
      </c>
      <c r="I63" t="s">
        <v>878</v>
      </c>
      <c r="J63" t="s">
        <v>878</v>
      </c>
      <c r="K63" t="s">
        <v>878</v>
      </c>
      <c r="L63" t="s">
        <v>878</v>
      </c>
      <c r="M63" t="s">
        <v>878</v>
      </c>
      <c r="N63" t="s">
        <v>878</v>
      </c>
      <c r="O63" t="s">
        <v>878</v>
      </c>
      <c r="P63" t="s">
        <v>878</v>
      </c>
      <c r="Q63" t="s">
        <v>878</v>
      </c>
      <c r="R63" t="s">
        <v>878</v>
      </c>
      <c r="S63" t="s">
        <v>878</v>
      </c>
      <c r="T63" t="s">
        <v>878</v>
      </c>
      <c r="U63" t="s">
        <v>878</v>
      </c>
      <c r="V63" t="s">
        <v>878</v>
      </c>
      <c r="W63" t="s">
        <v>878</v>
      </c>
      <c r="X63" t="s">
        <v>878</v>
      </c>
      <c r="Y63" t="s">
        <v>878</v>
      </c>
      <c r="Z63" t="s">
        <v>878</v>
      </c>
      <c r="AA63" t="s">
        <v>878</v>
      </c>
      <c r="AB63" t="s">
        <v>878</v>
      </c>
      <c r="AC63" t="s">
        <v>878</v>
      </c>
      <c r="AD63" t="s">
        <v>878</v>
      </c>
      <c r="AE63" t="s">
        <v>878</v>
      </c>
      <c r="AF63" t="s">
        <v>878</v>
      </c>
      <c r="AG63" t="s">
        <v>878</v>
      </c>
      <c r="AH63" t="s">
        <v>878</v>
      </c>
      <c r="AI63" t="s">
        <v>878</v>
      </c>
      <c r="AJ63" t="s">
        <v>878</v>
      </c>
      <c r="AK63" t="s">
        <v>878</v>
      </c>
      <c r="AL63" t="s">
        <v>878</v>
      </c>
      <c r="AM63" t="s">
        <v>878</v>
      </c>
      <c r="AN63" t="s">
        <v>878</v>
      </c>
      <c r="AO63" t="s">
        <v>878</v>
      </c>
      <c r="AP63" t="s">
        <v>878</v>
      </c>
      <c r="AQ63" t="s">
        <v>878</v>
      </c>
      <c r="AR63" t="s">
        <v>878</v>
      </c>
      <c r="AS63" t="s">
        <v>878</v>
      </c>
      <c r="AT63" t="s">
        <v>878</v>
      </c>
      <c r="AU63" t="s">
        <v>878</v>
      </c>
      <c r="AV63" t="s">
        <v>878</v>
      </c>
      <c r="AW63" t="s">
        <v>878</v>
      </c>
      <c r="AX63" t="s">
        <v>878</v>
      </c>
      <c r="AY63" t="s">
        <v>878</v>
      </c>
      <c r="AZ63" t="s">
        <v>878</v>
      </c>
      <c r="BA63" t="s">
        <v>878</v>
      </c>
      <c r="BB63" t="s">
        <v>878</v>
      </c>
      <c r="BC63" t="s">
        <v>878</v>
      </c>
      <c r="BD63" t="s">
        <v>878</v>
      </c>
      <c r="BE63" t="s">
        <v>878</v>
      </c>
      <c r="BF63" t="s">
        <v>878</v>
      </c>
      <c r="BG63" t="s">
        <v>878</v>
      </c>
      <c r="BH63" t="s">
        <v>878</v>
      </c>
      <c r="BI63" t="s">
        <v>878</v>
      </c>
      <c r="BJ63" t="s">
        <v>878</v>
      </c>
      <c r="BK63" t="s">
        <v>878</v>
      </c>
      <c r="BL63" t="s">
        <v>878</v>
      </c>
      <c r="BM63" t="s">
        <v>878</v>
      </c>
      <c r="BN63" t="s">
        <v>878</v>
      </c>
      <c r="BO63" t="s">
        <v>878</v>
      </c>
      <c r="BP63" t="s">
        <v>878</v>
      </c>
      <c r="BQ63" t="s">
        <v>878</v>
      </c>
      <c r="BR63" t="s">
        <v>878</v>
      </c>
      <c r="BS63" t="s">
        <v>878</v>
      </c>
    </row>
    <row r="64" spans="1:71" x14ac:dyDescent="0.25">
      <c r="A64" t="s">
        <v>332</v>
      </c>
      <c r="B64" t="s">
        <v>878</v>
      </c>
      <c r="C64" t="s">
        <v>878</v>
      </c>
      <c r="D64" t="s">
        <v>878</v>
      </c>
      <c r="E64">
        <v>1.27</v>
      </c>
      <c r="F64" t="s">
        <v>878</v>
      </c>
      <c r="G64" t="s">
        <v>878</v>
      </c>
      <c r="H64" t="s">
        <v>878</v>
      </c>
      <c r="I64" t="s">
        <v>878</v>
      </c>
      <c r="J64" t="s">
        <v>878</v>
      </c>
      <c r="K64" t="s">
        <v>878</v>
      </c>
      <c r="L64" t="s">
        <v>878</v>
      </c>
      <c r="M64" t="s">
        <v>878</v>
      </c>
      <c r="N64" t="s">
        <v>878</v>
      </c>
      <c r="O64" t="s">
        <v>878</v>
      </c>
      <c r="P64" t="s">
        <v>878</v>
      </c>
      <c r="Q64" t="s">
        <v>878</v>
      </c>
      <c r="R64" t="s">
        <v>878</v>
      </c>
      <c r="S64" t="s">
        <v>878</v>
      </c>
      <c r="T64" t="s">
        <v>878</v>
      </c>
      <c r="U64" t="s">
        <v>878</v>
      </c>
      <c r="V64" t="s">
        <v>878</v>
      </c>
      <c r="W64" t="s">
        <v>878</v>
      </c>
      <c r="X64" t="s">
        <v>878</v>
      </c>
      <c r="Y64" t="s">
        <v>878</v>
      </c>
      <c r="Z64" t="s">
        <v>878</v>
      </c>
      <c r="AA64" t="s">
        <v>878</v>
      </c>
      <c r="AB64" t="s">
        <v>878</v>
      </c>
      <c r="AC64" t="s">
        <v>878</v>
      </c>
      <c r="AD64" t="s">
        <v>878</v>
      </c>
      <c r="AE64" t="s">
        <v>878</v>
      </c>
      <c r="AF64" t="s">
        <v>878</v>
      </c>
      <c r="AG64" t="s">
        <v>878</v>
      </c>
      <c r="AH64" t="s">
        <v>878</v>
      </c>
      <c r="AI64" t="s">
        <v>878</v>
      </c>
      <c r="AJ64" t="s">
        <v>878</v>
      </c>
      <c r="AK64" t="s">
        <v>878</v>
      </c>
      <c r="AL64" t="s">
        <v>878</v>
      </c>
      <c r="AM64" t="s">
        <v>878</v>
      </c>
      <c r="AN64" t="s">
        <v>878</v>
      </c>
      <c r="AO64" t="s">
        <v>878</v>
      </c>
      <c r="AP64" t="s">
        <v>878</v>
      </c>
      <c r="AQ64" t="s">
        <v>878</v>
      </c>
      <c r="AR64" t="s">
        <v>878</v>
      </c>
      <c r="AS64" t="s">
        <v>878</v>
      </c>
      <c r="AT64" t="s">
        <v>878</v>
      </c>
      <c r="AU64" t="s">
        <v>878</v>
      </c>
      <c r="AV64" t="s">
        <v>878</v>
      </c>
      <c r="AW64" t="s">
        <v>878</v>
      </c>
      <c r="AX64" t="s">
        <v>878</v>
      </c>
      <c r="AY64" t="s">
        <v>878</v>
      </c>
      <c r="AZ64" t="s">
        <v>878</v>
      </c>
      <c r="BA64" t="s">
        <v>878</v>
      </c>
      <c r="BB64" t="s">
        <v>878</v>
      </c>
      <c r="BC64" t="s">
        <v>878</v>
      </c>
      <c r="BD64" t="s">
        <v>878</v>
      </c>
      <c r="BE64" t="s">
        <v>878</v>
      </c>
      <c r="BF64" t="s">
        <v>878</v>
      </c>
      <c r="BG64" t="s">
        <v>878</v>
      </c>
      <c r="BH64" t="s">
        <v>878</v>
      </c>
      <c r="BI64" t="s">
        <v>878</v>
      </c>
      <c r="BJ64" t="s">
        <v>878</v>
      </c>
      <c r="BK64" t="s">
        <v>878</v>
      </c>
      <c r="BL64" t="s">
        <v>878</v>
      </c>
      <c r="BM64" t="s">
        <v>878</v>
      </c>
      <c r="BN64" t="s">
        <v>878</v>
      </c>
      <c r="BO64" t="s">
        <v>878</v>
      </c>
      <c r="BP64" t="s">
        <v>878</v>
      </c>
      <c r="BQ64" t="s">
        <v>878</v>
      </c>
      <c r="BR64" t="s">
        <v>878</v>
      </c>
      <c r="BS64" t="s">
        <v>878</v>
      </c>
    </row>
    <row r="65" spans="1:71" x14ac:dyDescent="0.25">
      <c r="A65" t="s">
        <v>333</v>
      </c>
      <c r="B65" s="2">
        <v>2</v>
      </c>
      <c r="C65">
        <v>26674.235000000001</v>
      </c>
      <c r="D65" t="s">
        <v>878</v>
      </c>
      <c r="E65" t="s">
        <v>878</v>
      </c>
      <c r="F65" t="s">
        <v>878</v>
      </c>
      <c r="G65" t="s">
        <v>878</v>
      </c>
      <c r="H65" t="s">
        <v>878</v>
      </c>
      <c r="I65" t="s">
        <v>878</v>
      </c>
      <c r="J65">
        <v>1043.4490000000001</v>
      </c>
      <c r="K65" t="s">
        <v>878</v>
      </c>
      <c r="L65" t="s">
        <v>878</v>
      </c>
      <c r="M65" t="s">
        <v>878</v>
      </c>
      <c r="N65">
        <v>2.8</v>
      </c>
      <c r="O65" t="s">
        <v>878</v>
      </c>
      <c r="P65" t="s">
        <v>878</v>
      </c>
      <c r="Q65">
        <v>13</v>
      </c>
      <c r="R65" t="s">
        <v>878</v>
      </c>
      <c r="S65" t="s">
        <v>878</v>
      </c>
      <c r="T65" t="s">
        <v>878</v>
      </c>
      <c r="U65">
        <v>11500</v>
      </c>
      <c r="V65" t="s">
        <v>878</v>
      </c>
      <c r="W65" t="s">
        <v>878</v>
      </c>
      <c r="X65" t="s">
        <v>878</v>
      </c>
      <c r="Y65" t="s">
        <v>878</v>
      </c>
      <c r="Z65" t="s">
        <v>878</v>
      </c>
      <c r="AA65" t="s">
        <v>878</v>
      </c>
      <c r="AB65" t="s">
        <v>878</v>
      </c>
      <c r="AC65" t="s">
        <v>878</v>
      </c>
      <c r="AD65" t="s">
        <v>878</v>
      </c>
      <c r="AE65" t="s">
        <v>878</v>
      </c>
      <c r="AF65" t="s">
        <v>878</v>
      </c>
      <c r="AG65" t="s">
        <v>878</v>
      </c>
      <c r="AH65">
        <v>3859.43</v>
      </c>
      <c r="AI65" t="s">
        <v>878</v>
      </c>
      <c r="AJ65" t="s">
        <v>878</v>
      </c>
      <c r="AK65" t="s">
        <v>878</v>
      </c>
      <c r="AL65" t="s">
        <v>878</v>
      </c>
      <c r="AM65" t="s">
        <v>878</v>
      </c>
      <c r="AN65" t="s">
        <v>878</v>
      </c>
      <c r="AO65" t="s">
        <v>878</v>
      </c>
      <c r="AP65">
        <v>6.6</v>
      </c>
      <c r="AQ65" t="s">
        <v>878</v>
      </c>
      <c r="AR65" t="s">
        <v>878</v>
      </c>
      <c r="AS65" t="s">
        <v>878</v>
      </c>
      <c r="AT65" t="s">
        <v>878</v>
      </c>
      <c r="AU65" t="s">
        <v>878</v>
      </c>
      <c r="AV65" t="s">
        <v>878</v>
      </c>
      <c r="AW65" t="s">
        <v>878</v>
      </c>
      <c r="AX65">
        <v>290</v>
      </c>
      <c r="AY65" t="s">
        <v>878</v>
      </c>
      <c r="AZ65" t="s">
        <v>878</v>
      </c>
      <c r="BA65" t="s">
        <v>878</v>
      </c>
      <c r="BB65">
        <v>414614.77500000002</v>
      </c>
      <c r="BC65" t="s">
        <v>878</v>
      </c>
      <c r="BD65" t="s">
        <v>878</v>
      </c>
      <c r="BE65" t="s">
        <v>878</v>
      </c>
      <c r="BF65" t="s">
        <v>878</v>
      </c>
      <c r="BG65" t="s">
        <v>878</v>
      </c>
      <c r="BH65" t="s">
        <v>878</v>
      </c>
      <c r="BI65" t="s">
        <v>878</v>
      </c>
      <c r="BJ65" t="s">
        <v>878</v>
      </c>
      <c r="BK65" t="s">
        <v>878</v>
      </c>
      <c r="BL65" t="s">
        <v>878</v>
      </c>
      <c r="BM65" t="s">
        <v>878</v>
      </c>
      <c r="BN65" t="s">
        <v>878</v>
      </c>
      <c r="BO65" t="s">
        <v>878</v>
      </c>
      <c r="BP65" t="s">
        <v>878</v>
      </c>
      <c r="BQ65" t="s">
        <v>878</v>
      </c>
      <c r="BR65">
        <v>7</v>
      </c>
      <c r="BS65" t="s">
        <v>878</v>
      </c>
    </row>
    <row r="66" spans="1:71" x14ac:dyDescent="0.25">
      <c r="A66" t="s">
        <v>337</v>
      </c>
      <c r="B66" s="2">
        <v>5</v>
      </c>
      <c r="C66">
        <v>13178.342000000001</v>
      </c>
      <c r="D66" t="s">
        <v>878</v>
      </c>
      <c r="E66" t="s">
        <v>878</v>
      </c>
      <c r="F66" t="s">
        <v>878</v>
      </c>
      <c r="G66" t="s">
        <v>878</v>
      </c>
      <c r="H66" t="s">
        <v>878</v>
      </c>
      <c r="I66" t="s">
        <v>878</v>
      </c>
      <c r="J66">
        <v>1129.211</v>
      </c>
      <c r="K66" t="s">
        <v>878</v>
      </c>
      <c r="L66" t="s">
        <v>878</v>
      </c>
      <c r="M66" t="s">
        <v>878</v>
      </c>
      <c r="N66">
        <v>119</v>
      </c>
      <c r="O66" t="s">
        <v>878</v>
      </c>
      <c r="P66" t="s">
        <v>878</v>
      </c>
      <c r="Q66">
        <v>4090</v>
      </c>
      <c r="R66" t="s">
        <v>878</v>
      </c>
      <c r="S66" t="s">
        <v>878</v>
      </c>
      <c r="T66" t="s">
        <v>878</v>
      </c>
      <c r="U66">
        <v>42600</v>
      </c>
      <c r="V66" t="s">
        <v>878</v>
      </c>
      <c r="W66" t="s">
        <v>878</v>
      </c>
      <c r="X66" t="s">
        <v>878</v>
      </c>
      <c r="Y66" t="s">
        <v>878</v>
      </c>
      <c r="Z66" t="s">
        <v>878</v>
      </c>
      <c r="AA66" t="s">
        <v>878</v>
      </c>
      <c r="AB66" t="s">
        <v>878</v>
      </c>
      <c r="AC66" t="s">
        <v>878</v>
      </c>
      <c r="AD66" t="s">
        <v>878</v>
      </c>
      <c r="AE66" t="s">
        <v>878</v>
      </c>
      <c r="AF66" t="s">
        <v>878</v>
      </c>
      <c r="AG66" t="s">
        <v>878</v>
      </c>
      <c r="AH66">
        <v>22432.935000000001</v>
      </c>
      <c r="AI66" t="s">
        <v>878</v>
      </c>
      <c r="AJ66" t="s">
        <v>878</v>
      </c>
      <c r="AK66" t="s">
        <v>878</v>
      </c>
      <c r="AL66" t="s">
        <v>878</v>
      </c>
      <c r="AM66" t="s">
        <v>878</v>
      </c>
      <c r="AN66" t="s">
        <v>878</v>
      </c>
      <c r="AO66" t="s">
        <v>878</v>
      </c>
      <c r="AP66">
        <v>135</v>
      </c>
      <c r="AQ66" t="s">
        <v>878</v>
      </c>
      <c r="AR66" t="s">
        <v>878</v>
      </c>
      <c r="AS66" t="s">
        <v>878</v>
      </c>
      <c r="AT66" t="s">
        <v>878</v>
      </c>
      <c r="AU66" t="s">
        <v>878</v>
      </c>
      <c r="AV66" t="s">
        <v>878</v>
      </c>
      <c r="AW66" t="s">
        <v>878</v>
      </c>
      <c r="AX66">
        <v>30600</v>
      </c>
      <c r="AY66" t="s">
        <v>878</v>
      </c>
      <c r="AZ66" t="s">
        <v>878</v>
      </c>
      <c r="BA66" t="s">
        <v>878</v>
      </c>
      <c r="BB66">
        <v>393580.20299999998</v>
      </c>
      <c r="BC66" t="s">
        <v>878</v>
      </c>
      <c r="BD66" t="s">
        <v>878</v>
      </c>
      <c r="BE66" t="s">
        <v>878</v>
      </c>
      <c r="BF66" t="s">
        <v>878</v>
      </c>
      <c r="BG66" t="s">
        <v>878</v>
      </c>
      <c r="BH66" t="s">
        <v>878</v>
      </c>
      <c r="BI66" t="s">
        <v>878</v>
      </c>
      <c r="BJ66" t="s">
        <v>878</v>
      </c>
      <c r="BK66" t="s">
        <v>878</v>
      </c>
      <c r="BL66" t="s">
        <v>878</v>
      </c>
      <c r="BM66" t="s">
        <v>878</v>
      </c>
      <c r="BN66" t="s">
        <v>878</v>
      </c>
      <c r="BO66" t="s">
        <v>878</v>
      </c>
      <c r="BP66" t="s">
        <v>878</v>
      </c>
      <c r="BQ66" t="s">
        <v>878</v>
      </c>
      <c r="BR66">
        <v>22</v>
      </c>
      <c r="BS66" t="s">
        <v>878</v>
      </c>
    </row>
    <row r="67" spans="1:71" x14ac:dyDescent="0.25">
      <c r="A67" t="s">
        <v>340</v>
      </c>
      <c r="B67" s="2">
        <v>10</v>
      </c>
      <c r="C67">
        <v>8997.2620000000006</v>
      </c>
      <c r="D67" t="s">
        <v>878</v>
      </c>
      <c r="E67" t="s">
        <v>878</v>
      </c>
      <c r="F67" t="s">
        <v>878</v>
      </c>
      <c r="G67" t="s">
        <v>878</v>
      </c>
      <c r="H67" t="s">
        <v>878</v>
      </c>
      <c r="I67" t="s">
        <v>878</v>
      </c>
      <c r="J67">
        <v>94339.180999999997</v>
      </c>
      <c r="K67" t="s">
        <v>878</v>
      </c>
      <c r="L67" t="s">
        <v>878</v>
      </c>
      <c r="M67" t="s">
        <v>878</v>
      </c>
      <c r="N67">
        <v>631</v>
      </c>
      <c r="O67" t="s">
        <v>878</v>
      </c>
      <c r="P67" t="s">
        <v>878</v>
      </c>
      <c r="Q67">
        <v>7720</v>
      </c>
      <c r="R67" t="s">
        <v>878</v>
      </c>
      <c r="S67" t="s">
        <v>878</v>
      </c>
      <c r="T67" t="s">
        <v>878</v>
      </c>
      <c r="U67">
        <v>85700</v>
      </c>
      <c r="V67" t="s">
        <v>878</v>
      </c>
      <c r="W67" t="s">
        <v>878</v>
      </c>
      <c r="X67" t="s">
        <v>878</v>
      </c>
      <c r="Y67" t="s">
        <v>878</v>
      </c>
      <c r="Z67" t="s">
        <v>878</v>
      </c>
      <c r="AA67" t="s">
        <v>878</v>
      </c>
      <c r="AB67" t="s">
        <v>878</v>
      </c>
      <c r="AC67" t="s">
        <v>878</v>
      </c>
      <c r="AD67" t="s">
        <v>878</v>
      </c>
      <c r="AE67" t="s">
        <v>878</v>
      </c>
      <c r="AF67" t="s">
        <v>878</v>
      </c>
      <c r="AG67" t="s">
        <v>878</v>
      </c>
      <c r="AH67">
        <v>55298.392</v>
      </c>
      <c r="AI67" t="s">
        <v>878</v>
      </c>
      <c r="AJ67" t="s">
        <v>878</v>
      </c>
      <c r="AK67" t="s">
        <v>878</v>
      </c>
      <c r="AL67" t="s">
        <v>878</v>
      </c>
      <c r="AM67" t="s">
        <v>878</v>
      </c>
      <c r="AN67" t="s">
        <v>878</v>
      </c>
      <c r="AO67" t="s">
        <v>878</v>
      </c>
      <c r="AP67">
        <v>340</v>
      </c>
      <c r="AQ67" t="s">
        <v>878</v>
      </c>
      <c r="AR67" t="s">
        <v>878</v>
      </c>
      <c r="AS67" t="s">
        <v>878</v>
      </c>
      <c r="AT67" t="s">
        <v>878</v>
      </c>
      <c r="AU67" t="s">
        <v>878</v>
      </c>
      <c r="AV67" t="s">
        <v>878</v>
      </c>
      <c r="AW67" t="s">
        <v>878</v>
      </c>
      <c r="AX67">
        <v>43800</v>
      </c>
      <c r="AY67" t="s">
        <v>878</v>
      </c>
      <c r="AZ67" t="s">
        <v>878</v>
      </c>
      <c r="BA67" t="s">
        <v>878</v>
      </c>
      <c r="BB67">
        <v>188843.70800000001</v>
      </c>
      <c r="BC67" t="s">
        <v>878</v>
      </c>
      <c r="BD67" t="s">
        <v>878</v>
      </c>
      <c r="BE67" t="s">
        <v>878</v>
      </c>
      <c r="BF67" t="s">
        <v>878</v>
      </c>
      <c r="BG67" t="s">
        <v>878</v>
      </c>
      <c r="BH67" t="s">
        <v>878</v>
      </c>
      <c r="BI67" t="s">
        <v>878</v>
      </c>
      <c r="BJ67" t="s">
        <v>878</v>
      </c>
      <c r="BK67" t="s">
        <v>878</v>
      </c>
      <c r="BL67" t="s">
        <v>878</v>
      </c>
      <c r="BM67" t="s">
        <v>878</v>
      </c>
      <c r="BN67" t="s">
        <v>878</v>
      </c>
      <c r="BO67" t="s">
        <v>878</v>
      </c>
      <c r="BP67" t="s">
        <v>878</v>
      </c>
      <c r="BQ67" t="s">
        <v>878</v>
      </c>
      <c r="BR67">
        <v>26</v>
      </c>
      <c r="BS67" t="s">
        <v>878</v>
      </c>
    </row>
    <row r="68" spans="1:71" x14ac:dyDescent="0.25">
      <c r="A68" t="s">
        <v>342</v>
      </c>
      <c r="B68">
        <v>5</v>
      </c>
      <c r="C68">
        <v>17147.723000000002</v>
      </c>
      <c r="D68" t="s">
        <v>878</v>
      </c>
      <c r="E68" t="s">
        <v>878</v>
      </c>
      <c r="F68" t="s">
        <v>878</v>
      </c>
      <c r="G68" t="s">
        <v>878</v>
      </c>
      <c r="H68" t="s">
        <v>878</v>
      </c>
      <c r="I68" t="s">
        <v>878</v>
      </c>
      <c r="J68">
        <v>6146.3410000000003</v>
      </c>
      <c r="K68" t="s">
        <v>878</v>
      </c>
      <c r="L68" t="s">
        <v>878</v>
      </c>
      <c r="M68" t="s">
        <v>878</v>
      </c>
      <c r="N68">
        <v>230</v>
      </c>
      <c r="O68" t="s">
        <v>878</v>
      </c>
      <c r="P68" t="s">
        <v>878</v>
      </c>
      <c r="Q68">
        <v>17600</v>
      </c>
      <c r="R68" t="s">
        <v>878</v>
      </c>
      <c r="S68" t="s">
        <v>878</v>
      </c>
      <c r="T68" t="s">
        <v>878</v>
      </c>
      <c r="U68">
        <v>110700</v>
      </c>
      <c r="V68" t="s">
        <v>878</v>
      </c>
      <c r="W68" t="s">
        <v>878</v>
      </c>
      <c r="X68" t="s">
        <v>878</v>
      </c>
      <c r="Y68" t="s">
        <v>878</v>
      </c>
      <c r="Z68" t="s">
        <v>878</v>
      </c>
      <c r="AA68" t="s">
        <v>878</v>
      </c>
      <c r="AB68" t="s">
        <v>878</v>
      </c>
      <c r="AC68" t="s">
        <v>878</v>
      </c>
      <c r="AD68" t="s">
        <v>878</v>
      </c>
      <c r="AE68" t="s">
        <v>878</v>
      </c>
      <c r="AF68" t="s">
        <v>878</v>
      </c>
      <c r="AG68" t="s">
        <v>878</v>
      </c>
      <c r="AH68">
        <v>32684.545999999998</v>
      </c>
      <c r="AI68" t="s">
        <v>878</v>
      </c>
      <c r="AJ68" t="s">
        <v>878</v>
      </c>
      <c r="AK68" t="s">
        <v>878</v>
      </c>
      <c r="AL68" t="s">
        <v>878</v>
      </c>
      <c r="AM68" t="s">
        <v>878</v>
      </c>
      <c r="AN68" t="s">
        <v>878</v>
      </c>
      <c r="AO68" t="s">
        <v>878</v>
      </c>
      <c r="AP68">
        <v>492</v>
      </c>
      <c r="AQ68" t="s">
        <v>878</v>
      </c>
      <c r="AR68" t="s">
        <v>878</v>
      </c>
      <c r="AS68" t="s">
        <v>878</v>
      </c>
      <c r="AT68" t="s">
        <v>878</v>
      </c>
      <c r="AU68" t="s">
        <v>878</v>
      </c>
      <c r="AV68" t="s">
        <v>878</v>
      </c>
      <c r="AW68" t="s">
        <v>878</v>
      </c>
      <c r="AX68">
        <v>104000</v>
      </c>
      <c r="AY68" t="s">
        <v>878</v>
      </c>
      <c r="AZ68" t="s">
        <v>878</v>
      </c>
      <c r="BA68" t="s">
        <v>878</v>
      </c>
      <c r="BB68">
        <v>296353.74</v>
      </c>
      <c r="BC68" t="s">
        <v>878</v>
      </c>
      <c r="BD68" t="s">
        <v>878</v>
      </c>
      <c r="BE68" t="s">
        <v>878</v>
      </c>
      <c r="BF68" t="s">
        <v>878</v>
      </c>
      <c r="BG68" t="s">
        <v>878</v>
      </c>
      <c r="BH68" t="s">
        <v>878</v>
      </c>
      <c r="BI68" t="s">
        <v>878</v>
      </c>
      <c r="BJ68" t="s">
        <v>878</v>
      </c>
      <c r="BK68" t="s">
        <v>878</v>
      </c>
      <c r="BL68" t="s">
        <v>878</v>
      </c>
      <c r="BM68" t="s">
        <v>878</v>
      </c>
      <c r="BN68" t="s">
        <v>878</v>
      </c>
      <c r="BO68" t="s">
        <v>878</v>
      </c>
      <c r="BP68" t="s">
        <v>878</v>
      </c>
      <c r="BQ68" t="s">
        <v>878</v>
      </c>
      <c r="BR68">
        <v>108</v>
      </c>
      <c r="BS68" t="s">
        <v>878</v>
      </c>
    </row>
    <row r="69" spans="1:71" x14ac:dyDescent="0.25">
      <c r="A69" t="s">
        <v>343</v>
      </c>
      <c r="B69" s="2">
        <v>5</v>
      </c>
      <c r="C69">
        <v>10955.489</v>
      </c>
      <c r="D69" t="s">
        <v>878</v>
      </c>
      <c r="E69" t="s">
        <v>878</v>
      </c>
      <c r="F69" t="s">
        <v>878</v>
      </c>
      <c r="G69" t="s">
        <v>878</v>
      </c>
      <c r="H69" t="s">
        <v>878</v>
      </c>
      <c r="I69" t="s">
        <v>878</v>
      </c>
      <c r="J69">
        <v>2808.7350000000001</v>
      </c>
      <c r="K69" t="s">
        <v>878</v>
      </c>
      <c r="L69" t="s">
        <v>878</v>
      </c>
      <c r="M69" t="s">
        <v>878</v>
      </c>
      <c r="N69">
        <v>168</v>
      </c>
      <c r="O69" t="s">
        <v>878</v>
      </c>
      <c r="P69" t="s">
        <v>878</v>
      </c>
      <c r="Q69">
        <v>22500</v>
      </c>
      <c r="R69" t="s">
        <v>878</v>
      </c>
      <c r="S69" t="s">
        <v>878</v>
      </c>
      <c r="T69" t="s">
        <v>878</v>
      </c>
      <c r="U69">
        <v>68000</v>
      </c>
      <c r="V69" t="s">
        <v>878</v>
      </c>
      <c r="W69" t="s">
        <v>878</v>
      </c>
      <c r="X69" t="s">
        <v>878</v>
      </c>
      <c r="Y69" t="s">
        <v>878</v>
      </c>
      <c r="Z69" t="s">
        <v>878</v>
      </c>
      <c r="AA69" t="s">
        <v>878</v>
      </c>
      <c r="AB69" t="s">
        <v>878</v>
      </c>
      <c r="AC69" t="s">
        <v>878</v>
      </c>
      <c r="AD69" t="s">
        <v>878</v>
      </c>
      <c r="AE69" t="s">
        <v>878</v>
      </c>
      <c r="AF69" t="s">
        <v>878</v>
      </c>
      <c r="AG69" t="s">
        <v>878</v>
      </c>
      <c r="AH69">
        <v>18513.202000000001</v>
      </c>
      <c r="AI69" t="s">
        <v>878</v>
      </c>
      <c r="AJ69" t="s">
        <v>878</v>
      </c>
      <c r="AK69" t="s">
        <v>878</v>
      </c>
      <c r="AL69" t="s">
        <v>878</v>
      </c>
      <c r="AM69" t="s">
        <v>878</v>
      </c>
      <c r="AN69" t="s">
        <v>878</v>
      </c>
      <c r="AO69" t="s">
        <v>878</v>
      </c>
      <c r="AP69">
        <v>214</v>
      </c>
      <c r="AQ69" t="s">
        <v>878</v>
      </c>
      <c r="AR69" t="s">
        <v>878</v>
      </c>
      <c r="AS69" t="s">
        <v>878</v>
      </c>
      <c r="AT69" t="s">
        <v>878</v>
      </c>
      <c r="AU69" t="s">
        <v>878</v>
      </c>
      <c r="AV69" t="s">
        <v>878</v>
      </c>
      <c r="AW69" t="s">
        <v>878</v>
      </c>
      <c r="AX69">
        <v>62000</v>
      </c>
      <c r="AY69" t="s">
        <v>878</v>
      </c>
      <c r="AZ69" t="s">
        <v>878</v>
      </c>
      <c r="BA69" t="s">
        <v>878</v>
      </c>
      <c r="BB69">
        <v>364131.80300000001</v>
      </c>
      <c r="BC69" t="s">
        <v>878</v>
      </c>
      <c r="BD69" t="s">
        <v>878</v>
      </c>
      <c r="BE69" t="s">
        <v>878</v>
      </c>
      <c r="BF69" t="s">
        <v>878</v>
      </c>
      <c r="BG69" t="s">
        <v>878</v>
      </c>
      <c r="BH69" t="s">
        <v>878</v>
      </c>
      <c r="BI69" t="s">
        <v>878</v>
      </c>
      <c r="BJ69" t="s">
        <v>878</v>
      </c>
      <c r="BK69" t="s">
        <v>878</v>
      </c>
      <c r="BL69" t="s">
        <v>878</v>
      </c>
      <c r="BM69" t="s">
        <v>878</v>
      </c>
      <c r="BN69" t="s">
        <v>878</v>
      </c>
      <c r="BO69" t="s">
        <v>878</v>
      </c>
      <c r="BP69" t="s">
        <v>878</v>
      </c>
      <c r="BQ69" t="s">
        <v>878</v>
      </c>
      <c r="BR69">
        <v>45</v>
      </c>
      <c r="BS69" t="s">
        <v>878</v>
      </c>
    </row>
    <row r="70" spans="1:71" x14ac:dyDescent="0.25">
      <c r="A70" t="s">
        <v>344</v>
      </c>
      <c r="B70">
        <v>3.1</v>
      </c>
      <c r="C70">
        <v>13707.593000000001</v>
      </c>
      <c r="D70" t="s">
        <v>878</v>
      </c>
      <c r="E70" t="s">
        <v>878</v>
      </c>
      <c r="F70" t="s">
        <v>878</v>
      </c>
      <c r="G70" t="s">
        <v>878</v>
      </c>
      <c r="H70" t="s">
        <v>878</v>
      </c>
      <c r="I70" t="s">
        <v>878</v>
      </c>
      <c r="J70">
        <v>578.9</v>
      </c>
      <c r="K70" t="s">
        <v>878</v>
      </c>
      <c r="L70" t="s">
        <v>878</v>
      </c>
      <c r="M70" t="s">
        <v>878</v>
      </c>
      <c r="N70">
        <v>2445</v>
      </c>
      <c r="O70" t="s">
        <v>878</v>
      </c>
      <c r="P70" t="s">
        <v>878</v>
      </c>
      <c r="Q70">
        <v>32000</v>
      </c>
      <c r="R70" t="s">
        <v>878</v>
      </c>
      <c r="S70" t="s">
        <v>878</v>
      </c>
      <c r="T70" t="s">
        <v>878</v>
      </c>
      <c r="U70">
        <v>88600</v>
      </c>
      <c r="V70" t="s">
        <v>878</v>
      </c>
      <c r="W70" t="s">
        <v>878</v>
      </c>
      <c r="X70" t="s">
        <v>878</v>
      </c>
      <c r="Y70" t="s">
        <v>878</v>
      </c>
      <c r="Z70" t="s">
        <v>878</v>
      </c>
      <c r="AA70" t="s">
        <v>878</v>
      </c>
      <c r="AB70" t="s">
        <v>878</v>
      </c>
      <c r="AC70" t="s">
        <v>878</v>
      </c>
      <c r="AD70" t="s">
        <v>878</v>
      </c>
      <c r="AE70" t="s">
        <v>878</v>
      </c>
      <c r="AF70" t="s">
        <v>878</v>
      </c>
      <c r="AG70" t="s">
        <v>878</v>
      </c>
      <c r="AH70">
        <v>21287.167000000001</v>
      </c>
      <c r="AI70" t="s">
        <v>878</v>
      </c>
      <c r="AJ70" t="s">
        <v>878</v>
      </c>
      <c r="AK70" t="s">
        <v>878</v>
      </c>
      <c r="AL70" t="s">
        <v>878</v>
      </c>
      <c r="AM70" t="s">
        <v>878</v>
      </c>
      <c r="AN70" t="s">
        <v>878</v>
      </c>
      <c r="AO70" t="s">
        <v>878</v>
      </c>
      <c r="AP70">
        <v>443</v>
      </c>
      <c r="AQ70" t="s">
        <v>878</v>
      </c>
      <c r="AR70" t="s">
        <v>878</v>
      </c>
      <c r="AS70" t="s">
        <v>878</v>
      </c>
      <c r="AT70" t="s">
        <v>878</v>
      </c>
      <c r="AU70" t="s">
        <v>878</v>
      </c>
      <c r="AV70" t="s">
        <v>878</v>
      </c>
      <c r="AW70" t="s">
        <v>878</v>
      </c>
      <c r="AX70">
        <v>85000</v>
      </c>
      <c r="AY70" t="s">
        <v>878</v>
      </c>
      <c r="AZ70" t="s">
        <v>878</v>
      </c>
      <c r="BA70" t="s">
        <v>878</v>
      </c>
      <c r="BB70">
        <v>336553.14299999998</v>
      </c>
      <c r="BC70" t="s">
        <v>878</v>
      </c>
      <c r="BD70" t="s">
        <v>878</v>
      </c>
      <c r="BE70" t="s">
        <v>878</v>
      </c>
      <c r="BF70" t="s">
        <v>878</v>
      </c>
      <c r="BG70" t="s">
        <v>878</v>
      </c>
      <c r="BH70" t="s">
        <v>878</v>
      </c>
      <c r="BI70" t="s">
        <v>878</v>
      </c>
      <c r="BJ70" t="s">
        <v>878</v>
      </c>
      <c r="BK70" t="s">
        <v>878</v>
      </c>
      <c r="BL70" t="s">
        <v>878</v>
      </c>
      <c r="BM70" t="s">
        <v>878</v>
      </c>
      <c r="BN70" t="s">
        <v>878</v>
      </c>
      <c r="BO70" t="s">
        <v>878</v>
      </c>
      <c r="BP70" t="s">
        <v>878</v>
      </c>
      <c r="BQ70" t="s">
        <v>878</v>
      </c>
      <c r="BR70">
        <v>37</v>
      </c>
      <c r="BS70" t="s">
        <v>878</v>
      </c>
    </row>
    <row r="71" spans="1:71" x14ac:dyDescent="0.25">
      <c r="A71" t="s">
        <v>346</v>
      </c>
      <c r="B71">
        <v>12</v>
      </c>
      <c r="C71">
        <v>7303.66</v>
      </c>
      <c r="D71" t="s">
        <v>878</v>
      </c>
      <c r="E71" t="s">
        <v>878</v>
      </c>
      <c r="F71" t="s">
        <v>878</v>
      </c>
      <c r="G71" t="s">
        <v>878</v>
      </c>
      <c r="H71" t="s">
        <v>878</v>
      </c>
      <c r="I71" t="s">
        <v>878</v>
      </c>
      <c r="J71">
        <v>7003.97</v>
      </c>
      <c r="K71" t="s">
        <v>878</v>
      </c>
      <c r="L71" t="s">
        <v>878</v>
      </c>
      <c r="M71" t="s">
        <v>878</v>
      </c>
      <c r="N71">
        <v>1970</v>
      </c>
      <c r="O71" t="s">
        <v>878</v>
      </c>
      <c r="P71" t="s">
        <v>878</v>
      </c>
      <c r="Q71">
        <v>88200</v>
      </c>
      <c r="R71" t="s">
        <v>878</v>
      </c>
      <c r="S71" t="s">
        <v>878</v>
      </c>
      <c r="T71" t="s">
        <v>878</v>
      </c>
      <c r="U71">
        <v>113800</v>
      </c>
      <c r="V71" t="s">
        <v>878</v>
      </c>
      <c r="W71" t="s">
        <v>878</v>
      </c>
      <c r="X71" t="s">
        <v>878</v>
      </c>
      <c r="Y71" t="s">
        <v>878</v>
      </c>
      <c r="Z71" t="s">
        <v>878</v>
      </c>
      <c r="AA71" t="s">
        <v>878</v>
      </c>
      <c r="AB71" t="s">
        <v>878</v>
      </c>
      <c r="AC71" t="s">
        <v>878</v>
      </c>
      <c r="AD71" t="s">
        <v>878</v>
      </c>
      <c r="AE71" t="s">
        <v>878</v>
      </c>
      <c r="AF71" t="s">
        <v>878</v>
      </c>
      <c r="AG71" t="s">
        <v>878</v>
      </c>
      <c r="AH71">
        <v>10070.699000000001</v>
      </c>
      <c r="AI71" t="s">
        <v>878</v>
      </c>
      <c r="AJ71" t="s">
        <v>878</v>
      </c>
      <c r="AK71" t="s">
        <v>878</v>
      </c>
      <c r="AL71" t="s">
        <v>878</v>
      </c>
      <c r="AM71" t="s">
        <v>878</v>
      </c>
      <c r="AN71" t="s">
        <v>878</v>
      </c>
      <c r="AO71" t="s">
        <v>878</v>
      </c>
      <c r="AP71">
        <v>140</v>
      </c>
      <c r="AQ71" t="s">
        <v>878</v>
      </c>
      <c r="AR71" t="s">
        <v>878</v>
      </c>
      <c r="AS71" t="s">
        <v>878</v>
      </c>
      <c r="AT71" t="s">
        <v>878</v>
      </c>
      <c r="AU71" t="s">
        <v>878</v>
      </c>
      <c r="AV71" t="s">
        <v>878</v>
      </c>
      <c r="AW71" t="s">
        <v>878</v>
      </c>
      <c r="AX71">
        <v>116000</v>
      </c>
      <c r="AY71" t="s">
        <v>878</v>
      </c>
      <c r="AZ71" t="s">
        <v>878</v>
      </c>
      <c r="BA71" t="s">
        <v>878</v>
      </c>
      <c r="BB71">
        <v>287005.04100000003</v>
      </c>
      <c r="BC71" t="s">
        <v>878</v>
      </c>
      <c r="BD71" t="s">
        <v>878</v>
      </c>
      <c r="BE71" t="s">
        <v>878</v>
      </c>
      <c r="BF71" t="s">
        <v>878</v>
      </c>
      <c r="BG71" t="s">
        <v>878</v>
      </c>
      <c r="BH71" t="s">
        <v>878</v>
      </c>
      <c r="BI71" t="s">
        <v>878</v>
      </c>
      <c r="BJ71" t="s">
        <v>878</v>
      </c>
      <c r="BK71" t="s">
        <v>878</v>
      </c>
      <c r="BL71" t="s">
        <v>878</v>
      </c>
      <c r="BM71" t="s">
        <v>878</v>
      </c>
      <c r="BN71" t="s">
        <v>878</v>
      </c>
      <c r="BO71" t="s">
        <v>878</v>
      </c>
      <c r="BP71" t="s">
        <v>878</v>
      </c>
      <c r="BQ71" t="s">
        <v>878</v>
      </c>
      <c r="BR71">
        <v>37</v>
      </c>
      <c r="BS71" t="s">
        <v>878</v>
      </c>
    </row>
    <row r="72" spans="1:71" x14ac:dyDescent="0.25">
      <c r="A72" t="s">
        <v>347</v>
      </c>
      <c r="B72" t="s">
        <v>878</v>
      </c>
      <c r="C72" t="s">
        <v>878</v>
      </c>
      <c r="D72" t="s">
        <v>878</v>
      </c>
      <c r="E72">
        <v>1.81</v>
      </c>
      <c r="F72" t="s">
        <v>878</v>
      </c>
      <c r="G72" t="s">
        <v>878</v>
      </c>
      <c r="H72" t="s">
        <v>878</v>
      </c>
      <c r="I72" t="s">
        <v>878</v>
      </c>
      <c r="J72" t="s">
        <v>878</v>
      </c>
      <c r="K72" t="s">
        <v>878</v>
      </c>
      <c r="L72" t="s">
        <v>878</v>
      </c>
      <c r="M72" t="s">
        <v>878</v>
      </c>
      <c r="N72" t="s">
        <v>878</v>
      </c>
      <c r="O72" t="s">
        <v>878</v>
      </c>
      <c r="P72" t="s">
        <v>878</v>
      </c>
      <c r="Q72" t="s">
        <v>878</v>
      </c>
      <c r="R72" t="s">
        <v>878</v>
      </c>
      <c r="S72" t="s">
        <v>878</v>
      </c>
      <c r="T72" t="s">
        <v>878</v>
      </c>
      <c r="U72" t="s">
        <v>878</v>
      </c>
      <c r="V72" t="s">
        <v>878</v>
      </c>
      <c r="W72" t="s">
        <v>878</v>
      </c>
      <c r="X72" t="s">
        <v>878</v>
      </c>
      <c r="Y72" t="s">
        <v>878</v>
      </c>
      <c r="Z72" t="s">
        <v>878</v>
      </c>
      <c r="AA72" t="s">
        <v>878</v>
      </c>
      <c r="AB72" t="s">
        <v>878</v>
      </c>
      <c r="AC72" t="s">
        <v>878</v>
      </c>
      <c r="AD72" t="s">
        <v>878</v>
      </c>
      <c r="AE72" t="s">
        <v>878</v>
      </c>
      <c r="AF72" t="s">
        <v>878</v>
      </c>
      <c r="AG72" t="s">
        <v>878</v>
      </c>
      <c r="AH72" t="s">
        <v>878</v>
      </c>
      <c r="AI72" t="s">
        <v>878</v>
      </c>
      <c r="AJ72" t="s">
        <v>878</v>
      </c>
      <c r="AK72" t="s">
        <v>878</v>
      </c>
      <c r="AL72" t="s">
        <v>878</v>
      </c>
      <c r="AM72" t="s">
        <v>878</v>
      </c>
      <c r="AN72" t="s">
        <v>878</v>
      </c>
      <c r="AO72" t="s">
        <v>878</v>
      </c>
      <c r="AP72" t="s">
        <v>878</v>
      </c>
      <c r="AQ72" t="s">
        <v>878</v>
      </c>
      <c r="AR72" t="s">
        <v>878</v>
      </c>
      <c r="AS72" t="s">
        <v>878</v>
      </c>
      <c r="AT72" t="s">
        <v>878</v>
      </c>
      <c r="AU72" t="s">
        <v>878</v>
      </c>
      <c r="AV72" t="s">
        <v>878</v>
      </c>
      <c r="AW72" t="s">
        <v>878</v>
      </c>
      <c r="AX72" t="s">
        <v>878</v>
      </c>
      <c r="AY72" t="s">
        <v>878</v>
      </c>
      <c r="AZ72" t="s">
        <v>878</v>
      </c>
      <c r="BA72" t="s">
        <v>878</v>
      </c>
      <c r="BB72" t="s">
        <v>878</v>
      </c>
      <c r="BC72" t="s">
        <v>878</v>
      </c>
      <c r="BD72" t="s">
        <v>878</v>
      </c>
      <c r="BE72" t="s">
        <v>878</v>
      </c>
      <c r="BF72" t="s">
        <v>878</v>
      </c>
      <c r="BG72" t="s">
        <v>878</v>
      </c>
      <c r="BH72" t="s">
        <v>878</v>
      </c>
      <c r="BI72" t="s">
        <v>878</v>
      </c>
      <c r="BJ72" t="s">
        <v>878</v>
      </c>
      <c r="BK72" t="s">
        <v>878</v>
      </c>
      <c r="BL72" t="s">
        <v>878</v>
      </c>
      <c r="BM72" t="s">
        <v>878</v>
      </c>
      <c r="BN72" t="s">
        <v>878</v>
      </c>
      <c r="BO72" t="s">
        <v>878</v>
      </c>
      <c r="BP72" t="s">
        <v>878</v>
      </c>
      <c r="BQ72" t="s">
        <v>878</v>
      </c>
      <c r="BR72" t="s">
        <v>878</v>
      </c>
      <c r="BS72" t="s">
        <v>878</v>
      </c>
    </row>
    <row r="73" spans="1:71" x14ac:dyDescent="0.25">
      <c r="A73" t="s">
        <v>348</v>
      </c>
      <c r="B73" t="s">
        <v>878</v>
      </c>
      <c r="C73" t="s">
        <v>878</v>
      </c>
      <c r="D73" t="s">
        <v>878</v>
      </c>
      <c r="E73">
        <v>2.21</v>
      </c>
      <c r="F73" t="s">
        <v>878</v>
      </c>
      <c r="G73" t="s">
        <v>878</v>
      </c>
      <c r="H73" t="s">
        <v>878</v>
      </c>
      <c r="I73" t="s">
        <v>878</v>
      </c>
      <c r="J73" t="s">
        <v>878</v>
      </c>
      <c r="K73" t="s">
        <v>878</v>
      </c>
      <c r="L73" t="s">
        <v>878</v>
      </c>
      <c r="M73" t="s">
        <v>878</v>
      </c>
      <c r="N73" t="s">
        <v>878</v>
      </c>
      <c r="O73" t="s">
        <v>878</v>
      </c>
      <c r="P73" t="s">
        <v>878</v>
      </c>
      <c r="Q73" t="s">
        <v>878</v>
      </c>
      <c r="R73" t="s">
        <v>878</v>
      </c>
      <c r="S73" t="s">
        <v>878</v>
      </c>
      <c r="T73" t="s">
        <v>878</v>
      </c>
      <c r="U73" t="s">
        <v>878</v>
      </c>
      <c r="V73" t="s">
        <v>878</v>
      </c>
      <c r="W73" t="s">
        <v>878</v>
      </c>
      <c r="X73" t="s">
        <v>878</v>
      </c>
      <c r="Y73" t="s">
        <v>878</v>
      </c>
      <c r="Z73" t="s">
        <v>878</v>
      </c>
      <c r="AA73" t="s">
        <v>878</v>
      </c>
      <c r="AB73" t="s">
        <v>878</v>
      </c>
      <c r="AC73" t="s">
        <v>878</v>
      </c>
      <c r="AD73" t="s">
        <v>878</v>
      </c>
      <c r="AE73" t="s">
        <v>878</v>
      </c>
      <c r="AF73" t="s">
        <v>878</v>
      </c>
      <c r="AG73" t="s">
        <v>878</v>
      </c>
      <c r="AH73" t="s">
        <v>878</v>
      </c>
      <c r="AI73" t="s">
        <v>878</v>
      </c>
      <c r="AJ73" t="s">
        <v>878</v>
      </c>
      <c r="AK73" t="s">
        <v>878</v>
      </c>
      <c r="AL73" t="s">
        <v>878</v>
      </c>
      <c r="AM73" t="s">
        <v>878</v>
      </c>
      <c r="AN73" t="s">
        <v>878</v>
      </c>
      <c r="AO73" t="s">
        <v>878</v>
      </c>
      <c r="AP73" t="s">
        <v>878</v>
      </c>
      <c r="AQ73" t="s">
        <v>878</v>
      </c>
      <c r="AR73" t="s">
        <v>878</v>
      </c>
      <c r="AS73" t="s">
        <v>878</v>
      </c>
      <c r="AT73" t="s">
        <v>878</v>
      </c>
      <c r="AU73" t="s">
        <v>878</v>
      </c>
      <c r="AV73" t="s">
        <v>878</v>
      </c>
      <c r="AW73" t="s">
        <v>878</v>
      </c>
      <c r="AX73" t="s">
        <v>878</v>
      </c>
      <c r="AY73" t="s">
        <v>878</v>
      </c>
      <c r="AZ73" t="s">
        <v>878</v>
      </c>
      <c r="BA73" t="s">
        <v>878</v>
      </c>
      <c r="BB73" t="s">
        <v>878</v>
      </c>
      <c r="BC73" t="s">
        <v>878</v>
      </c>
      <c r="BD73" t="s">
        <v>878</v>
      </c>
      <c r="BE73" t="s">
        <v>878</v>
      </c>
      <c r="BF73" t="s">
        <v>878</v>
      </c>
      <c r="BG73" t="s">
        <v>878</v>
      </c>
      <c r="BH73" t="s">
        <v>878</v>
      </c>
      <c r="BI73" t="s">
        <v>878</v>
      </c>
      <c r="BJ73" t="s">
        <v>878</v>
      </c>
      <c r="BK73" t="s">
        <v>878</v>
      </c>
      <c r="BL73" t="s">
        <v>878</v>
      </c>
      <c r="BM73" t="s">
        <v>878</v>
      </c>
      <c r="BN73" t="s">
        <v>878</v>
      </c>
      <c r="BO73" t="s">
        <v>878</v>
      </c>
      <c r="BP73" t="s">
        <v>878</v>
      </c>
      <c r="BQ73" t="s">
        <v>878</v>
      </c>
      <c r="BR73" t="s">
        <v>878</v>
      </c>
      <c r="BS73" t="s">
        <v>878</v>
      </c>
    </row>
    <row r="74" spans="1:71" x14ac:dyDescent="0.25">
      <c r="A74" t="s">
        <v>349</v>
      </c>
      <c r="B74" t="s">
        <v>878</v>
      </c>
      <c r="C74">
        <v>23498.731</v>
      </c>
      <c r="D74" t="s">
        <v>878</v>
      </c>
      <c r="E74" t="s">
        <v>878</v>
      </c>
      <c r="F74" t="s">
        <v>878</v>
      </c>
      <c r="G74" t="s">
        <v>878</v>
      </c>
      <c r="H74" t="s">
        <v>878</v>
      </c>
      <c r="I74" t="s">
        <v>878</v>
      </c>
      <c r="J74">
        <v>643.22199999999998</v>
      </c>
      <c r="K74" t="s">
        <v>878</v>
      </c>
      <c r="L74" t="s">
        <v>878</v>
      </c>
      <c r="M74" t="s">
        <v>878</v>
      </c>
      <c r="N74" t="s">
        <v>878</v>
      </c>
      <c r="O74" t="s">
        <v>878</v>
      </c>
      <c r="P74" t="s">
        <v>878</v>
      </c>
      <c r="Q74" t="s">
        <v>878</v>
      </c>
      <c r="R74" t="s">
        <v>878</v>
      </c>
      <c r="S74" t="s">
        <v>878</v>
      </c>
      <c r="T74" t="s">
        <v>878</v>
      </c>
      <c r="U74">
        <v>45392.714999999997</v>
      </c>
      <c r="V74" t="s">
        <v>878</v>
      </c>
      <c r="W74" t="s">
        <v>878</v>
      </c>
      <c r="X74" t="s">
        <v>878</v>
      </c>
      <c r="Y74" t="s">
        <v>878</v>
      </c>
      <c r="Z74" t="s">
        <v>878</v>
      </c>
      <c r="AA74" t="s">
        <v>878</v>
      </c>
      <c r="AB74" t="s">
        <v>878</v>
      </c>
      <c r="AC74" t="s">
        <v>878</v>
      </c>
      <c r="AD74">
        <v>14112.512000000001</v>
      </c>
      <c r="AE74" t="s">
        <v>878</v>
      </c>
      <c r="AF74" t="s">
        <v>878</v>
      </c>
      <c r="AG74" t="s">
        <v>878</v>
      </c>
      <c r="AH74">
        <v>1338.74</v>
      </c>
      <c r="AI74">
        <v>450501.99900000001</v>
      </c>
      <c r="AJ74" t="s">
        <v>878</v>
      </c>
      <c r="AK74">
        <v>2047.527</v>
      </c>
      <c r="AL74" t="s">
        <v>878</v>
      </c>
      <c r="AM74" t="s">
        <v>878</v>
      </c>
      <c r="AN74" t="s">
        <v>878</v>
      </c>
      <c r="AO74">
        <v>663.35900000000004</v>
      </c>
      <c r="AP74" t="s">
        <v>878</v>
      </c>
      <c r="AQ74" t="s">
        <v>878</v>
      </c>
      <c r="AR74" t="s">
        <v>878</v>
      </c>
      <c r="AS74" t="s">
        <v>878</v>
      </c>
      <c r="AT74" t="s">
        <v>878</v>
      </c>
      <c r="AU74" t="s">
        <v>878</v>
      </c>
      <c r="AV74" t="s">
        <v>878</v>
      </c>
      <c r="AW74" t="s">
        <v>878</v>
      </c>
      <c r="AX74" t="s">
        <v>878</v>
      </c>
      <c r="AY74" t="s">
        <v>878</v>
      </c>
      <c r="AZ74" t="s">
        <v>878</v>
      </c>
      <c r="BA74" t="s">
        <v>878</v>
      </c>
      <c r="BB74">
        <v>53007.12</v>
      </c>
      <c r="BC74" t="s">
        <v>878</v>
      </c>
      <c r="BD74" t="s">
        <v>878</v>
      </c>
      <c r="BE74" t="s">
        <v>878</v>
      </c>
      <c r="BF74" t="s">
        <v>878</v>
      </c>
      <c r="BG74" t="s">
        <v>878</v>
      </c>
      <c r="BH74" t="s">
        <v>878</v>
      </c>
      <c r="BI74" t="s">
        <v>878</v>
      </c>
      <c r="BJ74">
        <v>1072.8240000000001</v>
      </c>
      <c r="BK74" t="s">
        <v>878</v>
      </c>
      <c r="BL74" t="s">
        <v>878</v>
      </c>
      <c r="BM74" t="s">
        <v>878</v>
      </c>
      <c r="BN74" t="s">
        <v>878</v>
      </c>
      <c r="BO74" t="s">
        <v>878</v>
      </c>
      <c r="BP74" t="s">
        <v>878</v>
      </c>
      <c r="BQ74" t="s">
        <v>878</v>
      </c>
      <c r="BR74" t="s">
        <v>878</v>
      </c>
      <c r="BS74" t="s">
        <v>878</v>
      </c>
    </row>
    <row r="75" spans="1:71" x14ac:dyDescent="0.25">
      <c r="A75" t="s">
        <v>353</v>
      </c>
      <c r="B75" t="s">
        <v>878</v>
      </c>
      <c r="C75">
        <v>20640.776999999998</v>
      </c>
      <c r="D75" t="s">
        <v>878</v>
      </c>
      <c r="E75" t="s">
        <v>878</v>
      </c>
      <c r="F75" t="s">
        <v>878</v>
      </c>
      <c r="G75" t="s">
        <v>878</v>
      </c>
      <c r="H75" t="s">
        <v>878</v>
      </c>
      <c r="I75" t="s">
        <v>878</v>
      </c>
      <c r="J75">
        <v>1929.665</v>
      </c>
      <c r="K75" t="s">
        <v>878</v>
      </c>
      <c r="L75" t="s">
        <v>878</v>
      </c>
      <c r="M75" t="s">
        <v>878</v>
      </c>
      <c r="N75" t="s">
        <v>878</v>
      </c>
      <c r="O75" t="s">
        <v>878</v>
      </c>
      <c r="P75" t="s">
        <v>878</v>
      </c>
      <c r="Q75" t="s">
        <v>878</v>
      </c>
      <c r="R75" t="s">
        <v>878</v>
      </c>
      <c r="S75" t="s">
        <v>878</v>
      </c>
      <c r="T75" t="s">
        <v>878</v>
      </c>
      <c r="U75">
        <v>49239.555999999997</v>
      </c>
      <c r="V75" t="s">
        <v>878</v>
      </c>
      <c r="W75" t="s">
        <v>878</v>
      </c>
      <c r="X75" t="s">
        <v>878</v>
      </c>
      <c r="Y75" t="s">
        <v>878</v>
      </c>
      <c r="Z75" t="s">
        <v>878</v>
      </c>
      <c r="AA75" t="s">
        <v>878</v>
      </c>
      <c r="AB75" t="s">
        <v>878</v>
      </c>
      <c r="AC75" t="s">
        <v>878</v>
      </c>
      <c r="AD75">
        <v>14942.66</v>
      </c>
      <c r="AE75" t="s">
        <v>878</v>
      </c>
      <c r="AF75" t="s">
        <v>878</v>
      </c>
      <c r="AG75" t="s">
        <v>878</v>
      </c>
      <c r="AH75">
        <v>1983.9880000000001</v>
      </c>
      <c r="AI75">
        <v>460492.50199999998</v>
      </c>
      <c r="AJ75" t="s">
        <v>878</v>
      </c>
      <c r="AK75">
        <v>2359.107</v>
      </c>
      <c r="AL75" t="s">
        <v>878</v>
      </c>
      <c r="AM75" t="s">
        <v>878</v>
      </c>
      <c r="AN75" t="s">
        <v>878</v>
      </c>
      <c r="AO75">
        <v>851.02</v>
      </c>
      <c r="AP75" t="s">
        <v>878</v>
      </c>
      <c r="AQ75" t="s">
        <v>878</v>
      </c>
      <c r="AR75" t="s">
        <v>878</v>
      </c>
      <c r="AS75" t="s">
        <v>878</v>
      </c>
      <c r="AT75" t="s">
        <v>878</v>
      </c>
      <c r="AU75" t="s">
        <v>878</v>
      </c>
      <c r="AV75" t="s">
        <v>878</v>
      </c>
      <c r="AW75" t="s">
        <v>878</v>
      </c>
      <c r="AX75" t="s">
        <v>878</v>
      </c>
      <c r="AY75" t="s">
        <v>878</v>
      </c>
      <c r="AZ75" t="s">
        <v>878</v>
      </c>
      <c r="BA75" t="s">
        <v>878</v>
      </c>
      <c r="BB75">
        <v>44359.574000000001</v>
      </c>
      <c r="BC75" t="s">
        <v>878</v>
      </c>
      <c r="BD75" t="s">
        <v>878</v>
      </c>
      <c r="BE75" t="s">
        <v>878</v>
      </c>
      <c r="BF75" t="s">
        <v>878</v>
      </c>
      <c r="BG75" t="s">
        <v>878</v>
      </c>
      <c r="BH75" t="s">
        <v>878</v>
      </c>
      <c r="BI75" t="s">
        <v>878</v>
      </c>
      <c r="BJ75">
        <v>1132.758</v>
      </c>
      <c r="BK75" t="s">
        <v>878</v>
      </c>
      <c r="BL75" t="s">
        <v>878</v>
      </c>
      <c r="BM75" t="s">
        <v>878</v>
      </c>
      <c r="BN75" t="s">
        <v>878</v>
      </c>
      <c r="BO75" t="s">
        <v>878</v>
      </c>
      <c r="BP75" t="s">
        <v>878</v>
      </c>
      <c r="BQ75" t="s">
        <v>878</v>
      </c>
      <c r="BR75" t="s">
        <v>878</v>
      </c>
      <c r="BS75" t="s">
        <v>878</v>
      </c>
    </row>
    <row r="76" spans="1:71" x14ac:dyDescent="0.25">
      <c r="A76" t="s">
        <v>354</v>
      </c>
      <c r="B76" t="s">
        <v>878</v>
      </c>
      <c r="C76">
        <v>38741.150999999998</v>
      </c>
      <c r="D76" t="s">
        <v>878</v>
      </c>
      <c r="E76" t="s">
        <v>878</v>
      </c>
      <c r="F76" t="s">
        <v>878</v>
      </c>
      <c r="G76">
        <v>2212.259</v>
      </c>
      <c r="H76" t="s">
        <v>878</v>
      </c>
      <c r="I76" t="s">
        <v>878</v>
      </c>
      <c r="J76">
        <v>578.9</v>
      </c>
      <c r="K76" t="s">
        <v>878</v>
      </c>
      <c r="L76" t="s">
        <v>878</v>
      </c>
      <c r="M76" t="s">
        <v>878</v>
      </c>
      <c r="N76" t="s">
        <v>878</v>
      </c>
      <c r="O76" t="s">
        <v>878</v>
      </c>
      <c r="P76" t="s">
        <v>878</v>
      </c>
      <c r="Q76" t="s">
        <v>878</v>
      </c>
      <c r="R76" t="s">
        <v>878</v>
      </c>
      <c r="S76" t="s">
        <v>878</v>
      </c>
      <c r="T76" t="s">
        <v>878</v>
      </c>
      <c r="U76">
        <v>36600</v>
      </c>
      <c r="V76" t="s">
        <v>878</v>
      </c>
      <c r="W76" t="s">
        <v>878</v>
      </c>
      <c r="X76" t="s">
        <v>878</v>
      </c>
      <c r="Y76" t="s">
        <v>878</v>
      </c>
      <c r="Z76" t="s">
        <v>878</v>
      </c>
      <c r="AA76" t="s">
        <v>878</v>
      </c>
      <c r="AB76" t="s">
        <v>878</v>
      </c>
      <c r="AC76" t="s">
        <v>878</v>
      </c>
      <c r="AD76">
        <v>17018.028999999999</v>
      </c>
      <c r="AE76" t="s">
        <v>878</v>
      </c>
      <c r="AF76" t="s">
        <v>878</v>
      </c>
      <c r="AG76" t="s">
        <v>878</v>
      </c>
      <c r="AH76">
        <v>1308.588</v>
      </c>
      <c r="AI76">
        <v>351000</v>
      </c>
      <c r="AJ76" t="s">
        <v>878</v>
      </c>
      <c r="AK76">
        <v>1750.7840000000001</v>
      </c>
      <c r="AL76" t="s">
        <v>878</v>
      </c>
      <c r="AM76" t="s">
        <v>878</v>
      </c>
      <c r="AN76" t="s">
        <v>878</v>
      </c>
      <c r="AO76">
        <v>663</v>
      </c>
      <c r="AP76" t="s">
        <v>878</v>
      </c>
      <c r="AQ76" t="s">
        <v>878</v>
      </c>
      <c r="AR76" t="s">
        <v>878</v>
      </c>
      <c r="AS76" t="s">
        <v>878</v>
      </c>
      <c r="AT76" t="s">
        <v>878</v>
      </c>
      <c r="AU76" t="s">
        <v>878</v>
      </c>
      <c r="AV76" t="s">
        <v>878</v>
      </c>
      <c r="AW76" t="s">
        <v>878</v>
      </c>
      <c r="AX76" t="s">
        <v>878</v>
      </c>
      <c r="AY76" t="s">
        <v>878</v>
      </c>
      <c r="AZ76" t="s">
        <v>878</v>
      </c>
      <c r="BA76" t="s">
        <v>878</v>
      </c>
      <c r="BB76">
        <v>116017.34699999999</v>
      </c>
      <c r="BC76" t="s">
        <v>878</v>
      </c>
      <c r="BD76" t="s">
        <v>878</v>
      </c>
      <c r="BE76" t="s">
        <v>878</v>
      </c>
      <c r="BF76" t="s">
        <v>878</v>
      </c>
      <c r="BG76" t="s">
        <v>878</v>
      </c>
      <c r="BH76" t="s">
        <v>878</v>
      </c>
      <c r="BI76" t="s">
        <v>878</v>
      </c>
      <c r="BJ76">
        <v>2013.7919999999999</v>
      </c>
      <c r="BK76" t="s">
        <v>878</v>
      </c>
      <c r="BL76" t="s">
        <v>878</v>
      </c>
      <c r="BM76" t="s">
        <v>878</v>
      </c>
      <c r="BN76">
        <v>234.149</v>
      </c>
      <c r="BO76" t="s">
        <v>878</v>
      </c>
      <c r="BP76" t="s">
        <v>878</v>
      </c>
      <c r="BQ76" t="s">
        <v>878</v>
      </c>
      <c r="BR76" t="s">
        <v>878</v>
      </c>
      <c r="BS76" t="s">
        <v>878</v>
      </c>
    </row>
    <row r="77" spans="1:71" x14ac:dyDescent="0.25">
      <c r="A77" t="s">
        <v>355</v>
      </c>
      <c r="B77" t="s">
        <v>878</v>
      </c>
      <c r="C77">
        <v>30696.541000000001</v>
      </c>
      <c r="D77" t="s">
        <v>878</v>
      </c>
      <c r="E77" t="s">
        <v>878</v>
      </c>
      <c r="F77" t="s">
        <v>878</v>
      </c>
      <c r="G77">
        <v>2552.6060000000002</v>
      </c>
      <c r="H77" t="s">
        <v>878</v>
      </c>
      <c r="I77" t="s">
        <v>878</v>
      </c>
      <c r="J77">
        <v>678.95600000000002</v>
      </c>
      <c r="K77" t="s">
        <v>878</v>
      </c>
      <c r="L77" t="s">
        <v>878</v>
      </c>
      <c r="M77" t="s">
        <v>878</v>
      </c>
      <c r="N77" t="s">
        <v>878</v>
      </c>
      <c r="O77" t="s">
        <v>878</v>
      </c>
      <c r="P77" t="s">
        <v>878</v>
      </c>
      <c r="Q77" t="s">
        <v>878</v>
      </c>
      <c r="R77" t="s">
        <v>878</v>
      </c>
      <c r="S77" t="s">
        <v>878</v>
      </c>
      <c r="T77" t="s">
        <v>878</v>
      </c>
      <c r="U77">
        <v>38300</v>
      </c>
      <c r="V77" t="s">
        <v>878</v>
      </c>
      <c r="W77" t="s">
        <v>878</v>
      </c>
      <c r="X77" t="s">
        <v>878</v>
      </c>
      <c r="Y77" t="s">
        <v>878</v>
      </c>
      <c r="Z77" t="s">
        <v>878</v>
      </c>
      <c r="AA77" t="s">
        <v>878</v>
      </c>
      <c r="AB77" t="s">
        <v>878</v>
      </c>
      <c r="AC77" t="s">
        <v>878</v>
      </c>
      <c r="AD77">
        <v>15689.793</v>
      </c>
      <c r="AE77" t="s">
        <v>878</v>
      </c>
      <c r="AF77" t="s">
        <v>878</v>
      </c>
      <c r="AG77" t="s">
        <v>878</v>
      </c>
      <c r="AH77">
        <v>850.28099999999995</v>
      </c>
      <c r="AI77">
        <v>427500</v>
      </c>
      <c r="AJ77" t="s">
        <v>878</v>
      </c>
      <c r="AK77">
        <v>2025.271</v>
      </c>
      <c r="AL77" t="s">
        <v>878</v>
      </c>
      <c r="AM77" t="s">
        <v>878</v>
      </c>
      <c r="AN77" t="s">
        <v>878</v>
      </c>
      <c r="AO77">
        <v>752</v>
      </c>
      <c r="AP77" t="s">
        <v>878</v>
      </c>
      <c r="AQ77" t="s">
        <v>878</v>
      </c>
      <c r="AR77" t="s">
        <v>878</v>
      </c>
      <c r="AS77" t="s">
        <v>878</v>
      </c>
      <c r="AT77" t="s">
        <v>878</v>
      </c>
      <c r="AU77" t="s">
        <v>878</v>
      </c>
      <c r="AV77" t="s">
        <v>878</v>
      </c>
      <c r="AW77" t="s">
        <v>878</v>
      </c>
      <c r="AX77" t="s">
        <v>878</v>
      </c>
      <c r="AY77" t="s">
        <v>878</v>
      </c>
      <c r="AZ77" t="s">
        <v>878</v>
      </c>
      <c r="BA77" t="s">
        <v>878</v>
      </c>
      <c r="BB77">
        <v>65861.58</v>
      </c>
      <c r="BC77" t="s">
        <v>878</v>
      </c>
      <c r="BD77" t="s">
        <v>878</v>
      </c>
      <c r="BE77" t="s">
        <v>878</v>
      </c>
      <c r="BF77" t="s">
        <v>878</v>
      </c>
      <c r="BG77" t="s">
        <v>878</v>
      </c>
      <c r="BH77" t="s">
        <v>878</v>
      </c>
      <c r="BI77" t="s">
        <v>878</v>
      </c>
      <c r="BJ77">
        <v>1414.4490000000001</v>
      </c>
      <c r="BK77" t="s">
        <v>878</v>
      </c>
      <c r="BL77" t="s">
        <v>878</v>
      </c>
      <c r="BM77" t="s">
        <v>878</v>
      </c>
      <c r="BN77">
        <v>280.64299999999997</v>
      </c>
      <c r="BO77" t="s">
        <v>878</v>
      </c>
      <c r="BP77" t="s">
        <v>878</v>
      </c>
      <c r="BQ77" t="s">
        <v>878</v>
      </c>
      <c r="BR77" t="s">
        <v>878</v>
      </c>
      <c r="BS77" t="s">
        <v>878</v>
      </c>
    </row>
    <row r="78" spans="1:71" x14ac:dyDescent="0.25">
      <c r="A78" t="s">
        <v>356</v>
      </c>
      <c r="B78" t="s">
        <v>878</v>
      </c>
      <c r="C78">
        <v>35800</v>
      </c>
      <c r="D78">
        <v>57</v>
      </c>
      <c r="E78" t="s">
        <v>878</v>
      </c>
      <c r="F78" t="s">
        <v>878</v>
      </c>
      <c r="G78">
        <v>7900</v>
      </c>
      <c r="H78">
        <v>4.5999999999999996</v>
      </c>
      <c r="I78">
        <v>0.94</v>
      </c>
      <c r="J78">
        <v>2460</v>
      </c>
      <c r="K78">
        <v>0.27</v>
      </c>
      <c r="L78">
        <v>64</v>
      </c>
      <c r="M78" t="s">
        <v>878</v>
      </c>
      <c r="N78">
        <v>70</v>
      </c>
      <c r="O78">
        <v>69</v>
      </c>
      <c r="P78">
        <v>0.91</v>
      </c>
      <c r="Q78">
        <v>103</v>
      </c>
      <c r="R78">
        <v>7.54</v>
      </c>
      <c r="S78">
        <v>4.3899999999999997</v>
      </c>
      <c r="T78" t="s">
        <v>878</v>
      </c>
      <c r="U78">
        <v>251700</v>
      </c>
      <c r="V78">
        <v>16.3</v>
      </c>
      <c r="W78" t="s">
        <v>878</v>
      </c>
      <c r="X78" t="s">
        <v>878</v>
      </c>
      <c r="Y78">
        <v>2.0499999999999998</v>
      </c>
      <c r="Z78" t="s">
        <v>878</v>
      </c>
      <c r="AA78">
        <v>1.56</v>
      </c>
      <c r="AB78">
        <v>8.7999999999999995E-2</v>
      </c>
      <c r="AC78" t="s">
        <v>878</v>
      </c>
      <c r="AD78">
        <v>7080</v>
      </c>
      <c r="AE78">
        <v>34.5</v>
      </c>
      <c r="AF78">
        <v>1181</v>
      </c>
      <c r="AG78">
        <v>0.6</v>
      </c>
      <c r="AH78">
        <v>1660</v>
      </c>
      <c r="AI78">
        <v>282500</v>
      </c>
      <c r="AJ78">
        <v>2.06</v>
      </c>
      <c r="AK78">
        <v>3200</v>
      </c>
      <c r="AL78">
        <v>5.0999999999999996</v>
      </c>
      <c r="AM78">
        <v>35.799999999999997</v>
      </c>
      <c r="AN78" t="s">
        <v>878</v>
      </c>
      <c r="AO78">
        <v>350</v>
      </c>
      <c r="AP78">
        <v>282</v>
      </c>
      <c r="AQ78" t="s">
        <v>878</v>
      </c>
      <c r="AR78">
        <v>8.58</v>
      </c>
      <c r="AS78" t="s">
        <v>878</v>
      </c>
      <c r="AT78" t="s">
        <v>878</v>
      </c>
      <c r="AU78" s="2">
        <v>2E-3</v>
      </c>
      <c r="AV78" t="s">
        <v>878</v>
      </c>
      <c r="AW78" t="s">
        <v>878</v>
      </c>
      <c r="AX78">
        <v>60.073999999999998</v>
      </c>
      <c r="AY78">
        <v>3.23</v>
      </c>
      <c r="AZ78">
        <v>16.2</v>
      </c>
      <c r="BA78" s="2">
        <v>1</v>
      </c>
      <c r="BB78">
        <v>33187.879000000001</v>
      </c>
      <c r="BC78" t="s">
        <v>878</v>
      </c>
      <c r="BD78">
        <v>1.98</v>
      </c>
      <c r="BE78">
        <v>420</v>
      </c>
      <c r="BF78">
        <v>0.35</v>
      </c>
      <c r="BG78">
        <v>1.3</v>
      </c>
      <c r="BH78" t="s">
        <v>878</v>
      </c>
      <c r="BI78">
        <v>4.43</v>
      </c>
      <c r="BJ78">
        <v>1990</v>
      </c>
      <c r="BK78">
        <v>0.82</v>
      </c>
      <c r="BL78">
        <v>0.61</v>
      </c>
      <c r="BM78">
        <v>1.64</v>
      </c>
      <c r="BN78">
        <v>124.917</v>
      </c>
      <c r="BO78">
        <v>9.11</v>
      </c>
      <c r="BP78">
        <v>49.6</v>
      </c>
      <c r="BQ78">
        <v>3.85</v>
      </c>
      <c r="BR78">
        <v>80</v>
      </c>
      <c r="BS78">
        <v>71</v>
      </c>
    </row>
    <row r="79" spans="1:71" x14ac:dyDescent="0.25">
      <c r="A79" t="s">
        <v>358</v>
      </c>
      <c r="B79" t="s">
        <v>878</v>
      </c>
      <c r="C79">
        <v>32900</v>
      </c>
      <c r="D79">
        <v>28.3</v>
      </c>
      <c r="E79" t="s">
        <v>878</v>
      </c>
      <c r="F79" t="s">
        <v>878</v>
      </c>
      <c r="G79">
        <v>9370</v>
      </c>
      <c r="H79">
        <v>4.26</v>
      </c>
      <c r="I79">
        <v>0.36</v>
      </c>
      <c r="J79">
        <v>2310</v>
      </c>
      <c r="K79">
        <v>0.33</v>
      </c>
      <c r="L79">
        <v>59</v>
      </c>
      <c r="M79" t="s">
        <v>878</v>
      </c>
      <c r="N79">
        <v>70</v>
      </c>
      <c r="O79">
        <v>84</v>
      </c>
      <c r="P79">
        <v>0.65</v>
      </c>
      <c r="Q79">
        <v>97</v>
      </c>
      <c r="R79">
        <v>9.67</v>
      </c>
      <c r="S79">
        <v>5.78</v>
      </c>
      <c r="T79" t="s">
        <v>878</v>
      </c>
      <c r="U79">
        <v>200600</v>
      </c>
      <c r="V79">
        <v>17.7</v>
      </c>
      <c r="W79">
        <v>10.6</v>
      </c>
      <c r="X79" t="s">
        <v>878</v>
      </c>
      <c r="Y79">
        <v>2.0699999999999998</v>
      </c>
      <c r="Z79" t="s">
        <v>878</v>
      </c>
      <c r="AA79">
        <v>2.04</v>
      </c>
      <c r="AB79">
        <v>7.6999999999999999E-2</v>
      </c>
      <c r="AC79" t="s">
        <v>878</v>
      </c>
      <c r="AD79">
        <v>6780</v>
      </c>
      <c r="AE79">
        <v>37.1</v>
      </c>
      <c r="AF79">
        <v>843</v>
      </c>
      <c r="AG79">
        <v>0.82</v>
      </c>
      <c r="AH79">
        <v>1980</v>
      </c>
      <c r="AI79">
        <v>341000</v>
      </c>
      <c r="AJ79">
        <v>1.93</v>
      </c>
      <c r="AK79">
        <v>3260</v>
      </c>
      <c r="AL79">
        <v>5.57</v>
      </c>
      <c r="AM79">
        <v>43.5</v>
      </c>
      <c r="AN79" t="s">
        <v>878</v>
      </c>
      <c r="AO79">
        <v>440</v>
      </c>
      <c r="AP79">
        <v>285</v>
      </c>
      <c r="AQ79" t="s">
        <v>878</v>
      </c>
      <c r="AR79">
        <v>9.83</v>
      </c>
      <c r="AS79" t="s">
        <v>878</v>
      </c>
      <c r="AT79" t="s">
        <v>878</v>
      </c>
      <c r="AU79" s="2">
        <v>2E-3</v>
      </c>
      <c r="AV79" t="s">
        <v>878</v>
      </c>
      <c r="AW79" t="s">
        <v>878</v>
      </c>
      <c r="AX79">
        <v>156.19300000000001</v>
      </c>
      <c r="AY79">
        <v>1.8</v>
      </c>
      <c r="AZ79">
        <v>16.8</v>
      </c>
      <c r="BA79" s="2">
        <v>1</v>
      </c>
      <c r="BB79">
        <v>28326.556</v>
      </c>
      <c r="BC79" t="s">
        <v>878</v>
      </c>
      <c r="BD79">
        <v>1.84</v>
      </c>
      <c r="BE79">
        <v>528</v>
      </c>
      <c r="BF79">
        <v>0.4</v>
      </c>
      <c r="BG79">
        <v>1.6</v>
      </c>
      <c r="BH79" t="s">
        <v>878</v>
      </c>
      <c r="BI79">
        <v>4.37</v>
      </c>
      <c r="BJ79">
        <v>2230</v>
      </c>
      <c r="BK79">
        <v>0.28999999999999998</v>
      </c>
      <c r="BL79">
        <v>0.79</v>
      </c>
      <c r="BM79">
        <v>1.36</v>
      </c>
      <c r="BN79">
        <v>133.32</v>
      </c>
      <c r="BO79">
        <v>3.96</v>
      </c>
      <c r="BP79">
        <v>69</v>
      </c>
      <c r="BQ79">
        <v>5.14</v>
      </c>
      <c r="BR79">
        <v>89</v>
      </c>
      <c r="BS79">
        <v>71</v>
      </c>
    </row>
    <row r="80" spans="1:71" x14ac:dyDescent="0.25">
      <c r="A80" t="s">
        <v>359</v>
      </c>
      <c r="B80" t="s">
        <v>878</v>
      </c>
      <c r="C80">
        <v>28700</v>
      </c>
      <c r="D80">
        <v>29.6</v>
      </c>
      <c r="E80" t="s">
        <v>878</v>
      </c>
      <c r="F80" t="s">
        <v>878</v>
      </c>
      <c r="G80">
        <v>9600</v>
      </c>
      <c r="H80">
        <v>3.47</v>
      </c>
      <c r="I80">
        <v>0.25</v>
      </c>
      <c r="J80">
        <v>2400</v>
      </c>
      <c r="K80">
        <v>0.25</v>
      </c>
      <c r="L80">
        <v>46</v>
      </c>
      <c r="M80" t="s">
        <v>878</v>
      </c>
      <c r="N80">
        <v>49.8</v>
      </c>
      <c r="O80">
        <v>91</v>
      </c>
      <c r="P80">
        <v>0.51</v>
      </c>
      <c r="Q80">
        <v>96</v>
      </c>
      <c r="R80">
        <v>9.23</v>
      </c>
      <c r="S80">
        <v>5.58</v>
      </c>
      <c r="T80" t="s">
        <v>878</v>
      </c>
      <c r="U80">
        <v>153600</v>
      </c>
      <c r="V80">
        <v>19.399999999999999</v>
      </c>
      <c r="W80">
        <v>9.9499999999999993</v>
      </c>
      <c r="X80" t="s">
        <v>878</v>
      </c>
      <c r="Y80">
        <v>1.66</v>
      </c>
      <c r="Z80" t="s">
        <v>878</v>
      </c>
      <c r="AA80">
        <v>1.95</v>
      </c>
      <c r="AB80">
        <v>7.1999999999999995E-2</v>
      </c>
      <c r="AC80" t="s">
        <v>878</v>
      </c>
      <c r="AD80">
        <v>5580</v>
      </c>
      <c r="AE80">
        <v>29.2</v>
      </c>
      <c r="AF80">
        <v>581</v>
      </c>
      <c r="AG80">
        <v>0.76</v>
      </c>
      <c r="AH80">
        <v>1960</v>
      </c>
      <c r="AI80">
        <v>411900</v>
      </c>
      <c r="AJ80">
        <v>2.57</v>
      </c>
      <c r="AK80">
        <v>2480</v>
      </c>
      <c r="AL80">
        <v>4</v>
      </c>
      <c r="AM80">
        <v>37.299999999999997</v>
      </c>
      <c r="AN80" t="s">
        <v>878</v>
      </c>
      <c r="AO80">
        <v>420</v>
      </c>
      <c r="AP80">
        <v>227</v>
      </c>
      <c r="AQ80" t="s">
        <v>878</v>
      </c>
      <c r="AR80">
        <v>8.48</v>
      </c>
      <c r="AS80" t="s">
        <v>878</v>
      </c>
      <c r="AT80" t="s">
        <v>878</v>
      </c>
      <c r="AU80" s="2">
        <v>2E-3</v>
      </c>
      <c r="AV80" t="s">
        <v>878</v>
      </c>
      <c r="AW80" t="s">
        <v>878</v>
      </c>
      <c r="AX80">
        <v>990</v>
      </c>
      <c r="AY80">
        <v>1.65</v>
      </c>
      <c r="AZ80">
        <v>14.4</v>
      </c>
      <c r="BA80" s="2">
        <v>1</v>
      </c>
      <c r="BB80">
        <v>20380.163</v>
      </c>
      <c r="BC80" t="s">
        <v>878</v>
      </c>
      <c r="BD80">
        <v>1.76</v>
      </c>
      <c r="BE80">
        <v>431</v>
      </c>
      <c r="BF80">
        <v>0.28999999999999998</v>
      </c>
      <c r="BG80">
        <v>1.53</v>
      </c>
      <c r="BH80" t="s">
        <v>878</v>
      </c>
      <c r="BI80">
        <v>3.1</v>
      </c>
      <c r="BJ80">
        <v>1780</v>
      </c>
      <c r="BK80">
        <v>0.23</v>
      </c>
      <c r="BL80">
        <v>0.75</v>
      </c>
      <c r="BM80">
        <v>1.17</v>
      </c>
      <c r="BN80">
        <v>151.245</v>
      </c>
      <c r="BO80">
        <v>4.28</v>
      </c>
      <c r="BP80">
        <v>66</v>
      </c>
      <c r="BQ80">
        <v>4.79</v>
      </c>
      <c r="BR80">
        <v>83</v>
      </c>
      <c r="BS80">
        <v>53</v>
      </c>
    </row>
    <row r="81" spans="1:71" x14ac:dyDescent="0.25">
      <c r="A81" t="s">
        <v>360</v>
      </c>
      <c r="B81" t="s">
        <v>878</v>
      </c>
      <c r="C81" t="s">
        <v>878</v>
      </c>
      <c r="D81" t="s">
        <v>878</v>
      </c>
      <c r="E81">
        <v>3.04</v>
      </c>
      <c r="F81" t="s">
        <v>878</v>
      </c>
      <c r="G81" t="s">
        <v>878</v>
      </c>
      <c r="H81" t="s">
        <v>878</v>
      </c>
      <c r="I81" t="s">
        <v>878</v>
      </c>
      <c r="J81" t="s">
        <v>878</v>
      </c>
      <c r="K81" t="s">
        <v>878</v>
      </c>
      <c r="L81" t="s">
        <v>878</v>
      </c>
      <c r="M81" t="s">
        <v>878</v>
      </c>
      <c r="N81" t="s">
        <v>878</v>
      </c>
      <c r="O81" t="s">
        <v>878</v>
      </c>
      <c r="P81" t="s">
        <v>878</v>
      </c>
      <c r="Q81" t="s">
        <v>878</v>
      </c>
      <c r="R81" t="s">
        <v>878</v>
      </c>
      <c r="S81" t="s">
        <v>878</v>
      </c>
      <c r="T81" t="s">
        <v>878</v>
      </c>
      <c r="U81" t="s">
        <v>878</v>
      </c>
      <c r="V81" t="s">
        <v>878</v>
      </c>
      <c r="W81" t="s">
        <v>878</v>
      </c>
      <c r="X81" t="s">
        <v>878</v>
      </c>
      <c r="Y81" t="s">
        <v>878</v>
      </c>
      <c r="Z81" t="s">
        <v>878</v>
      </c>
      <c r="AA81" t="s">
        <v>878</v>
      </c>
      <c r="AB81" t="s">
        <v>878</v>
      </c>
      <c r="AC81" t="s">
        <v>878</v>
      </c>
      <c r="AD81" t="s">
        <v>878</v>
      </c>
      <c r="AE81" t="s">
        <v>878</v>
      </c>
      <c r="AF81" t="s">
        <v>878</v>
      </c>
      <c r="AG81" t="s">
        <v>878</v>
      </c>
      <c r="AH81" t="s">
        <v>878</v>
      </c>
      <c r="AI81" t="s">
        <v>878</v>
      </c>
      <c r="AJ81" t="s">
        <v>878</v>
      </c>
      <c r="AK81" t="s">
        <v>878</v>
      </c>
      <c r="AL81" t="s">
        <v>878</v>
      </c>
      <c r="AM81" t="s">
        <v>878</v>
      </c>
      <c r="AN81" t="s">
        <v>878</v>
      </c>
      <c r="AO81" t="s">
        <v>878</v>
      </c>
      <c r="AP81" t="s">
        <v>878</v>
      </c>
      <c r="AQ81" t="s">
        <v>878</v>
      </c>
      <c r="AR81" t="s">
        <v>878</v>
      </c>
      <c r="AS81" t="s">
        <v>878</v>
      </c>
      <c r="AT81" t="s">
        <v>878</v>
      </c>
      <c r="AU81" t="s">
        <v>878</v>
      </c>
      <c r="AV81" t="s">
        <v>878</v>
      </c>
      <c r="AW81" t="s">
        <v>878</v>
      </c>
      <c r="AX81" t="s">
        <v>878</v>
      </c>
      <c r="AY81" t="s">
        <v>878</v>
      </c>
      <c r="AZ81" t="s">
        <v>878</v>
      </c>
      <c r="BA81" t="s">
        <v>878</v>
      </c>
      <c r="BB81" t="s">
        <v>878</v>
      </c>
      <c r="BC81" t="s">
        <v>878</v>
      </c>
      <c r="BD81" t="s">
        <v>878</v>
      </c>
      <c r="BE81" t="s">
        <v>878</v>
      </c>
      <c r="BF81" t="s">
        <v>878</v>
      </c>
      <c r="BG81" t="s">
        <v>878</v>
      </c>
      <c r="BH81" t="s">
        <v>878</v>
      </c>
      <c r="BI81" t="s">
        <v>878</v>
      </c>
      <c r="BJ81" t="s">
        <v>878</v>
      </c>
      <c r="BK81" t="s">
        <v>878</v>
      </c>
      <c r="BL81" t="s">
        <v>878</v>
      </c>
      <c r="BM81" t="s">
        <v>878</v>
      </c>
      <c r="BN81" t="s">
        <v>878</v>
      </c>
      <c r="BO81" t="s">
        <v>878</v>
      </c>
      <c r="BP81" t="s">
        <v>878</v>
      </c>
      <c r="BQ81" t="s">
        <v>878</v>
      </c>
      <c r="BR81" t="s">
        <v>878</v>
      </c>
      <c r="BS81" t="s">
        <v>878</v>
      </c>
    </row>
    <row r="82" spans="1:71" x14ac:dyDescent="0.25">
      <c r="A82" t="s">
        <v>361</v>
      </c>
      <c r="B82" t="s">
        <v>878</v>
      </c>
      <c r="C82" t="s">
        <v>878</v>
      </c>
      <c r="D82" t="s">
        <v>878</v>
      </c>
      <c r="E82">
        <v>2.56</v>
      </c>
      <c r="F82" t="s">
        <v>878</v>
      </c>
      <c r="G82" t="s">
        <v>878</v>
      </c>
      <c r="H82" t="s">
        <v>878</v>
      </c>
      <c r="I82" t="s">
        <v>878</v>
      </c>
      <c r="J82" t="s">
        <v>878</v>
      </c>
      <c r="K82" t="s">
        <v>878</v>
      </c>
      <c r="L82" t="s">
        <v>878</v>
      </c>
      <c r="M82" t="s">
        <v>878</v>
      </c>
      <c r="N82" t="s">
        <v>878</v>
      </c>
      <c r="O82" t="s">
        <v>878</v>
      </c>
      <c r="P82" t="s">
        <v>878</v>
      </c>
      <c r="Q82" t="s">
        <v>878</v>
      </c>
      <c r="R82" t="s">
        <v>878</v>
      </c>
      <c r="S82" t="s">
        <v>878</v>
      </c>
      <c r="T82" t="s">
        <v>878</v>
      </c>
      <c r="U82" t="s">
        <v>878</v>
      </c>
      <c r="V82" t="s">
        <v>878</v>
      </c>
      <c r="W82" t="s">
        <v>878</v>
      </c>
      <c r="X82" t="s">
        <v>878</v>
      </c>
      <c r="Y82" t="s">
        <v>878</v>
      </c>
      <c r="Z82" t="s">
        <v>878</v>
      </c>
      <c r="AA82" t="s">
        <v>878</v>
      </c>
      <c r="AB82" t="s">
        <v>878</v>
      </c>
      <c r="AC82" t="s">
        <v>878</v>
      </c>
      <c r="AD82" t="s">
        <v>878</v>
      </c>
      <c r="AE82" t="s">
        <v>878</v>
      </c>
      <c r="AF82" t="s">
        <v>878</v>
      </c>
      <c r="AG82" t="s">
        <v>878</v>
      </c>
      <c r="AH82" t="s">
        <v>878</v>
      </c>
      <c r="AI82" t="s">
        <v>878</v>
      </c>
      <c r="AJ82" t="s">
        <v>878</v>
      </c>
      <c r="AK82" t="s">
        <v>878</v>
      </c>
      <c r="AL82" t="s">
        <v>878</v>
      </c>
      <c r="AM82" t="s">
        <v>878</v>
      </c>
      <c r="AN82" t="s">
        <v>878</v>
      </c>
      <c r="AO82" t="s">
        <v>878</v>
      </c>
      <c r="AP82" t="s">
        <v>878</v>
      </c>
      <c r="AQ82" t="s">
        <v>878</v>
      </c>
      <c r="AR82" t="s">
        <v>878</v>
      </c>
      <c r="AS82" t="s">
        <v>878</v>
      </c>
      <c r="AT82" t="s">
        <v>878</v>
      </c>
      <c r="AU82" t="s">
        <v>878</v>
      </c>
      <c r="AV82" t="s">
        <v>878</v>
      </c>
      <c r="AW82" t="s">
        <v>878</v>
      </c>
      <c r="AX82" t="s">
        <v>878</v>
      </c>
      <c r="AY82" t="s">
        <v>878</v>
      </c>
      <c r="AZ82" t="s">
        <v>878</v>
      </c>
      <c r="BA82" t="s">
        <v>878</v>
      </c>
      <c r="BB82" t="s">
        <v>878</v>
      </c>
      <c r="BC82" t="s">
        <v>878</v>
      </c>
      <c r="BD82" t="s">
        <v>878</v>
      </c>
      <c r="BE82" t="s">
        <v>878</v>
      </c>
      <c r="BF82" t="s">
        <v>878</v>
      </c>
      <c r="BG82" t="s">
        <v>878</v>
      </c>
      <c r="BH82" t="s">
        <v>878</v>
      </c>
      <c r="BI82" t="s">
        <v>878</v>
      </c>
      <c r="BJ82" t="s">
        <v>878</v>
      </c>
      <c r="BK82" t="s">
        <v>878</v>
      </c>
      <c r="BL82" t="s">
        <v>878</v>
      </c>
      <c r="BM82" t="s">
        <v>878</v>
      </c>
      <c r="BN82" t="s">
        <v>878</v>
      </c>
      <c r="BO82" t="s">
        <v>878</v>
      </c>
      <c r="BP82" t="s">
        <v>878</v>
      </c>
      <c r="BQ82" t="s">
        <v>878</v>
      </c>
      <c r="BR82" t="s">
        <v>878</v>
      </c>
      <c r="BS82" t="s">
        <v>878</v>
      </c>
    </row>
    <row r="83" spans="1:71" x14ac:dyDescent="0.25">
      <c r="A83" t="s">
        <v>362</v>
      </c>
      <c r="B83" t="s">
        <v>878</v>
      </c>
      <c r="C83">
        <v>69225.990999999995</v>
      </c>
      <c r="D83">
        <v>25.1</v>
      </c>
      <c r="E83" t="s">
        <v>878</v>
      </c>
      <c r="F83" t="s">
        <v>878</v>
      </c>
      <c r="G83">
        <v>140</v>
      </c>
      <c r="H83" t="s">
        <v>878</v>
      </c>
      <c r="I83" t="s">
        <v>878</v>
      </c>
      <c r="J83">
        <v>22226.883000000002</v>
      </c>
      <c r="K83" s="2">
        <v>10</v>
      </c>
      <c r="L83">
        <v>11.7</v>
      </c>
      <c r="M83" t="s">
        <v>878</v>
      </c>
      <c r="N83">
        <v>244</v>
      </c>
      <c r="O83">
        <v>8894.6319999999996</v>
      </c>
      <c r="P83">
        <v>0.62</v>
      </c>
      <c r="Q83">
        <v>91</v>
      </c>
      <c r="R83" t="s">
        <v>878</v>
      </c>
      <c r="S83" t="s">
        <v>878</v>
      </c>
      <c r="T83">
        <v>0.43</v>
      </c>
      <c r="U83">
        <v>247876.399</v>
      </c>
      <c r="V83">
        <v>11.6</v>
      </c>
      <c r="W83">
        <v>1.46</v>
      </c>
      <c r="X83" t="s">
        <v>878</v>
      </c>
      <c r="Y83">
        <v>2.0299999999999998</v>
      </c>
      <c r="Z83" t="s">
        <v>878</v>
      </c>
      <c r="AA83">
        <v>0.28999999999999998</v>
      </c>
      <c r="AB83" t="s">
        <v>878</v>
      </c>
      <c r="AC83" t="s">
        <v>878</v>
      </c>
      <c r="AD83">
        <v>1021.082</v>
      </c>
      <c r="AE83">
        <v>4.76</v>
      </c>
      <c r="AF83">
        <v>14.7</v>
      </c>
      <c r="AG83" t="s">
        <v>878</v>
      </c>
      <c r="AH83">
        <v>10191.307000000001</v>
      </c>
      <c r="AI83">
        <v>836.41399999999999</v>
      </c>
      <c r="AJ83" s="2">
        <v>5</v>
      </c>
      <c r="AK83">
        <v>2195.8980000000001</v>
      </c>
      <c r="AL83">
        <v>2.16</v>
      </c>
      <c r="AM83">
        <v>5.65</v>
      </c>
      <c r="AN83">
        <v>3093</v>
      </c>
      <c r="AO83">
        <v>82.92</v>
      </c>
      <c r="AP83" t="s">
        <v>878</v>
      </c>
      <c r="AQ83" t="s">
        <v>878</v>
      </c>
      <c r="AR83">
        <v>1.45</v>
      </c>
      <c r="AS83" t="s">
        <v>878</v>
      </c>
      <c r="AT83">
        <v>6.35</v>
      </c>
      <c r="AU83" t="s">
        <v>878</v>
      </c>
      <c r="AV83" t="s">
        <v>878</v>
      </c>
      <c r="AW83" t="s">
        <v>878</v>
      </c>
      <c r="AX83">
        <v>720</v>
      </c>
      <c r="AY83">
        <v>1.48</v>
      </c>
      <c r="AZ83">
        <v>41.5</v>
      </c>
      <c r="BA83" t="s">
        <v>878</v>
      </c>
      <c r="BB83">
        <v>149438.94399999999</v>
      </c>
      <c r="BC83">
        <v>1.48</v>
      </c>
      <c r="BD83" s="2">
        <v>10</v>
      </c>
      <c r="BE83">
        <v>113</v>
      </c>
      <c r="BF83" t="s">
        <v>878</v>
      </c>
      <c r="BG83">
        <v>0.24</v>
      </c>
      <c r="BH83" t="s">
        <v>878</v>
      </c>
      <c r="BI83">
        <v>3.5</v>
      </c>
      <c r="BJ83">
        <v>2181.6080000000002</v>
      </c>
      <c r="BK83" t="s">
        <v>878</v>
      </c>
      <c r="BL83" t="s">
        <v>878</v>
      </c>
      <c r="BM83">
        <v>1.18</v>
      </c>
      <c r="BN83">
        <v>166</v>
      </c>
      <c r="BO83">
        <v>3.72</v>
      </c>
      <c r="BP83">
        <v>6.41</v>
      </c>
      <c r="BQ83">
        <v>0.95</v>
      </c>
      <c r="BR83">
        <v>73</v>
      </c>
      <c r="BS83">
        <v>72</v>
      </c>
    </row>
    <row r="84" spans="1:71" x14ac:dyDescent="0.25">
      <c r="A84" t="s">
        <v>366</v>
      </c>
      <c r="B84" t="s">
        <v>878</v>
      </c>
      <c r="C84">
        <v>61181.381000000001</v>
      </c>
      <c r="D84" t="s">
        <v>878</v>
      </c>
      <c r="E84" t="s">
        <v>878</v>
      </c>
      <c r="F84" t="s">
        <v>878</v>
      </c>
      <c r="G84">
        <v>135</v>
      </c>
      <c r="H84" t="s">
        <v>878</v>
      </c>
      <c r="I84" t="s">
        <v>878</v>
      </c>
      <c r="J84">
        <v>16938.170999999998</v>
      </c>
      <c r="K84" s="2">
        <v>10</v>
      </c>
      <c r="L84">
        <v>12.3</v>
      </c>
      <c r="M84" t="s">
        <v>878</v>
      </c>
      <c r="N84">
        <v>451</v>
      </c>
      <c r="O84">
        <v>8484.11</v>
      </c>
      <c r="P84">
        <v>0.56999999999999995</v>
      </c>
      <c r="Q84">
        <v>74</v>
      </c>
      <c r="R84" t="s">
        <v>878</v>
      </c>
      <c r="S84" t="s">
        <v>878</v>
      </c>
      <c r="T84">
        <v>0.43</v>
      </c>
      <c r="U84">
        <v>251373.527</v>
      </c>
      <c r="V84">
        <v>10.5</v>
      </c>
      <c r="W84">
        <v>1.35</v>
      </c>
      <c r="X84" t="s">
        <v>878</v>
      </c>
      <c r="Y84">
        <v>1.74</v>
      </c>
      <c r="Z84" t="s">
        <v>878</v>
      </c>
      <c r="AA84">
        <v>0.27</v>
      </c>
      <c r="AB84" t="s">
        <v>878</v>
      </c>
      <c r="AC84" t="s">
        <v>878</v>
      </c>
      <c r="AD84">
        <v>1037.6849999999999</v>
      </c>
      <c r="AE84">
        <v>4.04</v>
      </c>
      <c r="AF84">
        <v>12.3</v>
      </c>
      <c r="AG84" t="s">
        <v>878</v>
      </c>
      <c r="AH84">
        <v>12121.022000000001</v>
      </c>
      <c r="AI84">
        <v>1285.5999999999999</v>
      </c>
      <c r="AJ84" s="2">
        <v>5</v>
      </c>
      <c r="AK84">
        <v>3323.5210000000002</v>
      </c>
      <c r="AL84">
        <v>1.96</v>
      </c>
      <c r="AM84">
        <v>5.3</v>
      </c>
      <c r="AN84">
        <v>5123</v>
      </c>
      <c r="AO84">
        <v>74.191999999999993</v>
      </c>
      <c r="AP84" t="s">
        <v>878</v>
      </c>
      <c r="AQ84" t="s">
        <v>878</v>
      </c>
      <c r="AR84">
        <v>1.29</v>
      </c>
      <c r="AS84" t="s">
        <v>878</v>
      </c>
      <c r="AT84">
        <v>5.61</v>
      </c>
      <c r="AU84" t="s">
        <v>878</v>
      </c>
      <c r="AV84" t="s">
        <v>878</v>
      </c>
      <c r="AW84" t="s">
        <v>878</v>
      </c>
      <c r="AX84">
        <v>756.93799999999999</v>
      </c>
      <c r="AY84">
        <v>1.19</v>
      </c>
      <c r="AZ84">
        <v>38.200000000000003</v>
      </c>
      <c r="BA84" t="s">
        <v>878</v>
      </c>
      <c r="BB84">
        <v>157946.26</v>
      </c>
      <c r="BC84">
        <v>1.36</v>
      </c>
      <c r="BD84" t="s">
        <v>878</v>
      </c>
      <c r="BE84">
        <v>87</v>
      </c>
      <c r="BF84" t="s">
        <v>878</v>
      </c>
      <c r="BG84">
        <v>0.22</v>
      </c>
      <c r="BH84" t="s">
        <v>878</v>
      </c>
      <c r="BI84">
        <v>2.72</v>
      </c>
      <c r="BJ84">
        <v>2031.7719999999999</v>
      </c>
      <c r="BK84" t="s">
        <v>878</v>
      </c>
      <c r="BL84" t="s">
        <v>878</v>
      </c>
      <c r="BM84">
        <v>0.98</v>
      </c>
      <c r="BN84">
        <v>146</v>
      </c>
      <c r="BO84">
        <v>3.22</v>
      </c>
      <c r="BP84">
        <v>5.73</v>
      </c>
      <c r="BQ84">
        <v>0.89</v>
      </c>
      <c r="BR84">
        <v>96</v>
      </c>
      <c r="BS84">
        <v>61</v>
      </c>
    </row>
    <row r="85" spans="1:71" x14ac:dyDescent="0.25">
      <c r="A85" t="s">
        <v>367</v>
      </c>
      <c r="B85" t="s">
        <v>878</v>
      </c>
      <c r="C85">
        <v>21540.503000000001</v>
      </c>
      <c r="D85" t="s">
        <v>878</v>
      </c>
      <c r="E85" t="s">
        <v>878</v>
      </c>
      <c r="F85" t="s">
        <v>878</v>
      </c>
      <c r="G85" t="s">
        <v>878</v>
      </c>
      <c r="H85" t="s">
        <v>878</v>
      </c>
      <c r="I85" t="s">
        <v>878</v>
      </c>
      <c r="J85">
        <v>1793.874</v>
      </c>
      <c r="K85" t="s">
        <v>878</v>
      </c>
      <c r="L85" t="s">
        <v>878</v>
      </c>
      <c r="M85" t="s">
        <v>878</v>
      </c>
      <c r="N85">
        <v>728</v>
      </c>
      <c r="O85">
        <v>8794.7379999999994</v>
      </c>
      <c r="P85" t="s">
        <v>878</v>
      </c>
      <c r="Q85">
        <v>49.4</v>
      </c>
      <c r="R85" t="s">
        <v>878</v>
      </c>
      <c r="S85" t="s">
        <v>878</v>
      </c>
      <c r="T85" t="s">
        <v>878</v>
      </c>
      <c r="U85">
        <v>205631.09899999999</v>
      </c>
      <c r="V85" t="s">
        <v>878</v>
      </c>
      <c r="W85" t="s">
        <v>878</v>
      </c>
      <c r="X85" t="s">
        <v>878</v>
      </c>
      <c r="Y85" t="s">
        <v>878</v>
      </c>
      <c r="Z85" t="s">
        <v>878</v>
      </c>
      <c r="AA85" t="s">
        <v>878</v>
      </c>
      <c r="AB85" t="s">
        <v>878</v>
      </c>
      <c r="AC85" t="s">
        <v>878</v>
      </c>
      <c r="AD85" t="s">
        <v>878</v>
      </c>
      <c r="AE85" t="s">
        <v>878</v>
      </c>
      <c r="AF85" t="s">
        <v>878</v>
      </c>
      <c r="AG85" t="s">
        <v>878</v>
      </c>
      <c r="AH85">
        <v>54996.874000000003</v>
      </c>
      <c r="AI85">
        <v>4546.0659999999998</v>
      </c>
      <c r="AJ85" t="s">
        <v>878</v>
      </c>
      <c r="AK85" t="s">
        <v>878</v>
      </c>
      <c r="AL85" t="s">
        <v>878</v>
      </c>
      <c r="AM85" t="s">
        <v>878</v>
      </c>
      <c r="AN85">
        <v>7070</v>
      </c>
      <c r="AO85">
        <v>43.642000000000003</v>
      </c>
      <c r="AP85" t="s">
        <v>878</v>
      </c>
      <c r="AQ85" t="s">
        <v>878</v>
      </c>
      <c r="AR85" t="s">
        <v>878</v>
      </c>
      <c r="AS85" t="s">
        <v>878</v>
      </c>
      <c r="AT85" t="s">
        <v>878</v>
      </c>
      <c r="AU85" t="s">
        <v>878</v>
      </c>
      <c r="AV85" t="s">
        <v>878</v>
      </c>
      <c r="AW85" t="s">
        <v>878</v>
      </c>
      <c r="AX85" t="s">
        <v>878</v>
      </c>
      <c r="AY85" t="s">
        <v>878</v>
      </c>
      <c r="AZ85" t="s">
        <v>878</v>
      </c>
      <c r="BA85" t="s">
        <v>878</v>
      </c>
      <c r="BB85">
        <v>218619.31200000001</v>
      </c>
      <c r="BC85" t="s">
        <v>878</v>
      </c>
      <c r="BD85" t="s">
        <v>878</v>
      </c>
      <c r="BE85" t="s">
        <v>878</v>
      </c>
      <c r="BF85" t="s">
        <v>878</v>
      </c>
      <c r="BG85" t="s">
        <v>878</v>
      </c>
      <c r="BH85" t="s">
        <v>878</v>
      </c>
      <c r="BI85" t="s">
        <v>878</v>
      </c>
      <c r="BJ85">
        <v>317.65199999999999</v>
      </c>
      <c r="BK85" t="s">
        <v>878</v>
      </c>
      <c r="BL85" t="s">
        <v>878</v>
      </c>
      <c r="BM85" t="s">
        <v>878</v>
      </c>
      <c r="BN85" t="s">
        <v>878</v>
      </c>
      <c r="BO85" t="s">
        <v>878</v>
      </c>
      <c r="BP85" t="s">
        <v>878</v>
      </c>
      <c r="BQ85" t="s">
        <v>878</v>
      </c>
      <c r="BR85">
        <v>181</v>
      </c>
      <c r="BS85" t="s">
        <v>878</v>
      </c>
    </row>
    <row r="86" spans="1:71" x14ac:dyDescent="0.25">
      <c r="A86" t="s">
        <v>368</v>
      </c>
      <c r="B86" t="s">
        <v>878</v>
      </c>
      <c r="C86">
        <v>8468.0110000000004</v>
      </c>
      <c r="D86" t="s">
        <v>878</v>
      </c>
      <c r="E86" t="s">
        <v>878</v>
      </c>
      <c r="F86" t="s">
        <v>878</v>
      </c>
      <c r="G86" t="s">
        <v>878</v>
      </c>
      <c r="H86" t="s">
        <v>878</v>
      </c>
      <c r="I86" t="s">
        <v>878</v>
      </c>
      <c r="J86">
        <v>5074.3040000000001</v>
      </c>
      <c r="K86" t="s">
        <v>878</v>
      </c>
      <c r="L86" t="s">
        <v>878</v>
      </c>
      <c r="M86" t="s">
        <v>878</v>
      </c>
      <c r="N86">
        <v>225</v>
      </c>
      <c r="O86">
        <v>4467.1580000000004</v>
      </c>
      <c r="P86" t="s">
        <v>878</v>
      </c>
      <c r="Q86" t="s">
        <v>878</v>
      </c>
      <c r="R86" t="s">
        <v>878</v>
      </c>
      <c r="S86" t="s">
        <v>878</v>
      </c>
      <c r="T86" t="s">
        <v>878</v>
      </c>
      <c r="U86">
        <v>89036.866999999998</v>
      </c>
      <c r="V86" t="s">
        <v>878</v>
      </c>
      <c r="W86" t="s">
        <v>878</v>
      </c>
      <c r="X86" t="s">
        <v>878</v>
      </c>
      <c r="Y86" t="s">
        <v>878</v>
      </c>
      <c r="Z86" t="s">
        <v>878</v>
      </c>
      <c r="AA86" t="s">
        <v>878</v>
      </c>
      <c r="AB86" t="s">
        <v>878</v>
      </c>
      <c r="AC86" t="s">
        <v>878</v>
      </c>
      <c r="AD86" t="s">
        <v>878</v>
      </c>
      <c r="AE86" t="s">
        <v>878</v>
      </c>
      <c r="AF86" t="s">
        <v>878</v>
      </c>
      <c r="AG86" t="s">
        <v>878</v>
      </c>
      <c r="AH86">
        <v>165412.74600000001</v>
      </c>
      <c r="AI86">
        <v>1401.768</v>
      </c>
      <c r="AJ86" t="s">
        <v>878</v>
      </c>
      <c r="AK86">
        <v>222.55699999999999</v>
      </c>
      <c r="AL86" t="s">
        <v>878</v>
      </c>
      <c r="AM86" t="s">
        <v>878</v>
      </c>
      <c r="AN86">
        <v>9950</v>
      </c>
      <c r="AO86">
        <v>21.821000000000002</v>
      </c>
      <c r="AP86" t="s">
        <v>878</v>
      </c>
      <c r="AQ86" t="s">
        <v>878</v>
      </c>
      <c r="AR86" t="s">
        <v>878</v>
      </c>
      <c r="AS86" t="s">
        <v>878</v>
      </c>
      <c r="AT86" t="s">
        <v>878</v>
      </c>
      <c r="AU86" t="s">
        <v>878</v>
      </c>
      <c r="AV86" t="s">
        <v>878</v>
      </c>
      <c r="AW86" t="s">
        <v>878</v>
      </c>
      <c r="AX86" t="s">
        <v>878</v>
      </c>
      <c r="AY86" t="s">
        <v>878</v>
      </c>
      <c r="AZ86" t="s">
        <v>878</v>
      </c>
      <c r="BA86" t="s">
        <v>878</v>
      </c>
      <c r="BB86">
        <v>207961.796</v>
      </c>
      <c r="BC86" t="s">
        <v>878</v>
      </c>
      <c r="BD86" t="s">
        <v>878</v>
      </c>
      <c r="BE86" t="s">
        <v>878</v>
      </c>
      <c r="BF86" t="s">
        <v>878</v>
      </c>
      <c r="BG86" t="s">
        <v>878</v>
      </c>
      <c r="BH86" t="s">
        <v>878</v>
      </c>
      <c r="BI86" t="s">
        <v>878</v>
      </c>
      <c r="BJ86">
        <v>137.84899999999999</v>
      </c>
      <c r="BK86" t="s">
        <v>878</v>
      </c>
      <c r="BL86" t="s">
        <v>878</v>
      </c>
      <c r="BM86" t="s">
        <v>878</v>
      </c>
      <c r="BN86" t="s">
        <v>878</v>
      </c>
      <c r="BO86" t="s">
        <v>878</v>
      </c>
      <c r="BP86" t="s">
        <v>878</v>
      </c>
      <c r="BQ86" t="s">
        <v>878</v>
      </c>
      <c r="BR86">
        <v>78</v>
      </c>
      <c r="BS86" t="s">
        <v>878</v>
      </c>
    </row>
    <row r="87" spans="1:71" x14ac:dyDescent="0.25">
      <c r="A87" t="s">
        <v>370</v>
      </c>
      <c r="B87" t="s">
        <v>878</v>
      </c>
      <c r="C87">
        <v>24451.382000000001</v>
      </c>
      <c r="D87" t="s">
        <v>878</v>
      </c>
      <c r="E87" t="s">
        <v>878</v>
      </c>
      <c r="F87" t="s">
        <v>878</v>
      </c>
      <c r="G87" t="s">
        <v>878</v>
      </c>
      <c r="H87" t="s">
        <v>878</v>
      </c>
      <c r="I87" t="s">
        <v>878</v>
      </c>
      <c r="J87">
        <v>1543.732</v>
      </c>
      <c r="K87" t="s">
        <v>878</v>
      </c>
      <c r="L87" t="s">
        <v>878</v>
      </c>
      <c r="M87" t="s">
        <v>878</v>
      </c>
      <c r="N87">
        <v>903</v>
      </c>
      <c r="O87">
        <v>11973.541999999999</v>
      </c>
      <c r="P87" t="s">
        <v>878</v>
      </c>
      <c r="Q87">
        <v>60</v>
      </c>
      <c r="R87" t="s">
        <v>878</v>
      </c>
      <c r="S87" t="s">
        <v>878</v>
      </c>
      <c r="T87" t="s">
        <v>878</v>
      </c>
      <c r="U87">
        <v>274874.22399999999</v>
      </c>
      <c r="V87" t="s">
        <v>878</v>
      </c>
      <c r="W87" t="s">
        <v>878</v>
      </c>
      <c r="X87" t="s">
        <v>878</v>
      </c>
      <c r="Y87" t="s">
        <v>878</v>
      </c>
      <c r="Z87" t="s">
        <v>878</v>
      </c>
      <c r="AA87" t="s">
        <v>878</v>
      </c>
      <c r="AB87" t="s">
        <v>878</v>
      </c>
      <c r="AC87" t="s">
        <v>878</v>
      </c>
      <c r="AD87" t="s">
        <v>878</v>
      </c>
      <c r="AE87" t="s">
        <v>878</v>
      </c>
      <c r="AF87" t="s">
        <v>878</v>
      </c>
      <c r="AG87" t="s">
        <v>878</v>
      </c>
      <c r="AH87">
        <v>18091.077000000001</v>
      </c>
      <c r="AI87">
        <v>5250.8230000000003</v>
      </c>
      <c r="AJ87" t="s">
        <v>878</v>
      </c>
      <c r="AK87" t="s">
        <v>878</v>
      </c>
      <c r="AL87" t="s">
        <v>878</v>
      </c>
      <c r="AM87" t="s">
        <v>878</v>
      </c>
      <c r="AN87">
        <v>10200</v>
      </c>
      <c r="AO87">
        <v>74.191999999999993</v>
      </c>
      <c r="AP87" t="s">
        <v>878</v>
      </c>
      <c r="AQ87" t="s">
        <v>878</v>
      </c>
      <c r="AR87" t="s">
        <v>878</v>
      </c>
      <c r="AS87" t="s">
        <v>878</v>
      </c>
      <c r="AT87" t="s">
        <v>878</v>
      </c>
      <c r="AU87" t="s">
        <v>878</v>
      </c>
      <c r="AV87" t="s">
        <v>878</v>
      </c>
      <c r="AW87" t="s">
        <v>878</v>
      </c>
      <c r="AX87" t="s">
        <v>878</v>
      </c>
      <c r="AY87" t="s">
        <v>878</v>
      </c>
      <c r="AZ87" t="s">
        <v>878</v>
      </c>
      <c r="BA87" t="s">
        <v>878</v>
      </c>
      <c r="BB87">
        <v>197491.25399999999</v>
      </c>
      <c r="BC87" t="s">
        <v>878</v>
      </c>
      <c r="BD87" t="s">
        <v>878</v>
      </c>
      <c r="BE87" t="s">
        <v>878</v>
      </c>
      <c r="BF87" t="s">
        <v>878</v>
      </c>
      <c r="BG87" t="s">
        <v>878</v>
      </c>
      <c r="BH87" t="s">
        <v>878</v>
      </c>
      <c r="BI87" t="s">
        <v>878</v>
      </c>
      <c r="BJ87">
        <v>359.60599999999999</v>
      </c>
      <c r="BK87" t="s">
        <v>878</v>
      </c>
      <c r="BL87" t="s">
        <v>878</v>
      </c>
      <c r="BM87" t="s">
        <v>878</v>
      </c>
      <c r="BN87" t="s">
        <v>878</v>
      </c>
      <c r="BO87" t="s">
        <v>878</v>
      </c>
      <c r="BP87" t="s">
        <v>878</v>
      </c>
      <c r="BQ87" t="s">
        <v>878</v>
      </c>
      <c r="BR87">
        <v>278</v>
      </c>
      <c r="BS87" t="s">
        <v>878</v>
      </c>
    </row>
    <row r="88" spans="1:71" x14ac:dyDescent="0.25">
      <c r="A88" t="s">
        <v>371</v>
      </c>
      <c r="B88" t="s">
        <v>878</v>
      </c>
      <c r="C88">
        <v>13125.416999999999</v>
      </c>
      <c r="D88" t="s">
        <v>878</v>
      </c>
      <c r="E88" t="s">
        <v>878</v>
      </c>
      <c r="F88" t="s">
        <v>878</v>
      </c>
      <c r="G88" t="s">
        <v>878</v>
      </c>
      <c r="H88" t="s">
        <v>878</v>
      </c>
      <c r="I88" t="s">
        <v>878</v>
      </c>
      <c r="J88">
        <v>2751.5590000000002</v>
      </c>
      <c r="K88" t="s">
        <v>878</v>
      </c>
      <c r="L88" t="s">
        <v>878</v>
      </c>
      <c r="M88" t="s">
        <v>878</v>
      </c>
      <c r="N88">
        <v>388</v>
      </c>
      <c r="O88">
        <v>6251.558</v>
      </c>
      <c r="P88" t="s">
        <v>878</v>
      </c>
      <c r="Q88" t="s">
        <v>878</v>
      </c>
      <c r="R88" t="s">
        <v>878</v>
      </c>
      <c r="S88" t="s">
        <v>878</v>
      </c>
      <c r="T88" t="s">
        <v>878</v>
      </c>
      <c r="U88">
        <v>128834.178</v>
      </c>
      <c r="V88" t="s">
        <v>878</v>
      </c>
      <c r="W88" t="s">
        <v>878</v>
      </c>
      <c r="X88" t="s">
        <v>878</v>
      </c>
      <c r="Y88" t="s">
        <v>878</v>
      </c>
      <c r="Z88" t="s">
        <v>878</v>
      </c>
      <c r="AA88" t="s">
        <v>878</v>
      </c>
      <c r="AB88" t="s">
        <v>878</v>
      </c>
      <c r="AC88" t="s">
        <v>878</v>
      </c>
      <c r="AD88" t="s">
        <v>878</v>
      </c>
      <c r="AE88" t="s">
        <v>878</v>
      </c>
      <c r="AF88" t="s">
        <v>878</v>
      </c>
      <c r="AG88" t="s">
        <v>878</v>
      </c>
      <c r="AH88">
        <v>121632.34</v>
      </c>
      <c r="AI88">
        <v>2284.65</v>
      </c>
      <c r="AJ88" t="s">
        <v>878</v>
      </c>
      <c r="AK88">
        <v>178.04599999999999</v>
      </c>
      <c r="AL88" t="s">
        <v>878</v>
      </c>
      <c r="AM88" t="s">
        <v>878</v>
      </c>
      <c r="AN88">
        <v>11400</v>
      </c>
      <c r="AO88" t="s">
        <v>878</v>
      </c>
      <c r="AP88" t="s">
        <v>878</v>
      </c>
      <c r="AQ88" t="s">
        <v>878</v>
      </c>
      <c r="AR88" t="s">
        <v>878</v>
      </c>
      <c r="AS88" t="s">
        <v>878</v>
      </c>
      <c r="AT88" t="s">
        <v>878</v>
      </c>
      <c r="AU88" t="s">
        <v>878</v>
      </c>
      <c r="AV88" t="s">
        <v>878</v>
      </c>
      <c r="AW88" t="s">
        <v>878</v>
      </c>
      <c r="AX88" t="s">
        <v>878</v>
      </c>
      <c r="AY88" t="s">
        <v>878</v>
      </c>
      <c r="AZ88" t="s">
        <v>878</v>
      </c>
      <c r="BA88" t="s">
        <v>878</v>
      </c>
      <c r="BB88">
        <v>214692.859</v>
      </c>
      <c r="BC88" t="s">
        <v>878</v>
      </c>
      <c r="BD88" t="s">
        <v>878</v>
      </c>
      <c r="BE88" t="s">
        <v>878</v>
      </c>
      <c r="BF88" t="s">
        <v>878</v>
      </c>
      <c r="BG88" t="s">
        <v>878</v>
      </c>
      <c r="BH88" t="s">
        <v>878</v>
      </c>
      <c r="BI88" t="s">
        <v>878</v>
      </c>
      <c r="BJ88">
        <v>197.78299999999999</v>
      </c>
      <c r="BK88" t="s">
        <v>878</v>
      </c>
      <c r="BL88" t="s">
        <v>878</v>
      </c>
      <c r="BM88" t="s">
        <v>878</v>
      </c>
      <c r="BN88" t="s">
        <v>878</v>
      </c>
      <c r="BO88" t="s">
        <v>878</v>
      </c>
      <c r="BP88" t="s">
        <v>878</v>
      </c>
      <c r="BQ88" t="s">
        <v>878</v>
      </c>
      <c r="BR88">
        <v>143</v>
      </c>
      <c r="BS88" t="s">
        <v>878</v>
      </c>
    </row>
    <row r="89" spans="1:71" x14ac:dyDescent="0.25">
      <c r="A89" t="s">
        <v>372</v>
      </c>
      <c r="B89" t="s">
        <v>878</v>
      </c>
      <c r="C89">
        <v>27468.111000000001</v>
      </c>
      <c r="D89" t="s">
        <v>878</v>
      </c>
      <c r="E89" t="s">
        <v>878</v>
      </c>
      <c r="F89" t="s">
        <v>878</v>
      </c>
      <c r="G89" t="s">
        <v>878</v>
      </c>
      <c r="H89" t="s">
        <v>878</v>
      </c>
      <c r="I89" t="s">
        <v>878</v>
      </c>
      <c r="J89">
        <v>4016.5619999999999</v>
      </c>
      <c r="K89" t="s">
        <v>878</v>
      </c>
      <c r="L89" t="s">
        <v>878</v>
      </c>
      <c r="M89" t="s">
        <v>878</v>
      </c>
      <c r="N89">
        <v>692</v>
      </c>
      <c r="O89">
        <v>9736.8850000000002</v>
      </c>
      <c r="P89" t="s">
        <v>878</v>
      </c>
      <c r="Q89">
        <v>57</v>
      </c>
      <c r="R89" t="s">
        <v>878</v>
      </c>
      <c r="S89" t="s">
        <v>878</v>
      </c>
      <c r="T89" t="s">
        <v>878</v>
      </c>
      <c r="U89">
        <v>224095.932</v>
      </c>
      <c r="V89" t="s">
        <v>878</v>
      </c>
      <c r="W89" t="s">
        <v>878</v>
      </c>
      <c r="X89" t="s">
        <v>878</v>
      </c>
      <c r="Y89" t="s">
        <v>878</v>
      </c>
      <c r="Z89" t="s">
        <v>878</v>
      </c>
      <c r="AA89" t="s">
        <v>878</v>
      </c>
      <c r="AB89" t="s">
        <v>878</v>
      </c>
      <c r="AC89" t="s">
        <v>878</v>
      </c>
      <c r="AD89" t="s">
        <v>878</v>
      </c>
      <c r="AE89" t="s">
        <v>878</v>
      </c>
      <c r="AF89" t="s">
        <v>878</v>
      </c>
      <c r="AG89" t="s">
        <v>878</v>
      </c>
      <c r="AH89">
        <v>29066.33</v>
      </c>
      <c r="AI89">
        <v>4019.4349999999999</v>
      </c>
      <c r="AJ89" t="s">
        <v>878</v>
      </c>
      <c r="AK89" t="s">
        <v>878</v>
      </c>
      <c r="AL89" t="s">
        <v>878</v>
      </c>
      <c r="AM89" t="s">
        <v>878</v>
      </c>
      <c r="AN89">
        <v>12300</v>
      </c>
      <c r="AO89" t="s">
        <v>878</v>
      </c>
      <c r="AP89" t="s">
        <v>878</v>
      </c>
      <c r="AQ89" t="s">
        <v>878</v>
      </c>
      <c r="AR89" t="s">
        <v>878</v>
      </c>
      <c r="AS89" t="s">
        <v>878</v>
      </c>
      <c r="AT89" t="s">
        <v>878</v>
      </c>
      <c r="AU89" t="s">
        <v>878</v>
      </c>
      <c r="AV89" t="s">
        <v>878</v>
      </c>
      <c r="AW89" t="s">
        <v>878</v>
      </c>
      <c r="AX89" t="s">
        <v>878</v>
      </c>
      <c r="AY89" t="s">
        <v>878</v>
      </c>
      <c r="AZ89" t="s">
        <v>878</v>
      </c>
      <c r="BA89" t="s">
        <v>878</v>
      </c>
      <c r="BB89">
        <v>216375.625</v>
      </c>
      <c r="BC89" t="s">
        <v>878</v>
      </c>
      <c r="BD89" t="s">
        <v>878</v>
      </c>
      <c r="BE89" t="s">
        <v>878</v>
      </c>
      <c r="BF89" t="s">
        <v>878</v>
      </c>
      <c r="BG89" t="s">
        <v>878</v>
      </c>
      <c r="BH89" t="s">
        <v>878</v>
      </c>
      <c r="BI89" t="s">
        <v>878</v>
      </c>
      <c r="BJ89">
        <v>413.54700000000003</v>
      </c>
      <c r="BK89" t="s">
        <v>878</v>
      </c>
      <c r="BL89" t="s">
        <v>878</v>
      </c>
      <c r="BM89" t="s">
        <v>878</v>
      </c>
      <c r="BN89" t="s">
        <v>878</v>
      </c>
      <c r="BO89" t="s">
        <v>878</v>
      </c>
      <c r="BP89" t="s">
        <v>878</v>
      </c>
      <c r="BQ89" t="s">
        <v>878</v>
      </c>
      <c r="BR89">
        <v>265</v>
      </c>
      <c r="BS89" t="s">
        <v>878</v>
      </c>
    </row>
    <row r="90" spans="1:71" x14ac:dyDescent="0.25">
      <c r="A90" t="s">
        <v>373</v>
      </c>
      <c r="B90" t="s">
        <v>878</v>
      </c>
      <c r="C90">
        <v>14819.02</v>
      </c>
      <c r="D90" t="s">
        <v>878</v>
      </c>
      <c r="E90" t="s">
        <v>878</v>
      </c>
      <c r="F90" t="s">
        <v>878</v>
      </c>
      <c r="G90" t="s">
        <v>878</v>
      </c>
      <c r="H90" t="s">
        <v>878</v>
      </c>
      <c r="I90" t="s">
        <v>878</v>
      </c>
      <c r="J90">
        <v>2437.096</v>
      </c>
      <c r="K90" t="s">
        <v>878</v>
      </c>
      <c r="L90" t="s">
        <v>878</v>
      </c>
      <c r="M90" t="s">
        <v>878</v>
      </c>
      <c r="N90">
        <v>636</v>
      </c>
      <c r="O90">
        <v>6752.3940000000002</v>
      </c>
      <c r="P90" t="s">
        <v>878</v>
      </c>
      <c r="Q90" t="s">
        <v>878</v>
      </c>
      <c r="R90" t="s">
        <v>878</v>
      </c>
      <c r="S90" t="s">
        <v>878</v>
      </c>
      <c r="T90" t="s">
        <v>878</v>
      </c>
      <c r="U90">
        <v>136038.261</v>
      </c>
      <c r="V90" t="s">
        <v>878</v>
      </c>
      <c r="W90" t="s">
        <v>878</v>
      </c>
      <c r="X90" t="s">
        <v>878</v>
      </c>
      <c r="Y90" t="s">
        <v>878</v>
      </c>
      <c r="Z90" t="s">
        <v>878</v>
      </c>
      <c r="AA90" t="s">
        <v>878</v>
      </c>
      <c r="AB90" t="s">
        <v>878</v>
      </c>
      <c r="AC90" t="s">
        <v>878</v>
      </c>
      <c r="AD90" t="s">
        <v>878</v>
      </c>
      <c r="AE90" t="s">
        <v>878</v>
      </c>
      <c r="AF90" t="s">
        <v>878</v>
      </c>
      <c r="AG90" t="s">
        <v>878</v>
      </c>
      <c r="AH90">
        <v>108305.247</v>
      </c>
      <c r="AI90">
        <v>2772.558</v>
      </c>
      <c r="AJ90" t="s">
        <v>878</v>
      </c>
      <c r="AK90" t="s">
        <v>878</v>
      </c>
      <c r="AL90" t="s">
        <v>878</v>
      </c>
      <c r="AM90" t="s">
        <v>878</v>
      </c>
      <c r="AN90">
        <v>13700</v>
      </c>
      <c r="AO90" t="s">
        <v>878</v>
      </c>
      <c r="AP90" t="s">
        <v>878</v>
      </c>
      <c r="AQ90" t="s">
        <v>878</v>
      </c>
      <c r="AR90" t="s">
        <v>878</v>
      </c>
      <c r="AS90" t="s">
        <v>878</v>
      </c>
      <c r="AT90" t="s">
        <v>878</v>
      </c>
      <c r="AU90" t="s">
        <v>878</v>
      </c>
      <c r="AV90" t="s">
        <v>878</v>
      </c>
      <c r="AW90" t="s">
        <v>878</v>
      </c>
      <c r="AX90" t="s">
        <v>878</v>
      </c>
      <c r="AY90" t="s">
        <v>878</v>
      </c>
      <c r="AZ90" t="s">
        <v>878</v>
      </c>
      <c r="BA90" t="s">
        <v>878</v>
      </c>
      <c r="BB90">
        <v>218105.13399999999</v>
      </c>
      <c r="BC90" t="s">
        <v>878</v>
      </c>
      <c r="BD90" t="s">
        <v>878</v>
      </c>
      <c r="BE90" t="s">
        <v>878</v>
      </c>
      <c r="BF90" t="s">
        <v>878</v>
      </c>
      <c r="BG90" t="s">
        <v>878</v>
      </c>
      <c r="BH90" t="s">
        <v>878</v>
      </c>
      <c r="BI90" t="s">
        <v>878</v>
      </c>
      <c r="BJ90">
        <v>197.78299999999999</v>
      </c>
      <c r="BK90" t="s">
        <v>878</v>
      </c>
      <c r="BL90" t="s">
        <v>878</v>
      </c>
      <c r="BM90" t="s">
        <v>878</v>
      </c>
      <c r="BN90" t="s">
        <v>878</v>
      </c>
      <c r="BO90" t="s">
        <v>878</v>
      </c>
      <c r="BP90" t="s">
        <v>878</v>
      </c>
      <c r="BQ90" t="s">
        <v>878</v>
      </c>
      <c r="BR90">
        <v>196</v>
      </c>
      <c r="BS90" t="s">
        <v>878</v>
      </c>
    </row>
    <row r="91" spans="1:71" x14ac:dyDescent="0.25">
      <c r="A91" t="s">
        <v>374</v>
      </c>
      <c r="B91" t="s">
        <v>878</v>
      </c>
      <c r="C91">
        <v>11061.34</v>
      </c>
      <c r="D91" t="s">
        <v>878</v>
      </c>
      <c r="E91" t="s">
        <v>878</v>
      </c>
      <c r="F91" t="s">
        <v>878</v>
      </c>
      <c r="G91" t="s">
        <v>878</v>
      </c>
      <c r="H91" t="s">
        <v>878</v>
      </c>
      <c r="I91" t="s">
        <v>878</v>
      </c>
      <c r="J91">
        <v>2329.8919999999998</v>
      </c>
      <c r="K91" t="s">
        <v>878</v>
      </c>
      <c r="L91" t="s">
        <v>878</v>
      </c>
      <c r="M91" t="s">
        <v>878</v>
      </c>
      <c r="N91">
        <v>326</v>
      </c>
      <c r="O91">
        <v>5232.78</v>
      </c>
      <c r="P91" t="s">
        <v>878</v>
      </c>
      <c r="Q91" t="s">
        <v>878</v>
      </c>
      <c r="R91" t="s">
        <v>878</v>
      </c>
      <c r="S91" t="s">
        <v>878</v>
      </c>
      <c r="T91" t="s">
        <v>878</v>
      </c>
      <c r="U91">
        <v>105193.59600000001</v>
      </c>
      <c r="V91" t="s">
        <v>878</v>
      </c>
      <c r="W91" t="s">
        <v>878</v>
      </c>
      <c r="X91" t="s">
        <v>878</v>
      </c>
      <c r="Y91" t="s">
        <v>878</v>
      </c>
      <c r="Z91" t="s">
        <v>878</v>
      </c>
      <c r="AA91" t="s">
        <v>878</v>
      </c>
      <c r="AB91" t="s">
        <v>878</v>
      </c>
      <c r="AC91" t="s">
        <v>878</v>
      </c>
      <c r="AD91" t="s">
        <v>878</v>
      </c>
      <c r="AE91" t="s">
        <v>878</v>
      </c>
      <c r="AF91" t="s">
        <v>878</v>
      </c>
      <c r="AG91" t="s">
        <v>878</v>
      </c>
      <c r="AH91">
        <v>139060.07800000001</v>
      </c>
      <c r="AI91">
        <v>1765.7629999999999</v>
      </c>
      <c r="AJ91" t="s">
        <v>878</v>
      </c>
      <c r="AK91">
        <v>155.79</v>
      </c>
      <c r="AL91" t="s">
        <v>878</v>
      </c>
      <c r="AM91" t="s">
        <v>878</v>
      </c>
      <c r="AN91">
        <v>14800</v>
      </c>
      <c r="AO91" t="s">
        <v>878</v>
      </c>
      <c r="AP91" t="s">
        <v>878</v>
      </c>
      <c r="AQ91" t="s">
        <v>878</v>
      </c>
      <c r="AR91" t="s">
        <v>878</v>
      </c>
      <c r="AS91" t="s">
        <v>878</v>
      </c>
      <c r="AT91" t="s">
        <v>878</v>
      </c>
      <c r="AU91" t="s">
        <v>878</v>
      </c>
      <c r="AV91" t="s">
        <v>878</v>
      </c>
      <c r="AW91" t="s">
        <v>878</v>
      </c>
      <c r="AX91" t="s">
        <v>878</v>
      </c>
      <c r="AY91" t="s">
        <v>878</v>
      </c>
      <c r="AZ91" t="s">
        <v>878</v>
      </c>
      <c r="BA91" t="s">
        <v>878</v>
      </c>
      <c r="BB91">
        <v>215954.93299999999</v>
      </c>
      <c r="BC91" t="s">
        <v>878</v>
      </c>
      <c r="BD91" t="s">
        <v>878</v>
      </c>
      <c r="BE91" t="s">
        <v>878</v>
      </c>
      <c r="BF91" t="s">
        <v>878</v>
      </c>
      <c r="BG91" t="s">
        <v>878</v>
      </c>
      <c r="BH91" t="s">
        <v>878</v>
      </c>
      <c r="BI91" t="s">
        <v>878</v>
      </c>
      <c r="BJ91">
        <v>173.809</v>
      </c>
      <c r="BK91" t="s">
        <v>878</v>
      </c>
      <c r="BL91" t="s">
        <v>878</v>
      </c>
      <c r="BM91" t="s">
        <v>878</v>
      </c>
      <c r="BN91" t="s">
        <v>878</v>
      </c>
      <c r="BO91" t="s">
        <v>878</v>
      </c>
      <c r="BP91" t="s">
        <v>878</v>
      </c>
      <c r="BQ91" t="s">
        <v>878</v>
      </c>
      <c r="BR91">
        <v>125</v>
      </c>
      <c r="BS91" t="s">
        <v>878</v>
      </c>
    </row>
    <row r="92" spans="1:71" x14ac:dyDescent="0.25">
      <c r="A92" t="s">
        <v>375</v>
      </c>
      <c r="B92" t="s">
        <v>878</v>
      </c>
      <c r="C92" t="s">
        <v>878</v>
      </c>
      <c r="D92" t="s">
        <v>878</v>
      </c>
      <c r="E92">
        <v>3.52</v>
      </c>
      <c r="F92" t="s">
        <v>878</v>
      </c>
      <c r="G92" t="s">
        <v>878</v>
      </c>
      <c r="H92" t="s">
        <v>878</v>
      </c>
      <c r="I92" t="s">
        <v>878</v>
      </c>
      <c r="J92" t="s">
        <v>878</v>
      </c>
      <c r="K92" t="s">
        <v>878</v>
      </c>
      <c r="L92" t="s">
        <v>878</v>
      </c>
      <c r="M92" t="s">
        <v>878</v>
      </c>
      <c r="N92" t="s">
        <v>878</v>
      </c>
      <c r="O92" t="s">
        <v>878</v>
      </c>
      <c r="P92" t="s">
        <v>878</v>
      </c>
      <c r="Q92" t="s">
        <v>878</v>
      </c>
      <c r="R92" t="s">
        <v>878</v>
      </c>
      <c r="S92" t="s">
        <v>878</v>
      </c>
      <c r="T92" t="s">
        <v>878</v>
      </c>
      <c r="U92" t="s">
        <v>878</v>
      </c>
      <c r="V92" t="s">
        <v>878</v>
      </c>
      <c r="W92" t="s">
        <v>878</v>
      </c>
      <c r="X92" t="s">
        <v>878</v>
      </c>
      <c r="Y92" t="s">
        <v>878</v>
      </c>
      <c r="Z92" t="s">
        <v>878</v>
      </c>
      <c r="AA92" t="s">
        <v>878</v>
      </c>
      <c r="AB92" t="s">
        <v>878</v>
      </c>
      <c r="AC92" t="s">
        <v>878</v>
      </c>
      <c r="AD92" t="s">
        <v>878</v>
      </c>
      <c r="AE92" t="s">
        <v>878</v>
      </c>
      <c r="AF92" t="s">
        <v>878</v>
      </c>
      <c r="AG92" t="s">
        <v>878</v>
      </c>
      <c r="AH92" t="s">
        <v>878</v>
      </c>
      <c r="AI92" t="s">
        <v>878</v>
      </c>
      <c r="AJ92" t="s">
        <v>878</v>
      </c>
      <c r="AK92" t="s">
        <v>878</v>
      </c>
      <c r="AL92" t="s">
        <v>878</v>
      </c>
      <c r="AM92" t="s">
        <v>878</v>
      </c>
      <c r="AN92" t="s">
        <v>878</v>
      </c>
      <c r="AO92" t="s">
        <v>878</v>
      </c>
      <c r="AP92" t="s">
        <v>878</v>
      </c>
      <c r="AQ92" t="s">
        <v>878</v>
      </c>
      <c r="AR92" t="s">
        <v>878</v>
      </c>
      <c r="AS92" t="s">
        <v>878</v>
      </c>
      <c r="AT92" t="s">
        <v>878</v>
      </c>
      <c r="AU92" t="s">
        <v>878</v>
      </c>
      <c r="AV92" t="s">
        <v>878</v>
      </c>
      <c r="AW92" t="s">
        <v>878</v>
      </c>
      <c r="AX92" t="s">
        <v>878</v>
      </c>
      <c r="AY92" t="s">
        <v>878</v>
      </c>
      <c r="AZ92" t="s">
        <v>878</v>
      </c>
      <c r="BA92" t="s">
        <v>878</v>
      </c>
      <c r="BB92" t="s">
        <v>878</v>
      </c>
      <c r="BC92" t="s">
        <v>878</v>
      </c>
      <c r="BD92" t="s">
        <v>878</v>
      </c>
      <c r="BE92" t="s">
        <v>878</v>
      </c>
      <c r="BF92" t="s">
        <v>878</v>
      </c>
      <c r="BG92" t="s">
        <v>878</v>
      </c>
      <c r="BH92" t="s">
        <v>878</v>
      </c>
      <c r="BI92" t="s">
        <v>878</v>
      </c>
      <c r="BJ92" t="s">
        <v>878</v>
      </c>
      <c r="BK92" t="s">
        <v>878</v>
      </c>
      <c r="BL92" t="s">
        <v>878</v>
      </c>
      <c r="BM92" t="s">
        <v>878</v>
      </c>
      <c r="BN92" t="s">
        <v>878</v>
      </c>
      <c r="BO92" t="s">
        <v>878</v>
      </c>
      <c r="BP92" t="s">
        <v>878</v>
      </c>
      <c r="BQ92" t="s">
        <v>878</v>
      </c>
      <c r="BR92" t="s">
        <v>878</v>
      </c>
      <c r="BS92" t="s">
        <v>878</v>
      </c>
    </row>
    <row r="93" spans="1:71" x14ac:dyDescent="0.25">
      <c r="A93" t="s">
        <v>376</v>
      </c>
      <c r="B93" t="s">
        <v>878</v>
      </c>
      <c r="C93" t="s">
        <v>878</v>
      </c>
      <c r="D93" t="s">
        <v>878</v>
      </c>
      <c r="E93">
        <v>3.36</v>
      </c>
      <c r="F93" t="s">
        <v>878</v>
      </c>
      <c r="G93" t="s">
        <v>878</v>
      </c>
      <c r="H93" t="s">
        <v>878</v>
      </c>
      <c r="I93" t="s">
        <v>878</v>
      </c>
      <c r="J93" t="s">
        <v>878</v>
      </c>
      <c r="K93" t="s">
        <v>878</v>
      </c>
      <c r="L93" t="s">
        <v>878</v>
      </c>
      <c r="M93" t="s">
        <v>878</v>
      </c>
      <c r="N93" t="s">
        <v>878</v>
      </c>
      <c r="O93" t="s">
        <v>878</v>
      </c>
      <c r="P93" t="s">
        <v>878</v>
      </c>
      <c r="Q93" t="s">
        <v>878</v>
      </c>
      <c r="R93" t="s">
        <v>878</v>
      </c>
      <c r="S93" t="s">
        <v>878</v>
      </c>
      <c r="T93" t="s">
        <v>878</v>
      </c>
      <c r="U93" t="s">
        <v>878</v>
      </c>
      <c r="V93" t="s">
        <v>878</v>
      </c>
      <c r="W93" t="s">
        <v>878</v>
      </c>
      <c r="X93" t="s">
        <v>878</v>
      </c>
      <c r="Y93" t="s">
        <v>878</v>
      </c>
      <c r="Z93" t="s">
        <v>878</v>
      </c>
      <c r="AA93" t="s">
        <v>878</v>
      </c>
      <c r="AB93" t="s">
        <v>878</v>
      </c>
      <c r="AC93" t="s">
        <v>878</v>
      </c>
      <c r="AD93" t="s">
        <v>878</v>
      </c>
      <c r="AE93" t="s">
        <v>878</v>
      </c>
      <c r="AF93" t="s">
        <v>878</v>
      </c>
      <c r="AG93" t="s">
        <v>878</v>
      </c>
      <c r="AH93" t="s">
        <v>878</v>
      </c>
      <c r="AI93" t="s">
        <v>878</v>
      </c>
      <c r="AJ93" t="s">
        <v>878</v>
      </c>
      <c r="AK93" t="s">
        <v>878</v>
      </c>
      <c r="AL93" t="s">
        <v>878</v>
      </c>
      <c r="AM93" t="s">
        <v>878</v>
      </c>
      <c r="AN93" t="s">
        <v>878</v>
      </c>
      <c r="AO93" t="s">
        <v>878</v>
      </c>
      <c r="AP93" t="s">
        <v>878</v>
      </c>
      <c r="AQ93" t="s">
        <v>878</v>
      </c>
      <c r="AR93" t="s">
        <v>878</v>
      </c>
      <c r="AS93" t="s">
        <v>878</v>
      </c>
      <c r="AT93" t="s">
        <v>878</v>
      </c>
      <c r="AU93" t="s">
        <v>878</v>
      </c>
      <c r="AV93" t="s">
        <v>878</v>
      </c>
      <c r="AW93" t="s">
        <v>878</v>
      </c>
      <c r="AX93" t="s">
        <v>878</v>
      </c>
      <c r="AY93" t="s">
        <v>878</v>
      </c>
      <c r="AZ93" t="s">
        <v>878</v>
      </c>
      <c r="BA93" t="s">
        <v>878</v>
      </c>
      <c r="BB93" t="s">
        <v>878</v>
      </c>
      <c r="BC93" t="s">
        <v>878</v>
      </c>
      <c r="BD93" t="s">
        <v>878</v>
      </c>
      <c r="BE93" t="s">
        <v>878</v>
      </c>
      <c r="BF93" t="s">
        <v>878</v>
      </c>
      <c r="BG93" t="s">
        <v>878</v>
      </c>
      <c r="BH93" t="s">
        <v>878</v>
      </c>
      <c r="BI93" t="s">
        <v>878</v>
      </c>
      <c r="BJ93" t="s">
        <v>878</v>
      </c>
      <c r="BK93" t="s">
        <v>878</v>
      </c>
      <c r="BL93" t="s">
        <v>878</v>
      </c>
      <c r="BM93" t="s">
        <v>878</v>
      </c>
      <c r="BN93" t="s">
        <v>878</v>
      </c>
      <c r="BO93" t="s">
        <v>878</v>
      </c>
      <c r="BP93" t="s">
        <v>878</v>
      </c>
      <c r="BQ93" t="s">
        <v>878</v>
      </c>
      <c r="BR93" t="s">
        <v>878</v>
      </c>
      <c r="BS93" t="s">
        <v>878</v>
      </c>
    </row>
    <row r="94" spans="1:71" x14ac:dyDescent="0.25">
      <c r="A94" t="s">
        <v>377</v>
      </c>
      <c r="B94" t="s">
        <v>878</v>
      </c>
      <c r="C94" t="s">
        <v>878</v>
      </c>
      <c r="D94" t="s">
        <v>878</v>
      </c>
      <c r="E94">
        <v>3.63</v>
      </c>
      <c r="F94" t="s">
        <v>878</v>
      </c>
      <c r="G94" t="s">
        <v>878</v>
      </c>
      <c r="H94" t="s">
        <v>878</v>
      </c>
      <c r="I94" t="s">
        <v>878</v>
      </c>
      <c r="J94" t="s">
        <v>878</v>
      </c>
      <c r="K94" t="s">
        <v>878</v>
      </c>
      <c r="L94" t="s">
        <v>878</v>
      </c>
      <c r="M94" t="s">
        <v>878</v>
      </c>
      <c r="N94" t="s">
        <v>878</v>
      </c>
      <c r="O94" t="s">
        <v>878</v>
      </c>
      <c r="P94" t="s">
        <v>878</v>
      </c>
      <c r="Q94" t="s">
        <v>878</v>
      </c>
      <c r="R94" t="s">
        <v>878</v>
      </c>
      <c r="S94" t="s">
        <v>878</v>
      </c>
      <c r="T94" t="s">
        <v>878</v>
      </c>
      <c r="U94" t="s">
        <v>878</v>
      </c>
      <c r="V94" t="s">
        <v>878</v>
      </c>
      <c r="W94" t="s">
        <v>878</v>
      </c>
      <c r="X94" t="s">
        <v>878</v>
      </c>
      <c r="Y94" t="s">
        <v>878</v>
      </c>
      <c r="Z94" t="s">
        <v>878</v>
      </c>
      <c r="AA94" t="s">
        <v>878</v>
      </c>
      <c r="AB94" t="s">
        <v>878</v>
      </c>
      <c r="AC94" t="s">
        <v>878</v>
      </c>
      <c r="AD94" t="s">
        <v>878</v>
      </c>
      <c r="AE94" t="s">
        <v>878</v>
      </c>
      <c r="AF94" t="s">
        <v>878</v>
      </c>
      <c r="AG94" t="s">
        <v>878</v>
      </c>
      <c r="AH94" t="s">
        <v>878</v>
      </c>
      <c r="AI94" t="s">
        <v>878</v>
      </c>
      <c r="AJ94" t="s">
        <v>878</v>
      </c>
      <c r="AK94" t="s">
        <v>878</v>
      </c>
      <c r="AL94" t="s">
        <v>878</v>
      </c>
      <c r="AM94" t="s">
        <v>878</v>
      </c>
      <c r="AN94" t="s">
        <v>878</v>
      </c>
      <c r="AO94" t="s">
        <v>878</v>
      </c>
      <c r="AP94" t="s">
        <v>878</v>
      </c>
      <c r="AQ94" t="s">
        <v>878</v>
      </c>
      <c r="AR94" t="s">
        <v>878</v>
      </c>
      <c r="AS94" t="s">
        <v>878</v>
      </c>
      <c r="AT94" t="s">
        <v>878</v>
      </c>
      <c r="AU94" t="s">
        <v>878</v>
      </c>
      <c r="AV94" t="s">
        <v>878</v>
      </c>
      <c r="AW94" t="s">
        <v>878</v>
      </c>
      <c r="AX94" t="s">
        <v>878</v>
      </c>
      <c r="AY94" t="s">
        <v>878</v>
      </c>
      <c r="AZ94" t="s">
        <v>878</v>
      </c>
      <c r="BA94" t="s">
        <v>878</v>
      </c>
      <c r="BB94" t="s">
        <v>878</v>
      </c>
      <c r="BC94" t="s">
        <v>878</v>
      </c>
      <c r="BD94" t="s">
        <v>878</v>
      </c>
      <c r="BE94" t="s">
        <v>878</v>
      </c>
      <c r="BF94" t="s">
        <v>878</v>
      </c>
      <c r="BG94" t="s">
        <v>878</v>
      </c>
      <c r="BH94" t="s">
        <v>878</v>
      </c>
      <c r="BI94" t="s">
        <v>878</v>
      </c>
      <c r="BJ94" t="s">
        <v>878</v>
      </c>
      <c r="BK94" t="s">
        <v>878</v>
      </c>
      <c r="BL94" t="s">
        <v>878</v>
      </c>
      <c r="BM94" t="s">
        <v>878</v>
      </c>
      <c r="BN94" t="s">
        <v>878</v>
      </c>
      <c r="BO94" t="s">
        <v>878</v>
      </c>
      <c r="BP94" t="s">
        <v>878</v>
      </c>
      <c r="BQ94" t="s">
        <v>878</v>
      </c>
      <c r="BR94" t="s">
        <v>878</v>
      </c>
      <c r="BS94" t="s">
        <v>878</v>
      </c>
    </row>
    <row r="95" spans="1:71" x14ac:dyDescent="0.25">
      <c r="A95" t="s">
        <v>378</v>
      </c>
      <c r="B95" t="s">
        <v>878</v>
      </c>
      <c r="C95">
        <v>31755.042000000001</v>
      </c>
      <c r="D95" t="s">
        <v>878</v>
      </c>
      <c r="E95" t="s">
        <v>878</v>
      </c>
      <c r="F95" t="s">
        <v>878</v>
      </c>
      <c r="G95" t="s">
        <v>878</v>
      </c>
      <c r="H95" t="s">
        <v>878</v>
      </c>
      <c r="I95" t="s">
        <v>878</v>
      </c>
      <c r="J95">
        <v>950.53899999999999</v>
      </c>
      <c r="K95" t="s">
        <v>878</v>
      </c>
      <c r="L95" t="s">
        <v>878</v>
      </c>
      <c r="M95" t="s">
        <v>878</v>
      </c>
      <c r="N95">
        <v>890</v>
      </c>
      <c r="O95">
        <v>11809.334000000001</v>
      </c>
      <c r="P95" t="s">
        <v>878</v>
      </c>
      <c r="Q95">
        <v>68</v>
      </c>
      <c r="R95" t="s">
        <v>878</v>
      </c>
      <c r="S95" t="s">
        <v>878</v>
      </c>
      <c r="T95" t="s">
        <v>878</v>
      </c>
      <c r="U95">
        <v>248156.16899999999</v>
      </c>
      <c r="V95" t="s">
        <v>878</v>
      </c>
      <c r="W95" t="s">
        <v>878</v>
      </c>
      <c r="X95" t="s">
        <v>878</v>
      </c>
      <c r="Y95" t="s">
        <v>878</v>
      </c>
      <c r="Z95" t="s">
        <v>878</v>
      </c>
      <c r="AA95" t="s">
        <v>878</v>
      </c>
      <c r="AB95" t="s">
        <v>878</v>
      </c>
      <c r="AC95" t="s">
        <v>878</v>
      </c>
      <c r="AD95" t="s">
        <v>878</v>
      </c>
      <c r="AE95" t="s">
        <v>878</v>
      </c>
      <c r="AF95" t="s">
        <v>878</v>
      </c>
      <c r="AG95" t="s">
        <v>878</v>
      </c>
      <c r="AH95">
        <v>41307.959000000003</v>
      </c>
      <c r="AI95">
        <v>4445.3869999999997</v>
      </c>
      <c r="AJ95" t="s">
        <v>878</v>
      </c>
      <c r="AK95" t="s">
        <v>878</v>
      </c>
      <c r="AL95" t="s">
        <v>878</v>
      </c>
      <c r="AM95" t="s">
        <v>878</v>
      </c>
      <c r="AN95">
        <v>16400</v>
      </c>
      <c r="AO95" t="s">
        <v>878</v>
      </c>
      <c r="AP95" t="s">
        <v>878</v>
      </c>
      <c r="AQ95" t="s">
        <v>878</v>
      </c>
      <c r="AR95" t="s">
        <v>878</v>
      </c>
      <c r="AS95" t="s">
        <v>878</v>
      </c>
      <c r="AT95" t="s">
        <v>878</v>
      </c>
      <c r="AU95" t="s">
        <v>878</v>
      </c>
      <c r="AV95" t="s">
        <v>878</v>
      </c>
      <c r="AW95" t="s">
        <v>878</v>
      </c>
      <c r="AX95" t="s">
        <v>878</v>
      </c>
      <c r="AY95" t="s">
        <v>878</v>
      </c>
      <c r="AZ95" t="s">
        <v>878</v>
      </c>
      <c r="BA95" t="s">
        <v>878</v>
      </c>
      <c r="BB95">
        <v>178653.62700000001</v>
      </c>
      <c r="BC95" t="s">
        <v>878</v>
      </c>
      <c r="BD95" t="s">
        <v>878</v>
      </c>
      <c r="BE95" t="s">
        <v>878</v>
      </c>
      <c r="BF95" t="s">
        <v>878</v>
      </c>
      <c r="BG95" t="s">
        <v>878</v>
      </c>
      <c r="BH95" t="s">
        <v>878</v>
      </c>
      <c r="BI95" t="s">
        <v>878</v>
      </c>
      <c r="BJ95">
        <v>383.57900000000001</v>
      </c>
      <c r="BK95" t="s">
        <v>878</v>
      </c>
      <c r="BL95" t="s">
        <v>878</v>
      </c>
      <c r="BM95" t="s">
        <v>878</v>
      </c>
      <c r="BN95" t="s">
        <v>878</v>
      </c>
      <c r="BO95" t="s">
        <v>878</v>
      </c>
      <c r="BP95" t="s">
        <v>878</v>
      </c>
      <c r="BQ95" t="s">
        <v>878</v>
      </c>
      <c r="BR95">
        <v>353</v>
      </c>
      <c r="BS95" t="s">
        <v>878</v>
      </c>
    </row>
    <row r="96" spans="1:71" x14ac:dyDescent="0.25">
      <c r="A96" t="s">
        <v>379</v>
      </c>
      <c r="B96" t="s">
        <v>878</v>
      </c>
      <c r="C96">
        <v>22599.005000000001</v>
      </c>
      <c r="D96" t="s">
        <v>878</v>
      </c>
      <c r="E96" t="s">
        <v>878</v>
      </c>
      <c r="F96" t="s">
        <v>878</v>
      </c>
      <c r="G96" t="s">
        <v>878</v>
      </c>
      <c r="H96" t="s">
        <v>878</v>
      </c>
      <c r="I96" t="s">
        <v>878</v>
      </c>
      <c r="J96">
        <v>1972.547</v>
      </c>
      <c r="K96" t="s">
        <v>878</v>
      </c>
      <c r="L96" t="s">
        <v>878</v>
      </c>
      <c r="M96" t="s">
        <v>878</v>
      </c>
      <c r="N96">
        <v>665</v>
      </c>
      <c r="O96">
        <v>8376.0059999999994</v>
      </c>
      <c r="P96" t="s">
        <v>878</v>
      </c>
      <c r="Q96">
        <v>53</v>
      </c>
      <c r="R96" t="s">
        <v>878</v>
      </c>
      <c r="S96" t="s">
        <v>878</v>
      </c>
      <c r="T96" t="s">
        <v>878</v>
      </c>
      <c r="U96">
        <v>173877.18100000001</v>
      </c>
      <c r="V96" t="s">
        <v>878</v>
      </c>
      <c r="W96" t="s">
        <v>878</v>
      </c>
      <c r="X96" t="s">
        <v>878</v>
      </c>
      <c r="Y96" t="s">
        <v>878</v>
      </c>
      <c r="Z96" t="s">
        <v>878</v>
      </c>
      <c r="AA96" t="s">
        <v>878</v>
      </c>
      <c r="AB96" t="s">
        <v>878</v>
      </c>
      <c r="AC96" t="s">
        <v>878</v>
      </c>
      <c r="AD96" t="s">
        <v>878</v>
      </c>
      <c r="AE96" t="s">
        <v>878</v>
      </c>
      <c r="AF96" t="s">
        <v>878</v>
      </c>
      <c r="AG96" t="s">
        <v>878</v>
      </c>
      <c r="AH96">
        <v>60002.072</v>
      </c>
      <c r="AI96">
        <v>3074.5970000000002</v>
      </c>
      <c r="AJ96" t="s">
        <v>878</v>
      </c>
      <c r="AK96" t="s">
        <v>878</v>
      </c>
      <c r="AL96" t="s">
        <v>878</v>
      </c>
      <c r="AM96" t="s">
        <v>878</v>
      </c>
      <c r="AN96">
        <v>17500</v>
      </c>
      <c r="AO96" t="s">
        <v>878</v>
      </c>
      <c r="AP96" t="s">
        <v>878</v>
      </c>
      <c r="AQ96" t="s">
        <v>878</v>
      </c>
      <c r="AR96" t="s">
        <v>878</v>
      </c>
      <c r="AS96" t="s">
        <v>878</v>
      </c>
      <c r="AT96" t="s">
        <v>878</v>
      </c>
      <c r="AU96" t="s">
        <v>878</v>
      </c>
      <c r="AV96" t="s">
        <v>878</v>
      </c>
      <c r="AW96" t="s">
        <v>878</v>
      </c>
      <c r="AX96" t="s">
        <v>878</v>
      </c>
      <c r="AY96" t="s">
        <v>878</v>
      </c>
      <c r="AZ96" t="s">
        <v>878</v>
      </c>
      <c r="BA96" t="s">
        <v>878</v>
      </c>
      <c r="BB96">
        <v>224228.53099999999</v>
      </c>
      <c r="BC96" t="s">
        <v>878</v>
      </c>
      <c r="BD96" t="s">
        <v>878</v>
      </c>
      <c r="BE96" t="s">
        <v>878</v>
      </c>
      <c r="BF96" t="s">
        <v>878</v>
      </c>
      <c r="BG96" t="s">
        <v>878</v>
      </c>
      <c r="BH96" t="s">
        <v>878</v>
      </c>
      <c r="BI96" t="s">
        <v>878</v>
      </c>
      <c r="BJ96">
        <v>311.65800000000002</v>
      </c>
      <c r="BK96" t="s">
        <v>878</v>
      </c>
      <c r="BL96" t="s">
        <v>878</v>
      </c>
      <c r="BM96" t="s">
        <v>878</v>
      </c>
      <c r="BN96" t="s">
        <v>878</v>
      </c>
      <c r="BO96" t="s">
        <v>878</v>
      </c>
      <c r="BP96" t="s">
        <v>878</v>
      </c>
      <c r="BQ96" t="s">
        <v>878</v>
      </c>
      <c r="BR96">
        <v>302</v>
      </c>
      <c r="BS96" t="s">
        <v>878</v>
      </c>
    </row>
    <row r="97" spans="1:71" x14ac:dyDescent="0.25">
      <c r="A97" t="s">
        <v>380</v>
      </c>
      <c r="B97" t="s">
        <v>878</v>
      </c>
      <c r="C97">
        <v>14607.319</v>
      </c>
      <c r="D97" t="s">
        <v>878</v>
      </c>
      <c r="E97" t="s">
        <v>878</v>
      </c>
      <c r="F97" t="s">
        <v>878</v>
      </c>
      <c r="G97" t="s">
        <v>878</v>
      </c>
      <c r="H97" t="s">
        <v>878</v>
      </c>
      <c r="I97" t="s">
        <v>878</v>
      </c>
      <c r="J97">
        <v>2236.982</v>
      </c>
      <c r="K97" t="s">
        <v>878</v>
      </c>
      <c r="L97" t="s">
        <v>878</v>
      </c>
      <c r="M97" t="s">
        <v>878</v>
      </c>
      <c r="N97">
        <v>404</v>
      </c>
      <c r="O97">
        <v>6246.0839999999998</v>
      </c>
      <c r="P97" t="s">
        <v>878</v>
      </c>
      <c r="Q97" t="s">
        <v>878</v>
      </c>
      <c r="R97" t="s">
        <v>878</v>
      </c>
      <c r="S97" t="s">
        <v>878</v>
      </c>
      <c r="T97" t="s">
        <v>878</v>
      </c>
      <c r="U97">
        <v>126596.016</v>
      </c>
      <c r="V97" t="s">
        <v>878</v>
      </c>
      <c r="W97" t="s">
        <v>878</v>
      </c>
      <c r="X97" t="s">
        <v>878</v>
      </c>
      <c r="Y97" t="s">
        <v>878</v>
      </c>
      <c r="Z97" t="s">
        <v>878</v>
      </c>
      <c r="AA97" t="s">
        <v>878</v>
      </c>
      <c r="AB97" t="s">
        <v>878</v>
      </c>
      <c r="AC97" t="s">
        <v>878</v>
      </c>
      <c r="AD97" t="s">
        <v>878</v>
      </c>
      <c r="AE97" t="s">
        <v>878</v>
      </c>
      <c r="AF97" t="s">
        <v>878</v>
      </c>
      <c r="AG97" t="s">
        <v>878</v>
      </c>
      <c r="AH97">
        <v>128205.432</v>
      </c>
      <c r="AI97">
        <v>2152.9920000000002</v>
      </c>
      <c r="AJ97" t="s">
        <v>878</v>
      </c>
      <c r="AK97">
        <v>163.209</v>
      </c>
      <c r="AL97" t="s">
        <v>878</v>
      </c>
      <c r="AM97" t="s">
        <v>878</v>
      </c>
      <c r="AN97">
        <v>17700</v>
      </c>
      <c r="AO97" t="s">
        <v>878</v>
      </c>
      <c r="AP97" t="s">
        <v>878</v>
      </c>
      <c r="AQ97" t="s">
        <v>878</v>
      </c>
      <c r="AR97" t="s">
        <v>878</v>
      </c>
      <c r="AS97" t="s">
        <v>878</v>
      </c>
      <c r="AT97" t="s">
        <v>878</v>
      </c>
      <c r="AU97" t="s">
        <v>878</v>
      </c>
      <c r="AV97" t="s">
        <v>878</v>
      </c>
      <c r="AW97" t="s">
        <v>878</v>
      </c>
      <c r="AX97" t="s">
        <v>878</v>
      </c>
      <c r="AY97" t="s">
        <v>878</v>
      </c>
      <c r="AZ97" t="s">
        <v>878</v>
      </c>
      <c r="BA97" t="s">
        <v>878</v>
      </c>
      <c r="BB97">
        <v>203708.13800000001</v>
      </c>
      <c r="BC97" t="s">
        <v>878</v>
      </c>
      <c r="BD97" t="s">
        <v>878</v>
      </c>
      <c r="BE97" t="s">
        <v>878</v>
      </c>
      <c r="BF97" t="s">
        <v>878</v>
      </c>
      <c r="BG97" t="s">
        <v>878</v>
      </c>
      <c r="BH97" t="s">
        <v>878</v>
      </c>
      <c r="BI97" t="s">
        <v>878</v>
      </c>
      <c r="BJ97">
        <v>215.76300000000001</v>
      </c>
      <c r="BK97" t="s">
        <v>878</v>
      </c>
      <c r="BL97" t="s">
        <v>878</v>
      </c>
      <c r="BM97" t="s">
        <v>878</v>
      </c>
      <c r="BN97" t="s">
        <v>878</v>
      </c>
      <c r="BO97" t="s">
        <v>878</v>
      </c>
      <c r="BP97" t="s">
        <v>878</v>
      </c>
      <c r="BQ97" t="s">
        <v>878</v>
      </c>
      <c r="BR97">
        <v>176</v>
      </c>
      <c r="BS97" t="s">
        <v>878</v>
      </c>
    </row>
    <row r="98" spans="1:71" x14ac:dyDescent="0.25">
      <c r="A98" t="s">
        <v>381</v>
      </c>
      <c r="B98" t="s">
        <v>878</v>
      </c>
      <c r="C98">
        <v>16300.922</v>
      </c>
      <c r="D98" t="s">
        <v>878</v>
      </c>
      <c r="E98" t="s">
        <v>878</v>
      </c>
      <c r="F98" t="s">
        <v>878</v>
      </c>
      <c r="G98" t="s">
        <v>878</v>
      </c>
      <c r="H98" t="s">
        <v>878</v>
      </c>
      <c r="I98" t="s">
        <v>878</v>
      </c>
      <c r="J98">
        <v>2587.181</v>
      </c>
      <c r="K98" t="s">
        <v>878</v>
      </c>
      <c r="L98" t="s">
        <v>878</v>
      </c>
      <c r="M98" t="s">
        <v>878</v>
      </c>
      <c r="N98">
        <v>495</v>
      </c>
      <c r="O98">
        <v>6584.08</v>
      </c>
      <c r="P98" t="s">
        <v>878</v>
      </c>
      <c r="Q98" t="s">
        <v>878</v>
      </c>
      <c r="R98" t="s">
        <v>878</v>
      </c>
      <c r="S98" t="s">
        <v>878</v>
      </c>
      <c r="T98" t="s">
        <v>878</v>
      </c>
      <c r="U98">
        <v>136457.916</v>
      </c>
      <c r="V98" t="s">
        <v>878</v>
      </c>
      <c r="W98" t="s">
        <v>878</v>
      </c>
      <c r="X98" t="s">
        <v>878</v>
      </c>
      <c r="Y98" t="s">
        <v>878</v>
      </c>
      <c r="Z98" t="s">
        <v>878</v>
      </c>
      <c r="AA98" t="s">
        <v>878</v>
      </c>
      <c r="AB98" t="s">
        <v>878</v>
      </c>
      <c r="AC98" t="s">
        <v>878</v>
      </c>
      <c r="AD98" t="s">
        <v>878</v>
      </c>
      <c r="AE98" t="s">
        <v>878</v>
      </c>
      <c r="AF98" t="s">
        <v>878</v>
      </c>
      <c r="AG98" t="s">
        <v>878</v>
      </c>
      <c r="AH98">
        <v>122175.073</v>
      </c>
      <c r="AI98">
        <v>2447.2860000000001</v>
      </c>
      <c r="AJ98" t="s">
        <v>878</v>
      </c>
      <c r="AK98">
        <v>222.55699999999999</v>
      </c>
      <c r="AL98" t="s">
        <v>878</v>
      </c>
      <c r="AM98" t="s">
        <v>878</v>
      </c>
      <c r="AN98">
        <v>19300</v>
      </c>
      <c r="AO98" t="s">
        <v>878</v>
      </c>
      <c r="AP98" t="s">
        <v>878</v>
      </c>
      <c r="AQ98" t="s">
        <v>878</v>
      </c>
      <c r="AR98" t="s">
        <v>878</v>
      </c>
      <c r="AS98" t="s">
        <v>878</v>
      </c>
      <c r="AT98" t="s">
        <v>878</v>
      </c>
      <c r="AU98" t="s">
        <v>878</v>
      </c>
      <c r="AV98" t="s">
        <v>878</v>
      </c>
      <c r="AW98" t="s">
        <v>878</v>
      </c>
      <c r="AX98" t="s">
        <v>878</v>
      </c>
      <c r="AY98" t="s">
        <v>878</v>
      </c>
      <c r="AZ98" t="s">
        <v>878</v>
      </c>
      <c r="BA98" t="s">
        <v>878</v>
      </c>
      <c r="BB98">
        <v>199688.198</v>
      </c>
      <c r="BC98" t="s">
        <v>878</v>
      </c>
      <c r="BD98" t="s">
        <v>878</v>
      </c>
      <c r="BE98" t="s">
        <v>878</v>
      </c>
      <c r="BF98" t="s">
        <v>878</v>
      </c>
      <c r="BG98" t="s">
        <v>878</v>
      </c>
      <c r="BH98" t="s">
        <v>878</v>
      </c>
      <c r="BI98" t="s">
        <v>878</v>
      </c>
      <c r="BJ98">
        <v>317.65199999999999</v>
      </c>
      <c r="BK98" t="s">
        <v>878</v>
      </c>
      <c r="BL98" t="s">
        <v>878</v>
      </c>
      <c r="BM98" t="s">
        <v>878</v>
      </c>
      <c r="BN98" t="s">
        <v>878</v>
      </c>
      <c r="BO98" t="s">
        <v>878</v>
      </c>
      <c r="BP98" t="s">
        <v>878</v>
      </c>
      <c r="BQ98" t="s">
        <v>878</v>
      </c>
      <c r="BR98">
        <v>219</v>
      </c>
      <c r="BS98" t="s">
        <v>878</v>
      </c>
    </row>
    <row r="99" spans="1:71" x14ac:dyDescent="0.25">
      <c r="A99" t="s">
        <v>382</v>
      </c>
      <c r="B99" t="s">
        <v>878</v>
      </c>
      <c r="C99">
        <v>14501.468999999999</v>
      </c>
      <c r="D99" t="s">
        <v>878</v>
      </c>
      <c r="E99" t="s">
        <v>878</v>
      </c>
      <c r="F99" t="s">
        <v>878</v>
      </c>
      <c r="G99" t="s">
        <v>878</v>
      </c>
      <c r="H99" t="s">
        <v>878</v>
      </c>
      <c r="I99" t="s">
        <v>878</v>
      </c>
      <c r="J99">
        <v>2222.6880000000001</v>
      </c>
      <c r="K99" t="s">
        <v>878</v>
      </c>
      <c r="L99" t="s">
        <v>878</v>
      </c>
      <c r="M99" t="s">
        <v>878</v>
      </c>
      <c r="N99">
        <v>428</v>
      </c>
      <c r="O99">
        <v>5604.3019999999997</v>
      </c>
      <c r="P99" t="s">
        <v>878</v>
      </c>
      <c r="Q99" t="s">
        <v>878</v>
      </c>
      <c r="R99" t="s">
        <v>878</v>
      </c>
      <c r="S99" t="s">
        <v>878</v>
      </c>
      <c r="T99" t="s">
        <v>878</v>
      </c>
      <c r="U99">
        <v>115195.38099999999</v>
      </c>
      <c r="V99" t="s">
        <v>878</v>
      </c>
      <c r="W99" t="s">
        <v>878</v>
      </c>
      <c r="X99" t="s">
        <v>878</v>
      </c>
      <c r="Y99" t="s">
        <v>878</v>
      </c>
      <c r="Z99" t="s">
        <v>878</v>
      </c>
      <c r="AA99" t="s">
        <v>878</v>
      </c>
      <c r="AB99" t="s">
        <v>878</v>
      </c>
      <c r="AC99" t="s">
        <v>878</v>
      </c>
      <c r="AD99" t="s">
        <v>878</v>
      </c>
      <c r="AE99" t="s">
        <v>878</v>
      </c>
      <c r="AF99" t="s">
        <v>878</v>
      </c>
      <c r="AG99" t="s">
        <v>878</v>
      </c>
      <c r="AH99">
        <v>137311.274</v>
      </c>
      <c r="AI99">
        <v>2029.079</v>
      </c>
      <c r="AJ99" t="s">
        <v>878</v>
      </c>
      <c r="AK99">
        <v>200.30199999999999</v>
      </c>
      <c r="AL99" t="s">
        <v>878</v>
      </c>
      <c r="AM99" t="s">
        <v>878</v>
      </c>
      <c r="AN99">
        <v>21300</v>
      </c>
      <c r="AO99" t="s">
        <v>878</v>
      </c>
      <c r="AP99" t="s">
        <v>878</v>
      </c>
      <c r="AQ99" t="s">
        <v>878</v>
      </c>
      <c r="AR99" t="s">
        <v>878</v>
      </c>
      <c r="AS99" t="s">
        <v>878</v>
      </c>
      <c r="AT99" t="s">
        <v>878</v>
      </c>
      <c r="AU99" t="s">
        <v>878</v>
      </c>
      <c r="AV99" t="s">
        <v>878</v>
      </c>
      <c r="AW99" t="s">
        <v>878</v>
      </c>
      <c r="AX99" t="s">
        <v>878</v>
      </c>
      <c r="AY99" t="s">
        <v>878</v>
      </c>
      <c r="AZ99" t="s">
        <v>878</v>
      </c>
      <c r="BA99" t="s">
        <v>878</v>
      </c>
      <c r="BB99">
        <v>201090.503</v>
      </c>
      <c r="BC99" t="s">
        <v>878</v>
      </c>
      <c r="BD99" t="s">
        <v>878</v>
      </c>
      <c r="BE99" t="s">
        <v>878</v>
      </c>
      <c r="BF99" t="s">
        <v>878</v>
      </c>
      <c r="BG99" t="s">
        <v>878</v>
      </c>
      <c r="BH99" t="s">
        <v>878</v>
      </c>
      <c r="BI99" t="s">
        <v>878</v>
      </c>
      <c r="BJ99">
        <v>209.77</v>
      </c>
      <c r="BK99" t="s">
        <v>878</v>
      </c>
      <c r="BL99" t="s">
        <v>878</v>
      </c>
      <c r="BM99" t="s">
        <v>878</v>
      </c>
      <c r="BN99" t="s">
        <v>878</v>
      </c>
      <c r="BO99" t="s">
        <v>878</v>
      </c>
      <c r="BP99" t="s">
        <v>878</v>
      </c>
      <c r="BQ99" t="s">
        <v>878</v>
      </c>
      <c r="BR99">
        <v>174</v>
      </c>
      <c r="BS99" t="s">
        <v>878</v>
      </c>
    </row>
    <row r="100" spans="1:71" x14ac:dyDescent="0.25">
      <c r="A100" t="s">
        <v>383</v>
      </c>
      <c r="B100" t="s">
        <v>878</v>
      </c>
      <c r="C100">
        <v>16565.546999999999</v>
      </c>
      <c r="D100" t="s">
        <v>878</v>
      </c>
      <c r="E100" t="s">
        <v>878</v>
      </c>
      <c r="F100" t="s">
        <v>878</v>
      </c>
      <c r="G100" t="s">
        <v>878</v>
      </c>
      <c r="H100" t="s">
        <v>878</v>
      </c>
      <c r="I100" t="s">
        <v>878</v>
      </c>
      <c r="J100">
        <v>2787.2939999999999</v>
      </c>
      <c r="K100" t="s">
        <v>878</v>
      </c>
      <c r="L100" t="s">
        <v>878</v>
      </c>
      <c r="M100" t="s">
        <v>878</v>
      </c>
      <c r="N100">
        <v>477</v>
      </c>
      <c r="O100">
        <v>6558.08</v>
      </c>
      <c r="P100" t="s">
        <v>878</v>
      </c>
      <c r="Q100" t="s">
        <v>878</v>
      </c>
      <c r="R100" t="s">
        <v>878</v>
      </c>
      <c r="S100" t="s">
        <v>878</v>
      </c>
      <c r="T100" t="s">
        <v>878</v>
      </c>
      <c r="U100">
        <v>127924.925</v>
      </c>
      <c r="V100" t="s">
        <v>878</v>
      </c>
      <c r="W100" t="s">
        <v>878</v>
      </c>
      <c r="X100" t="s">
        <v>878</v>
      </c>
      <c r="Y100" t="s">
        <v>878</v>
      </c>
      <c r="Z100" t="s">
        <v>878</v>
      </c>
      <c r="AA100" t="s">
        <v>878</v>
      </c>
      <c r="AB100" t="s">
        <v>878</v>
      </c>
      <c r="AC100" t="s">
        <v>878</v>
      </c>
      <c r="AD100" t="s">
        <v>878</v>
      </c>
      <c r="AE100" t="s">
        <v>878</v>
      </c>
      <c r="AF100" t="s">
        <v>878</v>
      </c>
      <c r="AG100" t="s">
        <v>878</v>
      </c>
      <c r="AH100">
        <v>113853.177</v>
      </c>
      <c r="AI100">
        <v>2207.2040000000002</v>
      </c>
      <c r="AJ100" t="s">
        <v>878</v>
      </c>
      <c r="AK100">
        <v>229.976</v>
      </c>
      <c r="AL100" t="s">
        <v>878</v>
      </c>
      <c r="AM100" t="s">
        <v>878</v>
      </c>
      <c r="AN100">
        <v>29400</v>
      </c>
      <c r="AO100" t="s">
        <v>878</v>
      </c>
      <c r="AP100" t="s">
        <v>878</v>
      </c>
      <c r="AQ100" t="s">
        <v>878</v>
      </c>
      <c r="AR100" t="s">
        <v>878</v>
      </c>
      <c r="AS100" t="s">
        <v>878</v>
      </c>
      <c r="AT100" t="s">
        <v>878</v>
      </c>
      <c r="AU100" t="s">
        <v>878</v>
      </c>
      <c r="AV100" t="s">
        <v>878</v>
      </c>
      <c r="AW100" t="s">
        <v>878</v>
      </c>
      <c r="AX100" t="s">
        <v>878</v>
      </c>
      <c r="AY100" t="s">
        <v>878</v>
      </c>
      <c r="AZ100" t="s">
        <v>878</v>
      </c>
      <c r="BA100" t="s">
        <v>878</v>
      </c>
      <c r="BB100">
        <v>205671.36499999999</v>
      </c>
      <c r="BC100" t="s">
        <v>878</v>
      </c>
      <c r="BD100" t="s">
        <v>878</v>
      </c>
      <c r="BE100" t="s">
        <v>878</v>
      </c>
      <c r="BF100" t="s">
        <v>878</v>
      </c>
      <c r="BG100" t="s">
        <v>878</v>
      </c>
      <c r="BH100" t="s">
        <v>878</v>
      </c>
      <c r="BI100" t="s">
        <v>878</v>
      </c>
      <c r="BJ100">
        <v>221.75700000000001</v>
      </c>
      <c r="BK100" t="s">
        <v>878</v>
      </c>
      <c r="BL100" t="s">
        <v>878</v>
      </c>
      <c r="BM100" t="s">
        <v>878</v>
      </c>
      <c r="BN100" t="s">
        <v>878</v>
      </c>
      <c r="BO100" t="s">
        <v>878</v>
      </c>
      <c r="BP100" t="s">
        <v>878</v>
      </c>
      <c r="BQ100" t="s">
        <v>878</v>
      </c>
      <c r="BR100">
        <v>300</v>
      </c>
      <c r="BS100" t="s">
        <v>878</v>
      </c>
    </row>
    <row r="101" spans="1:71" x14ac:dyDescent="0.25">
      <c r="A101" t="s">
        <v>384</v>
      </c>
      <c r="B101" t="s">
        <v>878</v>
      </c>
      <c r="C101">
        <v>90501.869000000006</v>
      </c>
      <c r="D101" t="s">
        <v>878</v>
      </c>
      <c r="E101" t="s">
        <v>878</v>
      </c>
      <c r="F101" t="s">
        <v>878</v>
      </c>
      <c r="G101">
        <v>244</v>
      </c>
      <c r="H101" t="s">
        <v>878</v>
      </c>
      <c r="I101" t="s">
        <v>878</v>
      </c>
      <c r="J101">
        <v>7289.8459999999995</v>
      </c>
      <c r="K101" t="s">
        <v>878</v>
      </c>
      <c r="L101">
        <v>48.5</v>
      </c>
      <c r="M101" t="s">
        <v>878</v>
      </c>
      <c r="N101">
        <v>327</v>
      </c>
      <c r="O101">
        <v>1163.144</v>
      </c>
      <c r="P101">
        <v>0.99</v>
      </c>
      <c r="Q101">
        <v>257</v>
      </c>
      <c r="R101" t="s">
        <v>878</v>
      </c>
      <c r="S101">
        <v>1.55</v>
      </c>
      <c r="T101" t="s">
        <v>878</v>
      </c>
      <c r="U101">
        <v>264732.554</v>
      </c>
      <c r="V101">
        <v>22.4</v>
      </c>
      <c r="W101" t="s">
        <v>878</v>
      </c>
      <c r="X101" t="s">
        <v>878</v>
      </c>
      <c r="Y101">
        <v>2.38</v>
      </c>
      <c r="Z101" t="s">
        <v>878</v>
      </c>
      <c r="AA101">
        <v>0.51</v>
      </c>
      <c r="AB101" t="s">
        <v>878</v>
      </c>
      <c r="AC101" t="s">
        <v>878</v>
      </c>
      <c r="AD101">
        <v>1909.34</v>
      </c>
      <c r="AE101">
        <v>7.55</v>
      </c>
      <c r="AF101">
        <v>17.600000000000001</v>
      </c>
      <c r="AG101" t="s">
        <v>878</v>
      </c>
      <c r="AH101">
        <v>13688.915000000001</v>
      </c>
      <c r="AI101">
        <v>7047.5640000000003</v>
      </c>
      <c r="AJ101">
        <v>2.65</v>
      </c>
      <c r="AK101">
        <v>1320.5060000000001</v>
      </c>
      <c r="AL101">
        <v>4.91</v>
      </c>
      <c r="AM101">
        <v>10.6</v>
      </c>
      <c r="AN101">
        <v>522</v>
      </c>
      <c r="AO101">
        <v>755.00800000000004</v>
      </c>
      <c r="AP101" t="s">
        <v>878</v>
      </c>
      <c r="AQ101" t="s">
        <v>878</v>
      </c>
      <c r="AR101">
        <v>2.5299999999999998</v>
      </c>
      <c r="AS101" t="s">
        <v>878</v>
      </c>
      <c r="AT101">
        <v>10.5</v>
      </c>
      <c r="AU101" t="s">
        <v>878</v>
      </c>
      <c r="AV101" t="s">
        <v>878</v>
      </c>
      <c r="AW101" t="s">
        <v>878</v>
      </c>
      <c r="AX101">
        <v>252.31299999999999</v>
      </c>
      <c r="AY101" t="s">
        <v>878</v>
      </c>
      <c r="AZ101">
        <v>205</v>
      </c>
      <c r="BA101" t="s">
        <v>878</v>
      </c>
      <c r="BB101">
        <v>132517.79999999999</v>
      </c>
      <c r="BC101">
        <v>3.06</v>
      </c>
      <c r="BD101" t="s">
        <v>878</v>
      </c>
      <c r="BE101">
        <v>78</v>
      </c>
      <c r="BF101">
        <v>0.4</v>
      </c>
      <c r="BG101">
        <v>0.47</v>
      </c>
      <c r="BH101" t="s">
        <v>878</v>
      </c>
      <c r="BI101">
        <v>3.24</v>
      </c>
      <c r="BJ101">
        <v>7791.4579999999996</v>
      </c>
      <c r="BK101" t="s">
        <v>878</v>
      </c>
      <c r="BL101">
        <v>0.21</v>
      </c>
      <c r="BM101">
        <v>1.22</v>
      </c>
      <c r="BN101">
        <v>502</v>
      </c>
      <c r="BO101">
        <v>3.28</v>
      </c>
      <c r="BP101">
        <v>11.4</v>
      </c>
      <c r="BQ101">
        <v>1.47</v>
      </c>
      <c r="BR101">
        <v>149</v>
      </c>
      <c r="BS101">
        <v>78</v>
      </c>
    </row>
    <row r="102" spans="1:71" x14ac:dyDescent="0.25">
      <c r="A102" t="s">
        <v>386</v>
      </c>
      <c r="B102" t="s">
        <v>878</v>
      </c>
      <c r="C102">
        <v>83674.535000000003</v>
      </c>
      <c r="D102" s="2">
        <v>30</v>
      </c>
      <c r="E102" t="s">
        <v>878</v>
      </c>
      <c r="F102" t="s">
        <v>878</v>
      </c>
      <c r="G102">
        <v>284</v>
      </c>
      <c r="H102">
        <v>1.43</v>
      </c>
      <c r="I102" t="s">
        <v>878</v>
      </c>
      <c r="J102">
        <v>2472.83</v>
      </c>
      <c r="K102" t="s">
        <v>878</v>
      </c>
      <c r="L102">
        <v>75</v>
      </c>
      <c r="M102" t="s">
        <v>878</v>
      </c>
      <c r="N102">
        <v>804</v>
      </c>
      <c r="O102">
        <v>1949.9770000000001</v>
      </c>
      <c r="P102">
        <v>0.86</v>
      </c>
      <c r="Q102">
        <v>491</v>
      </c>
      <c r="R102">
        <v>4.1900000000000004</v>
      </c>
      <c r="S102">
        <v>2.2599999999999998</v>
      </c>
      <c r="T102">
        <v>1.45</v>
      </c>
      <c r="U102">
        <v>321665.78999999998</v>
      </c>
      <c r="V102">
        <v>22.2</v>
      </c>
      <c r="W102">
        <v>4.83</v>
      </c>
      <c r="X102" t="s">
        <v>878</v>
      </c>
      <c r="Y102">
        <v>2.54</v>
      </c>
      <c r="Z102" t="s">
        <v>878</v>
      </c>
      <c r="AA102">
        <v>0.82</v>
      </c>
      <c r="AB102" t="s">
        <v>878</v>
      </c>
      <c r="AC102" t="s">
        <v>878</v>
      </c>
      <c r="AD102">
        <v>888.25800000000004</v>
      </c>
      <c r="AE102">
        <v>10.1</v>
      </c>
      <c r="AF102">
        <v>22.2</v>
      </c>
      <c r="AG102">
        <v>0.33</v>
      </c>
      <c r="AH102">
        <v>4661.4669999999996</v>
      </c>
      <c r="AI102">
        <v>11539.419</v>
      </c>
      <c r="AJ102" s="2">
        <v>5</v>
      </c>
      <c r="AK102">
        <v>1068.2750000000001</v>
      </c>
      <c r="AL102">
        <v>4.79</v>
      </c>
      <c r="AM102">
        <v>16.600000000000001</v>
      </c>
      <c r="AN102">
        <v>688</v>
      </c>
      <c r="AO102">
        <v>702.63699999999994</v>
      </c>
      <c r="AP102" s="2">
        <v>20</v>
      </c>
      <c r="AQ102" t="s">
        <v>878</v>
      </c>
      <c r="AR102">
        <v>3.58</v>
      </c>
      <c r="AS102" t="s">
        <v>878</v>
      </c>
      <c r="AT102">
        <v>8.15</v>
      </c>
      <c r="AU102" t="s">
        <v>878</v>
      </c>
      <c r="AV102" t="s">
        <v>878</v>
      </c>
      <c r="AW102" t="s">
        <v>878</v>
      </c>
      <c r="AX102" t="s">
        <v>878</v>
      </c>
      <c r="AY102" t="s">
        <v>878</v>
      </c>
      <c r="AZ102">
        <v>414</v>
      </c>
      <c r="BA102" t="s">
        <v>878</v>
      </c>
      <c r="BB102">
        <v>106528.41800000001</v>
      </c>
      <c r="BC102">
        <v>5.18</v>
      </c>
      <c r="BD102">
        <v>2.58</v>
      </c>
      <c r="BE102">
        <v>68</v>
      </c>
      <c r="BF102">
        <v>0.38</v>
      </c>
      <c r="BG102">
        <v>0.75</v>
      </c>
      <c r="BH102" t="s">
        <v>878</v>
      </c>
      <c r="BI102">
        <v>3.3</v>
      </c>
      <c r="BJ102">
        <v>8151.0630000000001</v>
      </c>
      <c r="BK102" t="s">
        <v>878</v>
      </c>
      <c r="BL102">
        <v>0.34</v>
      </c>
      <c r="BM102">
        <v>1.32</v>
      </c>
      <c r="BN102">
        <v>644</v>
      </c>
      <c r="BO102">
        <v>1.1200000000000001</v>
      </c>
      <c r="BP102">
        <v>16.8</v>
      </c>
      <c r="BQ102">
        <v>2.21</v>
      </c>
      <c r="BR102">
        <v>207</v>
      </c>
      <c r="BS102">
        <v>80</v>
      </c>
    </row>
    <row r="103" spans="1:71" x14ac:dyDescent="0.25">
      <c r="A103" t="s">
        <v>387</v>
      </c>
      <c r="B103" t="s">
        <v>878</v>
      </c>
      <c r="C103">
        <v>92460.096999999994</v>
      </c>
      <c r="D103" t="s">
        <v>878</v>
      </c>
      <c r="E103" t="s">
        <v>878</v>
      </c>
      <c r="F103" t="s">
        <v>878</v>
      </c>
      <c r="G103">
        <v>1442</v>
      </c>
      <c r="H103">
        <v>1.69</v>
      </c>
      <c r="I103" t="s">
        <v>878</v>
      </c>
      <c r="J103">
        <v>1486.557</v>
      </c>
      <c r="K103" t="s">
        <v>878</v>
      </c>
      <c r="L103">
        <v>191</v>
      </c>
      <c r="M103" t="s">
        <v>878</v>
      </c>
      <c r="N103">
        <v>554</v>
      </c>
      <c r="O103">
        <v>4693.6289999999999</v>
      </c>
      <c r="P103">
        <v>0.19</v>
      </c>
      <c r="Q103">
        <v>189</v>
      </c>
      <c r="R103">
        <v>2.69</v>
      </c>
      <c r="S103">
        <v>1.46</v>
      </c>
      <c r="T103" t="s">
        <v>878</v>
      </c>
      <c r="U103">
        <v>286834.40000000002</v>
      </c>
      <c r="V103">
        <v>19</v>
      </c>
      <c r="W103">
        <v>3.09</v>
      </c>
      <c r="X103" t="s">
        <v>878</v>
      </c>
      <c r="Y103">
        <v>1.1399999999999999</v>
      </c>
      <c r="Z103" t="s">
        <v>878</v>
      </c>
      <c r="AA103">
        <v>0.52</v>
      </c>
      <c r="AB103" t="s">
        <v>878</v>
      </c>
      <c r="AC103" t="s">
        <v>878</v>
      </c>
      <c r="AD103">
        <v>572.80200000000002</v>
      </c>
      <c r="AE103">
        <v>8.43</v>
      </c>
      <c r="AF103">
        <v>21.2</v>
      </c>
      <c r="AG103" t="s">
        <v>878</v>
      </c>
      <c r="AH103">
        <v>4402.1620000000003</v>
      </c>
      <c r="AI103">
        <v>14792.141</v>
      </c>
      <c r="AJ103" s="2">
        <v>5</v>
      </c>
      <c r="AK103">
        <v>2514.8969999999999</v>
      </c>
      <c r="AL103">
        <v>2.19</v>
      </c>
      <c r="AM103">
        <v>12.6</v>
      </c>
      <c r="AN103">
        <v>995</v>
      </c>
      <c r="AO103">
        <v>283.673</v>
      </c>
      <c r="AP103" t="s">
        <v>878</v>
      </c>
      <c r="AQ103" t="s">
        <v>878</v>
      </c>
      <c r="AR103">
        <v>3.04</v>
      </c>
      <c r="AS103" t="s">
        <v>878</v>
      </c>
      <c r="AT103">
        <v>2.0299999999999998</v>
      </c>
      <c r="AU103" t="s">
        <v>878</v>
      </c>
      <c r="AV103" t="s">
        <v>878</v>
      </c>
      <c r="AW103" t="s">
        <v>878</v>
      </c>
      <c r="AX103">
        <v>320.39699999999999</v>
      </c>
      <c r="AY103">
        <v>2.77</v>
      </c>
      <c r="AZ103">
        <v>591</v>
      </c>
      <c r="BA103" t="s">
        <v>878</v>
      </c>
      <c r="BB103">
        <v>116531.526</v>
      </c>
      <c r="BC103">
        <v>3.73</v>
      </c>
      <c r="BD103" t="s">
        <v>878</v>
      </c>
      <c r="BE103">
        <v>87</v>
      </c>
      <c r="BF103" t="s">
        <v>878</v>
      </c>
      <c r="BG103">
        <v>0.5</v>
      </c>
      <c r="BH103" t="s">
        <v>878</v>
      </c>
      <c r="BI103">
        <v>1.88</v>
      </c>
      <c r="BJ103">
        <v>5046.4669999999996</v>
      </c>
      <c r="BK103">
        <v>0.96</v>
      </c>
      <c r="BL103">
        <v>0.21</v>
      </c>
      <c r="BM103">
        <v>3.05</v>
      </c>
      <c r="BN103">
        <v>657</v>
      </c>
      <c r="BO103" t="s">
        <v>878</v>
      </c>
      <c r="BP103">
        <v>8.5500000000000007</v>
      </c>
      <c r="BQ103">
        <v>1.48</v>
      </c>
      <c r="BR103">
        <v>198</v>
      </c>
      <c r="BS103">
        <v>31.8</v>
      </c>
    </row>
    <row r="104" spans="1:71" x14ac:dyDescent="0.25">
      <c r="A104" t="s">
        <v>388</v>
      </c>
      <c r="B104" t="s">
        <v>878</v>
      </c>
      <c r="C104" t="s">
        <v>878</v>
      </c>
      <c r="D104" t="s">
        <v>878</v>
      </c>
      <c r="E104">
        <v>5.49</v>
      </c>
      <c r="F104" t="s">
        <v>878</v>
      </c>
      <c r="G104" t="s">
        <v>878</v>
      </c>
      <c r="H104" t="s">
        <v>878</v>
      </c>
      <c r="I104" t="s">
        <v>878</v>
      </c>
      <c r="J104" t="s">
        <v>878</v>
      </c>
      <c r="K104" t="s">
        <v>878</v>
      </c>
      <c r="L104" t="s">
        <v>878</v>
      </c>
      <c r="M104" t="s">
        <v>878</v>
      </c>
      <c r="N104" t="s">
        <v>878</v>
      </c>
      <c r="O104" t="s">
        <v>878</v>
      </c>
      <c r="P104" t="s">
        <v>878</v>
      </c>
      <c r="Q104" t="s">
        <v>878</v>
      </c>
      <c r="R104" t="s">
        <v>878</v>
      </c>
      <c r="S104" t="s">
        <v>878</v>
      </c>
      <c r="T104" t="s">
        <v>878</v>
      </c>
      <c r="U104" t="s">
        <v>878</v>
      </c>
      <c r="V104" t="s">
        <v>878</v>
      </c>
      <c r="W104" t="s">
        <v>878</v>
      </c>
      <c r="X104" t="s">
        <v>878</v>
      </c>
      <c r="Y104" t="s">
        <v>878</v>
      </c>
      <c r="Z104" t="s">
        <v>878</v>
      </c>
      <c r="AA104" t="s">
        <v>878</v>
      </c>
      <c r="AB104" t="s">
        <v>878</v>
      </c>
      <c r="AC104" t="s">
        <v>878</v>
      </c>
      <c r="AD104" t="s">
        <v>878</v>
      </c>
      <c r="AE104" t="s">
        <v>878</v>
      </c>
      <c r="AF104" t="s">
        <v>878</v>
      </c>
      <c r="AG104" t="s">
        <v>878</v>
      </c>
      <c r="AH104" t="s">
        <v>878</v>
      </c>
      <c r="AI104" t="s">
        <v>878</v>
      </c>
      <c r="AJ104" t="s">
        <v>878</v>
      </c>
      <c r="AK104" t="s">
        <v>878</v>
      </c>
      <c r="AL104" t="s">
        <v>878</v>
      </c>
      <c r="AM104" t="s">
        <v>878</v>
      </c>
      <c r="AN104" t="s">
        <v>878</v>
      </c>
      <c r="AO104" t="s">
        <v>878</v>
      </c>
      <c r="AP104" t="s">
        <v>878</v>
      </c>
      <c r="AQ104" t="s">
        <v>878</v>
      </c>
      <c r="AR104" t="s">
        <v>878</v>
      </c>
      <c r="AS104" t="s">
        <v>878</v>
      </c>
      <c r="AT104" t="s">
        <v>878</v>
      </c>
      <c r="AU104" t="s">
        <v>878</v>
      </c>
      <c r="AV104" t="s">
        <v>878</v>
      </c>
      <c r="AW104" t="s">
        <v>878</v>
      </c>
      <c r="AX104" t="s">
        <v>878</v>
      </c>
      <c r="AY104" t="s">
        <v>878</v>
      </c>
      <c r="AZ104" t="s">
        <v>878</v>
      </c>
      <c r="BA104" t="s">
        <v>878</v>
      </c>
      <c r="BB104" t="s">
        <v>878</v>
      </c>
      <c r="BC104" t="s">
        <v>878</v>
      </c>
      <c r="BD104" t="s">
        <v>878</v>
      </c>
      <c r="BE104" t="s">
        <v>878</v>
      </c>
      <c r="BF104" t="s">
        <v>878</v>
      </c>
      <c r="BG104" t="s">
        <v>878</v>
      </c>
      <c r="BH104" t="s">
        <v>878</v>
      </c>
      <c r="BI104" t="s">
        <v>878</v>
      </c>
      <c r="BJ104" t="s">
        <v>878</v>
      </c>
      <c r="BK104" t="s">
        <v>878</v>
      </c>
      <c r="BL104" t="s">
        <v>878</v>
      </c>
      <c r="BM104" t="s">
        <v>878</v>
      </c>
      <c r="BN104" t="s">
        <v>878</v>
      </c>
      <c r="BO104" t="s">
        <v>878</v>
      </c>
      <c r="BP104" t="s">
        <v>878</v>
      </c>
      <c r="BQ104" t="s">
        <v>878</v>
      </c>
      <c r="BR104" t="s">
        <v>878</v>
      </c>
      <c r="BS104" t="s">
        <v>878</v>
      </c>
    </row>
    <row r="105" spans="1:71" x14ac:dyDescent="0.25">
      <c r="A105" t="s">
        <v>389</v>
      </c>
      <c r="B105">
        <v>8.5000000000000006E-2</v>
      </c>
      <c r="C105" t="s">
        <v>878</v>
      </c>
      <c r="D105">
        <v>198</v>
      </c>
      <c r="E105">
        <v>0.34</v>
      </c>
      <c r="F105" t="s">
        <v>878</v>
      </c>
      <c r="G105">
        <v>87</v>
      </c>
      <c r="H105" t="s">
        <v>878</v>
      </c>
      <c r="I105">
        <v>6.2E-2</v>
      </c>
      <c r="J105">
        <v>9260</v>
      </c>
      <c r="K105" t="s">
        <v>878</v>
      </c>
      <c r="L105">
        <v>32.799999999999997</v>
      </c>
      <c r="M105" t="s">
        <v>878</v>
      </c>
      <c r="N105" t="s">
        <v>878</v>
      </c>
      <c r="O105">
        <v>38</v>
      </c>
      <c r="P105">
        <v>1.25</v>
      </c>
      <c r="Q105">
        <v>103</v>
      </c>
      <c r="R105" t="s">
        <v>878</v>
      </c>
      <c r="S105" t="s">
        <v>878</v>
      </c>
      <c r="T105" t="s">
        <v>878</v>
      </c>
      <c r="U105">
        <v>48600</v>
      </c>
      <c r="V105">
        <v>3.51</v>
      </c>
      <c r="W105">
        <v>4.4000000000000004</v>
      </c>
      <c r="X105">
        <v>0.12</v>
      </c>
      <c r="Y105" t="s">
        <v>878</v>
      </c>
      <c r="Z105" s="2">
        <v>0.01</v>
      </c>
      <c r="AA105" t="s">
        <v>878</v>
      </c>
      <c r="AB105">
        <v>2.4E-2</v>
      </c>
      <c r="AC105" t="s">
        <v>878</v>
      </c>
      <c r="AD105">
        <v>1150</v>
      </c>
      <c r="AE105">
        <v>16.7</v>
      </c>
      <c r="AF105">
        <v>4.79</v>
      </c>
      <c r="AG105" t="s">
        <v>878</v>
      </c>
      <c r="AH105">
        <v>20900</v>
      </c>
      <c r="AI105">
        <v>860</v>
      </c>
      <c r="AJ105">
        <v>4.46</v>
      </c>
      <c r="AK105" t="s">
        <v>878</v>
      </c>
      <c r="AL105">
        <v>0.86</v>
      </c>
      <c r="AM105">
        <v>18</v>
      </c>
      <c r="AN105">
        <v>112</v>
      </c>
      <c r="AO105">
        <v>1370</v>
      </c>
      <c r="AP105">
        <v>2.09</v>
      </c>
      <c r="AQ105" t="s">
        <v>878</v>
      </c>
      <c r="AR105" t="s">
        <v>878</v>
      </c>
      <c r="AS105" t="s">
        <v>878</v>
      </c>
      <c r="AT105">
        <v>10.4</v>
      </c>
      <c r="AU105" t="s">
        <v>878</v>
      </c>
      <c r="AV105" t="s">
        <v>878</v>
      </c>
      <c r="AW105" t="s">
        <v>878</v>
      </c>
      <c r="AX105">
        <v>2710</v>
      </c>
      <c r="AY105">
        <v>0.21</v>
      </c>
      <c r="AZ105">
        <v>2.68</v>
      </c>
      <c r="BA105">
        <v>0.72</v>
      </c>
      <c r="BB105" t="s">
        <v>878</v>
      </c>
      <c r="BC105" t="s">
        <v>878</v>
      </c>
      <c r="BD105">
        <v>0.74</v>
      </c>
      <c r="BE105">
        <v>55</v>
      </c>
      <c r="BF105" t="s">
        <v>878</v>
      </c>
      <c r="BG105">
        <v>0.52</v>
      </c>
      <c r="BH105" t="s">
        <v>878</v>
      </c>
      <c r="BI105">
        <v>2.66</v>
      </c>
      <c r="BJ105">
        <v>1580</v>
      </c>
      <c r="BK105">
        <v>6.3E-2</v>
      </c>
      <c r="BL105" t="s">
        <v>878</v>
      </c>
      <c r="BM105">
        <v>0.57999999999999996</v>
      </c>
      <c r="BN105">
        <v>33.4</v>
      </c>
      <c r="BO105">
        <v>0.32</v>
      </c>
      <c r="BP105">
        <v>13.6</v>
      </c>
      <c r="BQ105">
        <v>0.98</v>
      </c>
      <c r="BR105">
        <v>67</v>
      </c>
      <c r="BS105" t="s">
        <v>878</v>
      </c>
    </row>
    <row r="106" spans="1:71" x14ac:dyDescent="0.25">
      <c r="A106" t="s">
        <v>391</v>
      </c>
      <c r="B106" t="s">
        <v>878</v>
      </c>
      <c r="C106" t="s">
        <v>878</v>
      </c>
      <c r="D106" t="s">
        <v>878</v>
      </c>
      <c r="E106">
        <v>0.51400000000000001</v>
      </c>
      <c r="F106" t="s">
        <v>878</v>
      </c>
      <c r="G106" t="s">
        <v>878</v>
      </c>
      <c r="H106" t="s">
        <v>878</v>
      </c>
      <c r="I106" t="s">
        <v>878</v>
      </c>
      <c r="J106" t="s">
        <v>878</v>
      </c>
      <c r="K106" t="s">
        <v>878</v>
      </c>
      <c r="L106" t="s">
        <v>878</v>
      </c>
      <c r="M106" t="s">
        <v>878</v>
      </c>
      <c r="N106" t="s">
        <v>878</v>
      </c>
      <c r="O106" t="s">
        <v>878</v>
      </c>
      <c r="P106" t="s">
        <v>878</v>
      </c>
      <c r="Q106" t="s">
        <v>878</v>
      </c>
      <c r="R106" t="s">
        <v>878</v>
      </c>
      <c r="S106" t="s">
        <v>878</v>
      </c>
      <c r="T106" t="s">
        <v>878</v>
      </c>
      <c r="U106" t="s">
        <v>878</v>
      </c>
      <c r="V106" t="s">
        <v>878</v>
      </c>
      <c r="W106" t="s">
        <v>878</v>
      </c>
      <c r="X106" t="s">
        <v>878</v>
      </c>
      <c r="Y106" t="s">
        <v>878</v>
      </c>
      <c r="Z106" t="s">
        <v>878</v>
      </c>
      <c r="AA106" t="s">
        <v>878</v>
      </c>
      <c r="AB106" t="s">
        <v>878</v>
      </c>
      <c r="AC106" t="s">
        <v>878</v>
      </c>
      <c r="AD106" t="s">
        <v>878</v>
      </c>
      <c r="AE106" t="s">
        <v>878</v>
      </c>
      <c r="AF106" t="s">
        <v>878</v>
      </c>
      <c r="AG106" t="s">
        <v>878</v>
      </c>
      <c r="AH106" t="s">
        <v>878</v>
      </c>
      <c r="AI106" t="s">
        <v>878</v>
      </c>
      <c r="AJ106" t="s">
        <v>878</v>
      </c>
      <c r="AK106" t="s">
        <v>878</v>
      </c>
      <c r="AL106" t="s">
        <v>878</v>
      </c>
      <c r="AM106" t="s">
        <v>878</v>
      </c>
      <c r="AN106" t="s">
        <v>878</v>
      </c>
      <c r="AO106" t="s">
        <v>878</v>
      </c>
      <c r="AP106" t="s">
        <v>878</v>
      </c>
      <c r="AQ106" t="s">
        <v>878</v>
      </c>
      <c r="AR106" t="s">
        <v>878</v>
      </c>
      <c r="AS106" t="s">
        <v>878</v>
      </c>
      <c r="AT106" t="s">
        <v>878</v>
      </c>
      <c r="AU106" t="s">
        <v>878</v>
      </c>
      <c r="AV106" t="s">
        <v>878</v>
      </c>
      <c r="AW106" t="s">
        <v>878</v>
      </c>
      <c r="AX106" t="s">
        <v>878</v>
      </c>
      <c r="AY106" t="s">
        <v>878</v>
      </c>
      <c r="AZ106" t="s">
        <v>878</v>
      </c>
      <c r="BA106" t="s">
        <v>878</v>
      </c>
      <c r="BB106" t="s">
        <v>878</v>
      </c>
      <c r="BC106" t="s">
        <v>878</v>
      </c>
      <c r="BD106" t="s">
        <v>878</v>
      </c>
      <c r="BE106" t="s">
        <v>878</v>
      </c>
      <c r="BF106" t="s">
        <v>878</v>
      </c>
      <c r="BG106" t="s">
        <v>878</v>
      </c>
      <c r="BH106" t="s">
        <v>878</v>
      </c>
      <c r="BI106" t="s">
        <v>878</v>
      </c>
      <c r="BJ106" t="s">
        <v>878</v>
      </c>
      <c r="BK106" t="s">
        <v>878</v>
      </c>
      <c r="BL106" t="s">
        <v>878</v>
      </c>
      <c r="BM106" t="s">
        <v>878</v>
      </c>
      <c r="BN106" t="s">
        <v>878</v>
      </c>
      <c r="BO106" t="s">
        <v>878</v>
      </c>
      <c r="BP106" t="s">
        <v>878</v>
      </c>
      <c r="BQ106" t="s">
        <v>878</v>
      </c>
      <c r="BR106" t="s">
        <v>878</v>
      </c>
      <c r="BS106" t="s">
        <v>878</v>
      </c>
    </row>
    <row r="107" spans="1:71" x14ac:dyDescent="0.25">
      <c r="A107" t="s">
        <v>392</v>
      </c>
      <c r="B107" t="s">
        <v>878</v>
      </c>
      <c r="C107" t="s">
        <v>878</v>
      </c>
      <c r="D107" t="s">
        <v>878</v>
      </c>
      <c r="E107">
        <v>0.752</v>
      </c>
      <c r="F107" t="s">
        <v>878</v>
      </c>
      <c r="G107" t="s">
        <v>878</v>
      </c>
      <c r="H107" t="s">
        <v>878</v>
      </c>
      <c r="I107" t="s">
        <v>878</v>
      </c>
      <c r="J107" t="s">
        <v>878</v>
      </c>
      <c r="K107" t="s">
        <v>878</v>
      </c>
      <c r="L107" t="s">
        <v>878</v>
      </c>
      <c r="M107" t="s">
        <v>878</v>
      </c>
      <c r="N107" t="s">
        <v>878</v>
      </c>
      <c r="O107" t="s">
        <v>878</v>
      </c>
      <c r="P107" t="s">
        <v>878</v>
      </c>
      <c r="Q107" t="s">
        <v>878</v>
      </c>
      <c r="R107" t="s">
        <v>878</v>
      </c>
      <c r="S107" t="s">
        <v>878</v>
      </c>
      <c r="T107" t="s">
        <v>878</v>
      </c>
      <c r="U107" t="s">
        <v>878</v>
      </c>
      <c r="V107" t="s">
        <v>878</v>
      </c>
      <c r="W107" t="s">
        <v>878</v>
      </c>
      <c r="X107" t="s">
        <v>878</v>
      </c>
      <c r="Y107" t="s">
        <v>878</v>
      </c>
      <c r="Z107" t="s">
        <v>878</v>
      </c>
      <c r="AA107" t="s">
        <v>878</v>
      </c>
      <c r="AB107" t="s">
        <v>878</v>
      </c>
      <c r="AC107" t="s">
        <v>878</v>
      </c>
      <c r="AD107" t="s">
        <v>878</v>
      </c>
      <c r="AE107" t="s">
        <v>878</v>
      </c>
      <c r="AF107" t="s">
        <v>878</v>
      </c>
      <c r="AG107" t="s">
        <v>878</v>
      </c>
      <c r="AH107" t="s">
        <v>878</v>
      </c>
      <c r="AI107" t="s">
        <v>878</v>
      </c>
      <c r="AJ107" t="s">
        <v>878</v>
      </c>
      <c r="AK107" t="s">
        <v>878</v>
      </c>
      <c r="AL107" t="s">
        <v>878</v>
      </c>
      <c r="AM107" t="s">
        <v>878</v>
      </c>
      <c r="AN107" t="s">
        <v>878</v>
      </c>
      <c r="AO107" t="s">
        <v>878</v>
      </c>
      <c r="AP107" t="s">
        <v>878</v>
      </c>
      <c r="AQ107" t="s">
        <v>878</v>
      </c>
      <c r="AR107" t="s">
        <v>878</v>
      </c>
      <c r="AS107" t="s">
        <v>878</v>
      </c>
      <c r="AT107" t="s">
        <v>878</v>
      </c>
      <c r="AU107" t="s">
        <v>878</v>
      </c>
      <c r="AV107" t="s">
        <v>878</v>
      </c>
      <c r="AW107" t="s">
        <v>878</v>
      </c>
      <c r="AX107" t="s">
        <v>878</v>
      </c>
      <c r="AY107" t="s">
        <v>878</v>
      </c>
      <c r="AZ107" t="s">
        <v>878</v>
      </c>
      <c r="BA107" t="s">
        <v>878</v>
      </c>
      <c r="BB107" t="s">
        <v>878</v>
      </c>
      <c r="BC107" t="s">
        <v>878</v>
      </c>
      <c r="BD107" t="s">
        <v>878</v>
      </c>
      <c r="BE107" t="s">
        <v>878</v>
      </c>
      <c r="BF107" t="s">
        <v>878</v>
      </c>
      <c r="BG107" t="s">
        <v>878</v>
      </c>
      <c r="BH107" t="s">
        <v>878</v>
      </c>
      <c r="BI107" t="s">
        <v>878</v>
      </c>
      <c r="BJ107" t="s">
        <v>878</v>
      </c>
      <c r="BK107" t="s">
        <v>878</v>
      </c>
      <c r="BL107" t="s">
        <v>878</v>
      </c>
      <c r="BM107" t="s">
        <v>878</v>
      </c>
      <c r="BN107" t="s">
        <v>878</v>
      </c>
      <c r="BO107" t="s">
        <v>878</v>
      </c>
      <c r="BP107" t="s">
        <v>878</v>
      </c>
      <c r="BQ107" t="s">
        <v>878</v>
      </c>
      <c r="BR107" t="s">
        <v>878</v>
      </c>
      <c r="BS107" t="s">
        <v>878</v>
      </c>
    </row>
    <row r="108" spans="1:71" x14ac:dyDescent="0.25">
      <c r="A108" t="s">
        <v>393</v>
      </c>
      <c r="B108" t="s">
        <v>878</v>
      </c>
      <c r="C108" t="s">
        <v>878</v>
      </c>
      <c r="D108" t="s">
        <v>878</v>
      </c>
      <c r="E108">
        <v>0.871</v>
      </c>
      <c r="F108" t="s">
        <v>878</v>
      </c>
      <c r="G108" t="s">
        <v>878</v>
      </c>
      <c r="H108" t="s">
        <v>878</v>
      </c>
      <c r="I108" t="s">
        <v>878</v>
      </c>
      <c r="J108" t="s">
        <v>878</v>
      </c>
      <c r="K108" t="s">
        <v>878</v>
      </c>
      <c r="L108" t="s">
        <v>878</v>
      </c>
      <c r="M108" t="s">
        <v>878</v>
      </c>
      <c r="N108" t="s">
        <v>878</v>
      </c>
      <c r="O108" t="s">
        <v>878</v>
      </c>
      <c r="P108" t="s">
        <v>878</v>
      </c>
      <c r="Q108" t="s">
        <v>878</v>
      </c>
      <c r="R108" t="s">
        <v>878</v>
      </c>
      <c r="S108" t="s">
        <v>878</v>
      </c>
      <c r="T108" t="s">
        <v>878</v>
      </c>
      <c r="U108" t="s">
        <v>878</v>
      </c>
      <c r="V108" t="s">
        <v>878</v>
      </c>
      <c r="W108" t="s">
        <v>878</v>
      </c>
      <c r="X108" t="s">
        <v>878</v>
      </c>
      <c r="Y108" t="s">
        <v>878</v>
      </c>
      <c r="Z108" t="s">
        <v>878</v>
      </c>
      <c r="AA108" t="s">
        <v>878</v>
      </c>
      <c r="AB108" t="s">
        <v>878</v>
      </c>
      <c r="AC108" t="s">
        <v>878</v>
      </c>
      <c r="AD108" t="s">
        <v>878</v>
      </c>
      <c r="AE108" t="s">
        <v>878</v>
      </c>
      <c r="AF108" t="s">
        <v>878</v>
      </c>
      <c r="AG108" t="s">
        <v>878</v>
      </c>
      <c r="AH108" t="s">
        <v>878</v>
      </c>
      <c r="AI108" t="s">
        <v>878</v>
      </c>
      <c r="AJ108" t="s">
        <v>878</v>
      </c>
      <c r="AK108" t="s">
        <v>878</v>
      </c>
      <c r="AL108" t="s">
        <v>878</v>
      </c>
      <c r="AM108" t="s">
        <v>878</v>
      </c>
      <c r="AN108" t="s">
        <v>878</v>
      </c>
      <c r="AO108" t="s">
        <v>878</v>
      </c>
      <c r="AP108" t="s">
        <v>878</v>
      </c>
      <c r="AQ108" t="s">
        <v>878</v>
      </c>
      <c r="AR108" t="s">
        <v>878</v>
      </c>
      <c r="AS108" t="s">
        <v>878</v>
      </c>
      <c r="AT108" t="s">
        <v>878</v>
      </c>
      <c r="AU108" t="s">
        <v>878</v>
      </c>
      <c r="AV108" t="s">
        <v>878</v>
      </c>
      <c r="AW108" t="s">
        <v>878</v>
      </c>
      <c r="AX108" t="s">
        <v>878</v>
      </c>
      <c r="AY108" t="s">
        <v>878</v>
      </c>
      <c r="AZ108" t="s">
        <v>878</v>
      </c>
      <c r="BA108" t="s">
        <v>878</v>
      </c>
      <c r="BB108" t="s">
        <v>878</v>
      </c>
      <c r="BC108" t="s">
        <v>878</v>
      </c>
      <c r="BD108" t="s">
        <v>878</v>
      </c>
      <c r="BE108" t="s">
        <v>878</v>
      </c>
      <c r="BF108" t="s">
        <v>878</v>
      </c>
      <c r="BG108" t="s">
        <v>878</v>
      </c>
      <c r="BH108" t="s">
        <v>878</v>
      </c>
      <c r="BI108" t="s">
        <v>878</v>
      </c>
      <c r="BJ108" t="s">
        <v>878</v>
      </c>
      <c r="BK108" t="s">
        <v>878</v>
      </c>
      <c r="BL108" t="s">
        <v>878</v>
      </c>
      <c r="BM108" t="s">
        <v>878</v>
      </c>
      <c r="BN108" t="s">
        <v>878</v>
      </c>
      <c r="BO108" t="s">
        <v>878</v>
      </c>
      <c r="BP108" t="s">
        <v>878</v>
      </c>
      <c r="BQ108" t="s">
        <v>878</v>
      </c>
      <c r="BR108" t="s">
        <v>878</v>
      </c>
      <c r="BS108" t="s">
        <v>878</v>
      </c>
    </row>
    <row r="109" spans="1:71" x14ac:dyDescent="0.25">
      <c r="A109" t="s">
        <v>394</v>
      </c>
      <c r="B109" t="s">
        <v>878</v>
      </c>
      <c r="C109" t="s">
        <v>878</v>
      </c>
      <c r="D109" t="s">
        <v>878</v>
      </c>
      <c r="E109">
        <v>1.04</v>
      </c>
      <c r="F109" t="s">
        <v>878</v>
      </c>
      <c r="G109" t="s">
        <v>878</v>
      </c>
      <c r="H109" t="s">
        <v>878</v>
      </c>
      <c r="I109" t="s">
        <v>878</v>
      </c>
      <c r="J109" t="s">
        <v>878</v>
      </c>
      <c r="K109" t="s">
        <v>878</v>
      </c>
      <c r="L109" t="s">
        <v>878</v>
      </c>
      <c r="M109" t="s">
        <v>878</v>
      </c>
      <c r="N109" t="s">
        <v>878</v>
      </c>
      <c r="O109" t="s">
        <v>878</v>
      </c>
      <c r="P109" t="s">
        <v>878</v>
      </c>
      <c r="Q109" t="s">
        <v>878</v>
      </c>
      <c r="R109" t="s">
        <v>878</v>
      </c>
      <c r="S109" t="s">
        <v>878</v>
      </c>
      <c r="T109" t="s">
        <v>878</v>
      </c>
      <c r="U109" t="s">
        <v>878</v>
      </c>
      <c r="V109" t="s">
        <v>878</v>
      </c>
      <c r="W109" t="s">
        <v>878</v>
      </c>
      <c r="X109" t="s">
        <v>878</v>
      </c>
      <c r="Y109" t="s">
        <v>878</v>
      </c>
      <c r="Z109" t="s">
        <v>878</v>
      </c>
      <c r="AA109" t="s">
        <v>878</v>
      </c>
      <c r="AB109" t="s">
        <v>878</v>
      </c>
      <c r="AC109" t="s">
        <v>878</v>
      </c>
      <c r="AD109" t="s">
        <v>878</v>
      </c>
      <c r="AE109" t="s">
        <v>878</v>
      </c>
      <c r="AF109" t="s">
        <v>878</v>
      </c>
      <c r="AG109" t="s">
        <v>878</v>
      </c>
      <c r="AH109" t="s">
        <v>878</v>
      </c>
      <c r="AI109" t="s">
        <v>878</v>
      </c>
      <c r="AJ109" t="s">
        <v>878</v>
      </c>
      <c r="AK109" t="s">
        <v>878</v>
      </c>
      <c r="AL109" t="s">
        <v>878</v>
      </c>
      <c r="AM109" t="s">
        <v>878</v>
      </c>
      <c r="AN109" t="s">
        <v>878</v>
      </c>
      <c r="AO109" t="s">
        <v>878</v>
      </c>
      <c r="AP109" t="s">
        <v>878</v>
      </c>
      <c r="AQ109" t="s">
        <v>878</v>
      </c>
      <c r="AR109" t="s">
        <v>878</v>
      </c>
      <c r="AS109" t="s">
        <v>878</v>
      </c>
      <c r="AT109" t="s">
        <v>878</v>
      </c>
      <c r="AU109" t="s">
        <v>878</v>
      </c>
      <c r="AV109" t="s">
        <v>878</v>
      </c>
      <c r="AW109" t="s">
        <v>878</v>
      </c>
      <c r="AX109" t="s">
        <v>878</v>
      </c>
      <c r="AY109" t="s">
        <v>878</v>
      </c>
      <c r="AZ109" t="s">
        <v>878</v>
      </c>
      <c r="BA109" t="s">
        <v>878</v>
      </c>
      <c r="BB109" t="s">
        <v>878</v>
      </c>
      <c r="BC109" t="s">
        <v>878</v>
      </c>
      <c r="BD109" t="s">
        <v>878</v>
      </c>
      <c r="BE109" t="s">
        <v>878</v>
      </c>
      <c r="BF109" t="s">
        <v>878</v>
      </c>
      <c r="BG109" t="s">
        <v>878</v>
      </c>
      <c r="BH109" t="s">
        <v>878</v>
      </c>
      <c r="BI109" t="s">
        <v>878</v>
      </c>
      <c r="BJ109" t="s">
        <v>878</v>
      </c>
      <c r="BK109" t="s">
        <v>878</v>
      </c>
      <c r="BL109" t="s">
        <v>878</v>
      </c>
      <c r="BM109" t="s">
        <v>878</v>
      </c>
      <c r="BN109" t="s">
        <v>878</v>
      </c>
      <c r="BO109" t="s">
        <v>878</v>
      </c>
      <c r="BP109" t="s">
        <v>878</v>
      </c>
      <c r="BQ109" t="s">
        <v>878</v>
      </c>
      <c r="BR109" t="s">
        <v>878</v>
      </c>
      <c r="BS109" t="s">
        <v>878</v>
      </c>
    </row>
    <row r="110" spans="1:71" x14ac:dyDescent="0.25">
      <c r="A110" t="s">
        <v>395</v>
      </c>
      <c r="B110" t="s">
        <v>878</v>
      </c>
      <c r="C110" t="s">
        <v>878</v>
      </c>
      <c r="D110" t="s">
        <v>878</v>
      </c>
      <c r="E110">
        <v>1.24</v>
      </c>
      <c r="F110" t="s">
        <v>878</v>
      </c>
      <c r="G110" t="s">
        <v>878</v>
      </c>
      <c r="H110" t="s">
        <v>878</v>
      </c>
      <c r="I110" t="s">
        <v>878</v>
      </c>
      <c r="J110" t="s">
        <v>878</v>
      </c>
      <c r="K110" t="s">
        <v>878</v>
      </c>
      <c r="L110" t="s">
        <v>878</v>
      </c>
      <c r="M110" t="s">
        <v>878</v>
      </c>
      <c r="N110" t="s">
        <v>878</v>
      </c>
      <c r="O110" t="s">
        <v>878</v>
      </c>
      <c r="P110" t="s">
        <v>878</v>
      </c>
      <c r="Q110" t="s">
        <v>878</v>
      </c>
      <c r="R110" t="s">
        <v>878</v>
      </c>
      <c r="S110" t="s">
        <v>878</v>
      </c>
      <c r="T110" t="s">
        <v>878</v>
      </c>
      <c r="U110" t="s">
        <v>878</v>
      </c>
      <c r="V110" t="s">
        <v>878</v>
      </c>
      <c r="W110" t="s">
        <v>878</v>
      </c>
      <c r="X110" t="s">
        <v>878</v>
      </c>
      <c r="Y110" t="s">
        <v>878</v>
      </c>
      <c r="Z110" t="s">
        <v>878</v>
      </c>
      <c r="AA110" t="s">
        <v>878</v>
      </c>
      <c r="AB110" t="s">
        <v>878</v>
      </c>
      <c r="AC110" t="s">
        <v>878</v>
      </c>
      <c r="AD110" t="s">
        <v>878</v>
      </c>
      <c r="AE110" t="s">
        <v>878</v>
      </c>
      <c r="AF110" t="s">
        <v>878</v>
      </c>
      <c r="AG110" t="s">
        <v>878</v>
      </c>
      <c r="AH110" t="s">
        <v>878</v>
      </c>
      <c r="AI110" t="s">
        <v>878</v>
      </c>
      <c r="AJ110" t="s">
        <v>878</v>
      </c>
      <c r="AK110" t="s">
        <v>878</v>
      </c>
      <c r="AL110" t="s">
        <v>878</v>
      </c>
      <c r="AM110" t="s">
        <v>878</v>
      </c>
      <c r="AN110" t="s">
        <v>878</v>
      </c>
      <c r="AO110" t="s">
        <v>878</v>
      </c>
      <c r="AP110" t="s">
        <v>878</v>
      </c>
      <c r="AQ110" t="s">
        <v>878</v>
      </c>
      <c r="AR110" t="s">
        <v>878</v>
      </c>
      <c r="AS110" t="s">
        <v>878</v>
      </c>
      <c r="AT110" t="s">
        <v>878</v>
      </c>
      <c r="AU110" t="s">
        <v>878</v>
      </c>
      <c r="AV110" t="s">
        <v>878</v>
      </c>
      <c r="AW110" t="s">
        <v>878</v>
      </c>
      <c r="AX110" t="s">
        <v>878</v>
      </c>
      <c r="AY110" t="s">
        <v>878</v>
      </c>
      <c r="AZ110" t="s">
        <v>878</v>
      </c>
      <c r="BA110" t="s">
        <v>878</v>
      </c>
      <c r="BB110" t="s">
        <v>878</v>
      </c>
      <c r="BC110" t="s">
        <v>878</v>
      </c>
      <c r="BD110" t="s">
        <v>878</v>
      </c>
      <c r="BE110" t="s">
        <v>878</v>
      </c>
      <c r="BF110" t="s">
        <v>878</v>
      </c>
      <c r="BG110" t="s">
        <v>878</v>
      </c>
      <c r="BH110" t="s">
        <v>878</v>
      </c>
      <c r="BI110" t="s">
        <v>878</v>
      </c>
      <c r="BJ110" t="s">
        <v>878</v>
      </c>
      <c r="BK110" t="s">
        <v>878</v>
      </c>
      <c r="BL110" t="s">
        <v>878</v>
      </c>
      <c r="BM110" t="s">
        <v>878</v>
      </c>
      <c r="BN110" t="s">
        <v>878</v>
      </c>
      <c r="BO110" t="s">
        <v>878</v>
      </c>
      <c r="BP110" t="s">
        <v>878</v>
      </c>
      <c r="BQ110" t="s">
        <v>878</v>
      </c>
      <c r="BR110" t="s">
        <v>878</v>
      </c>
      <c r="BS110" t="s">
        <v>878</v>
      </c>
    </row>
    <row r="111" spans="1:71" x14ac:dyDescent="0.25">
      <c r="A111" t="s">
        <v>396</v>
      </c>
      <c r="B111" t="s">
        <v>878</v>
      </c>
      <c r="C111" t="s">
        <v>878</v>
      </c>
      <c r="D111" t="s">
        <v>878</v>
      </c>
      <c r="E111">
        <v>2.2000000000000002</v>
      </c>
      <c r="F111" t="s">
        <v>878</v>
      </c>
      <c r="G111" t="s">
        <v>878</v>
      </c>
      <c r="H111" t="s">
        <v>878</v>
      </c>
      <c r="I111" t="s">
        <v>878</v>
      </c>
      <c r="J111" t="s">
        <v>878</v>
      </c>
      <c r="K111" t="s">
        <v>878</v>
      </c>
      <c r="L111" t="s">
        <v>878</v>
      </c>
      <c r="M111" t="s">
        <v>878</v>
      </c>
      <c r="N111" t="s">
        <v>878</v>
      </c>
      <c r="O111" t="s">
        <v>878</v>
      </c>
      <c r="P111" t="s">
        <v>878</v>
      </c>
      <c r="Q111" t="s">
        <v>878</v>
      </c>
      <c r="R111" t="s">
        <v>878</v>
      </c>
      <c r="S111" t="s">
        <v>878</v>
      </c>
      <c r="T111" t="s">
        <v>878</v>
      </c>
      <c r="U111" t="s">
        <v>878</v>
      </c>
      <c r="V111" t="s">
        <v>878</v>
      </c>
      <c r="W111" t="s">
        <v>878</v>
      </c>
      <c r="X111" t="s">
        <v>878</v>
      </c>
      <c r="Y111" t="s">
        <v>878</v>
      </c>
      <c r="Z111" t="s">
        <v>878</v>
      </c>
      <c r="AA111" t="s">
        <v>878</v>
      </c>
      <c r="AB111" t="s">
        <v>878</v>
      </c>
      <c r="AC111" t="s">
        <v>878</v>
      </c>
      <c r="AD111" t="s">
        <v>878</v>
      </c>
      <c r="AE111" t="s">
        <v>878</v>
      </c>
      <c r="AF111" t="s">
        <v>878</v>
      </c>
      <c r="AG111" t="s">
        <v>878</v>
      </c>
      <c r="AH111" t="s">
        <v>878</v>
      </c>
      <c r="AI111" t="s">
        <v>878</v>
      </c>
      <c r="AJ111" t="s">
        <v>878</v>
      </c>
      <c r="AK111" t="s">
        <v>878</v>
      </c>
      <c r="AL111" t="s">
        <v>878</v>
      </c>
      <c r="AM111" t="s">
        <v>878</v>
      </c>
      <c r="AN111" t="s">
        <v>878</v>
      </c>
      <c r="AO111" t="s">
        <v>878</v>
      </c>
      <c r="AP111" t="s">
        <v>878</v>
      </c>
      <c r="AQ111" t="s">
        <v>878</v>
      </c>
      <c r="AR111" t="s">
        <v>878</v>
      </c>
      <c r="AS111" t="s">
        <v>878</v>
      </c>
      <c r="AT111" t="s">
        <v>878</v>
      </c>
      <c r="AU111" t="s">
        <v>878</v>
      </c>
      <c r="AV111" t="s">
        <v>878</v>
      </c>
      <c r="AW111" t="s">
        <v>878</v>
      </c>
      <c r="AX111" t="s">
        <v>878</v>
      </c>
      <c r="AY111" t="s">
        <v>878</v>
      </c>
      <c r="AZ111" t="s">
        <v>878</v>
      </c>
      <c r="BA111" t="s">
        <v>878</v>
      </c>
      <c r="BB111" t="s">
        <v>878</v>
      </c>
      <c r="BC111" t="s">
        <v>878</v>
      </c>
      <c r="BD111" t="s">
        <v>878</v>
      </c>
      <c r="BE111" t="s">
        <v>878</v>
      </c>
      <c r="BF111" t="s">
        <v>878</v>
      </c>
      <c r="BG111" t="s">
        <v>878</v>
      </c>
      <c r="BH111" t="s">
        <v>878</v>
      </c>
      <c r="BI111" t="s">
        <v>878</v>
      </c>
      <c r="BJ111" t="s">
        <v>878</v>
      </c>
      <c r="BK111" t="s">
        <v>878</v>
      </c>
      <c r="BL111" t="s">
        <v>878</v>
      </c>
      <c r="BM111" t="s">
        <v>878</v>
      </c>
      <c r="BN111" t="s">
        <v>878</v>
      </c>
      <c r="BO111" t="s">
        <v>878</v>
      </c>
      <c r="BP111" t="s">
        <v>878</v>
      </c>
      <c r="BQ111" t="s">
        <v>878</v>
      </c>
      <c r="BR111" t="s">
        <v>878</v>
      </c>
      <c r="BS111" t="s">
        <v>878</v>
      </c>
    </row>
    <row r="112" spans="1:71" x14ac:dyDescent="0.25">
      <c r="A112" t="s">
        <v>397</v>
      </c>
      <c r="B112" t="s">
        <v>878</v>
      </c>
      <c r="C112" t="s">
        <v>878</v>
      </c>
      <c r="D112" t="s">
        <v>878</v>
      </c>
      <c r="E112">
        <v>3.47</v>
      </c>
      <c r="F112" t="s">
        <v>878</v>
      </c>
      <c r="G112" t="s">
        <v>878</v>
      </c>
      <c r="H112" t="s">
        <v>878</v>
      </c>
      <c r="I112" t="s">
        <v>878</v>
      </c>
      <c r="J112" t="s">
        <v>878</v>
      </c>
      <c r="K112" t="s">
        <v>878</v>
      </c>
      <c r="L112" t="s">
        <v>878</v>
      </c>
      <c r="M112" t="s">
        <v>878</v>
      </c>
      <c r="N112" t="s">
        <v>878</v>
      </c>
      <c r="O112" t="s">
        <v>878</v>
      </c>
      <c r="P112" t="s">
        <v>878</v>
      </c>
      <c r="Q112" t="s">
        <v>878</v>
      </c>
      <c r="R112" t="s">
        <v>878</v>
      </c>
      <c r="S112" t="s">
        <v>878</v>
      </c>
      <c r="T112" t="s">
        <v>878</v>
      </c>
      <c r="U112" t="s">
        <v>878</v>
      </c>
      <c r="V112" t="s">
        <v>878</v>
      </c>
      <c r="W112" t="s">
        <v>878</v>
      </c>
      <c r="X112" t="s">
        <v>878</v>
      </c>
      <c r="Y112" t="s">
        <v>878</v>
      </c>
      <c r="Z112" t="s">
        <v>878</v>
      </c>
      <c r="AA112" t="s">
        <v>878</v>
      </c>
      <c r="AB112" t="s">
        <v>878</v>
      </c>
      <c r="AC112" t="s">
        <v>878</v>
      </c>
      <c r="AD112" t="s">
        <v>878</v>
      </c>
      <c r="AE112" t="s">
        <v>878</v>
      </c>
      <c r="AF112" t="s">
        <v>878</v>
      </c>
      <c r="AG112" t="s">
        <v>878</v>
      </c>
      <c r="AH112" t="s">
        <v>878</v>
      </c>
      <c r="AI112" t="s">
        <v>878</v>
      </c>
      <c r="AJ112" t="s">
        <v>878</v>
      </c>
      <c r="AK112" t="s">
        <v>878</v>
      </c>
      <c r="AL112" t="s">
        <v>878</v>
      </c>
      <c r="AM112" t="s">
        <v>878</v>
      </c>
      <c r="AN112" t="s">
        <v>878</v>
      </c>
      <c r="AO112" t="s">
        <v>878</v>
      </c>
      <c r="AP112" t="s">
        <v>878</v>
      </c>
      <c r="AQ112" t="s">
        <v>878</v>
      </c>
      <c r="AR112" t="s">
        <v>878</v>
      </c>
      <c r="AS112" t="s">
        <v>878</v>
      </c>
      <c r="AT112" t="s">
        <v>878</v>
      </c>
      <c r="AU112" t="s">
        <v>878</v>
      </c>
      <c r="AV112" t="s">
        <v>878</v>
      </c>
      <c r="AW112" t="s">
        <v>878</v>
      </c>
      <c r="AX112" t="s">
        <v>878</v>
      </c>
      <c r="AY112" t="s">
        <v>878</v>
      </c>
      <c r="AZ112" t="s">
        <v>878</v>
      </c>
      <c r="BA112" t="s">
        <v>878</v>
      </c>
      <c r="BB112" t="s">
        <v>878</v>
      </c>
      <c r="BC112" t="s">
        <v>878</v>
      </c>
      <c r="BD112" t="s">
        <v>878</v>
      </c>
      <c r="BE112" t="s">
        <v>878</v>
      </c>
      <c r="BF112" t="s">
        <v>878</v>
      </c>
      <c r="BG112" t="s">
        <v>878</v>
      </c>
      <c r="BH112" t="s">
        <v>878</v>
      </c>
      <c r="BI112" t="s">
        <v>878</v>
      </c>
      <c r="BJ112" t="s">
        <v>878</v>
      </c>
      <c r="BK112" t="s">
        <v>878</v>
      </c>
      <c r="BL112" t="s">
        <v>878</v>
      </c>
      <c r="BM112" t="s">
        <v>878</v>
      </c>
      <c r="BN112" t="s">
        <v>878</v>
      </c>
      <c r="BO112" t="s">
        <v>878</v>
      </c>
      <c r="BP112" t="s">
        <v>878</v>
      </c>
      <c r="BQ112" t="s">
        <v>878</v>
      </c>
      <c r="BR112" t="s">
        <v>878</v>
      </c>
      <c r="BS112" t="s">
        <v>878</v>
      </c>
    </row>
    <row r="113" spans="1:71" x14ac:dyDescent="0.25">
      <c r="A113" t="s">
        <v>398</v>
      </c>
      <c r="B113" t="s">
        <v>878</v>
      </c>
      <c r="C113" t="s">
        <v>878</v>
      </c>
      <c r="D113" t="s">
        <v>878</v>
      </c>
      <c r="E113">
        <v>9.25</v>
      </c>
      <c r="F113" t="s">
        <v>878</v>
      </c>
      <c r="G113" t="s">
        <v>878</v>
      </c>
      <c r="H113" t="s">
        <v>878</v>
      </c>
      <c r="I113" t="s">
        <v>878</v>
      </c>
      <c r="J113" t="s">
        <v>878</v>
      </c>
      <c r="K113" t="s">
        <v>878</v>
      </c>
      <c r="L113" t="s">
        <v>878</v>
      </c>
      <c r="M113" t="s">
        <v>878</v>
      </c>
      <c r="N113" t="s">
        <v>878</v>
      </c>
      <c r="O113" t="s">
        <v>878</v>
      </c>
      <c r="P113" t="s">
        <v>878</v>
      </c>
      <c r="Q113" t="s">
        <v>878</v>
      </c>
      <c r="R113" t="s">
        <v>878</v>
      </c>
      <c r="S113" t="s">
        <v>878</v>
      </c>
      <c r="T113" t="s">
        <v>878</v>
      </c>
      <c r="U113" t="s">
        <v>878</v>
      </c>
      <c r="V113" t="s">
        <v>878</v>
      </c>
      <c r="W113" t="s">
        <v>878</v>
      </c>
      <c r="X113" t="s">
        <v>878</v>
      </c>
      <c r="Y113" t="s">
        <v>878</v>
      </c>
      <c r="Z113" t="s">
        <v>878</v>
      </c>
      <c r="AA113" t="s">
        <v>878</v>
      </c>
      <c r="AB113" t="s">
        <v>878</v>
      </c>
      <c r="AC113" t="s">
        <v>878</v>
      </c>
      <c r="AD113" t="s">
        <v>878</v>
      </c>
      <c r="AE113" t="s">
        <v>878</v>
      </c>
      <c r="AF113" t="s">
        <v>878</v>
      </c>
      <c r="AG113" t="s">
        <v>878</v>
      </c>
      <c r="AH113" t="s">
        <v>878</v>
      </c>
      <c r="AI113" t="s">
        <v>878</v>
      </c>
      <c r="AJ113" t="s">
        <v>878</v>
      </c>
      <c r="AK113" t="s">
        <v>878</v>
      </c>
      <c r="AL113" t="s">
        <v>878</v>
      </c>
      <c r="AM113" t="s">
        <v>878</v>
      </c>
      <c r="AN113" t="s">
        <v>878</v>
      </c>
      <c r="AO113" t="s">
        <v>878</v>
      </c>
      <c r="AP113" t="s">
        <v>878</v>
      </c>
      <c r="AQ113" t="s">
        <v>878</v>
      </c>
      <c r="AR113" t="s">
        <v>878</v>
      </c>
      <c r="AS113" t="s">
        <v>878</v>
      </c>
      <c r="AT113" t="s">
        <v>878</v>
      </c>
      <c r="AU113" t="s">
        <v>878</v>
      </c>
      <c r="AV113" t="s">
        <v>878</v>
      </c>
      <c r="AW113" t="s">
        <v>878</v>
      </c>
      <c r="AX113" t="s">
        <v>878</v>
      </c>
      <c r="AY113" t="s">
        <v>878</v>
      </c>
      <c r="AZ113" t="s">
        <v>878</v>
      </c>
      <c r="BA113" t="s">
        <v>878</v>
      </c>
      <c r="BB113" t="s">
        <v>878</v>
      </c>
      <c r="BC113" t="s">
        <v>878</v>
      </c>
      <c r="BD113" t="s">
        <v>878</v>
      </c>
      <c r="BE113" t="s">
        <v>878</v>
      </c>
      <c r="BF113" t="s">
        <v>878</v>
      </c>
      <c r="BG113" t="s">
        <v>878</v>
      </c>
      <c r="BH113" t="s">
        <v>878</v>
      </c>
      <c r="BI113" t="s">
        <v>878</v>
      </c>
      <c r="BJ113" t="s">
        <v>878</v>
      </c>
      <c r="BK113" t="s">
        <v>878</v>
      </c>
      <c r="BL113" t="s">
        <v>878</v>
      </c>
      <c r="BM113" t="s">
        <v>878</v>
      </c>
      <c r="BN113" t="s">
        <v>878</v>
      </c>
      <c r="BO113" t="s">
        <v>878</v>
      </c>
      <c r="BP113" t="s">
        <v>878</v>
      </c>
      <c r="BQ113" t="s">
        <v>878</v>
      </c>
      <c r="BR113" t="s">
        <v>878</v>
      </c>
      <c r="BS113" t="s">
        <v>878</v>
      </c>
    </row>
    <row r="114" spans="1:71" x14ac:dyDescent="0.25">
      <c r="A114" t="s">
        <v>399</v>
      </c>
      <c r="B114">
        <v>0.26400000000000001</v>
      </c>
      <c r="C114">
        <v>12300</v>
      </c>
      <c r="D114">
        <v>1047</v>
      </c>
      <c r="E114">
        <v>1.58</v>
      </c>
      <c r="F114" s="2">
        <v>10</v>
      </c>
      <c r="G114">
        <v>73</v>
      </c>
      <c r="H114" s="2">
        <v>0.5</v>
      </c>
      <c r="I114">
        <v>6.0999999999999999E-2</v>
      </c>
      <c r="J114">
        <v>14900</v>
      </c>
      <c r="K114" s="2">
        <v>0.2</v>
      </c>
      <c r="L114">
        <v>27.7</v>
      </c>
      <c r="M114" t="s">
        <v>878</v>
      </c>
      <c r="N114" t="s">
        <v>878</v>
      </c>
      <c r="O114">
        <v>39.1</v>
      </c>
      <c r="P114">
        <v>0.92</v>
      </c>
      <c r="Q114">
        <v>76</v>
      </c>
      <c r="R114">
        <v>2.96</v>
      </c>
      <c r="S114" t="s">
        <v>878</v>
      </c>
      <c r="T114">
        <v>0.66</v>
      </c>
      <c r="U114">
        <v>60400</v>
      </c>
      <c r="V114">
        <v>4.0199999999999996</v>
      </c>
      <c r="W114">
        <v>3.78</v>
      </c>
      <c r="X114" t="s">
        <v>878</v>
      </c>
      <c r="Y114">
        <v>0.65</v>
      </c>
      <c r="Z114" s="2">
        <v>1</v>
      </c>
      <c r="AA114" t="s">
        <v>878</v>
      </c>
      <c r="AB114">
        <v>2.3E-2</v>
      </c>
      <c r="AC114" t="s">
        <v>878</v>
      </c>
      <c r="AD114">
        <v>640</v>
      </c>
      <c r="AE114">
        <v>12.8</v>
      </c>
      <c r="AF114">
        <v>5.38</v>
      </c>
      <c r="AG114">
        <v>0.13</v>
      </c>
      <c r="AH114">
        <v>23500</v>
      </c>
      <c r="AI114">
        <v>1360</v>
      </c>
      <c r="AJ114">
        <v>2.0099999999999998</v>
      </c>
      <c r="AK114">
        <v>1850</v>
      </c>
      <c r="AL114" t="s">
        <v>878</v>
      </c>
      <c r="AM114" t="s">
        <v>878</v>
      </c>
      <c r="AN114">
        <v>113</v>
      </c>
      <c r="AO114">
        <v>1610</v>
      </c>
      <c r="AP114">
        <v>3.25</v>
      </c>
      <c r="AQ114" t="s">
        <v>878</v>
      </c>
      <c r="AR114" t="s">
        <v>878</v>
      </c>
      <c r="AS114" t="s">
        <v>878</v>
      </c>
      <c r="AT114">
        <v>3.96</v>
      </c>
      <c r="AU114" t="s">
        <v>878</v>
      </c>
      <c r="AV114" t="s">
        <v>878</v>
      </c>
      <c r="AW114" t="s">
        <v>878</v>
      </c>
      <c r="AX114">
        <v>8870</v>
      </c>
      <c r="AY114" s="2">
        <v>2</v>
      </c>
      <c r="AZ114">
        <v>3.33</v>
      </c>
      <c r="BA114">
        <v>0.99</v>
      </c>
      <c r="BB114" t="s">
        <v>878</v>
      </c>
      <c r="BC114" t="s">
        <v>878</v>
      </c>
      <c r="BD114">
        <v>0.94</v>
      </c>
      <c r="BE114">
        <v>64</v>
      </c>
      <c r="BF114" s="2">
        <v>0.05</v>
      </c>
      <c r="BG114">
        <v>0.49</v>
      </c>
      <c r="BH114" t="s">
        <v>878</v>
      </c>
      <c r="BI114">
        <v>1.75</v>
      </c>
      <c r="BJ114">
        <v>1240</v>
      </c>
      <c r="BK114">
        <v>3.6999999999999998E-2</v>
      </c>
      <c r="BL114" t="s">
        <v>878</v>
      </c>
      <c r="BM114">
        <v>0.43</v>
      </c>
      <c r="BN114">
        <v>39.700000000000003</v>
      </c>
      <c r="BO114">
        <v>0.36</v>
      </c>
      <c r="BP114">
        <v>13</v>
      </c>
      <c r="BQ114">
        <v>0.93</v>
      </c>
      <c r="BR114">
        <v>74</v>
      </c>
      <c r="BS114" t="s">
        <v>878</v>
      </c>
    </row>
    <row r="115" spans="1:71" x14ac:dyDescent="0.25">
      <c r="A115" t="s">
        <v>400</v>
      </c>
      <c r="B115">
        <v>6.0999999999999999E-2</v>
      </c>
      <c r="C115">
        <v>77200</v>
      </c>
      <c r="D115">
        <v>17</v>
      </c>
      <c r="E115" s="2">
        <v>3.0000000000000001E-3</v>
      </c>
      <c r="F115" t="s">
        <v>878</v>
      </c>
      <c r="G115">
        <v>1070</v>
      </c>
      <c r="H115">
        <v>3.65</v>
      </c>
      <c r="I115">
        <v>0.14000000000000001</v>
      </c>
      <c r="J115">
        <v>25200</v>
      </c>
      <c r="K115">
        <v>8.5999999999999993E-2</v>
      </c>
      <c r="L115">
        <v>77</v>
      </c>
      <c r="M115" t="s">
        <v>878</v>
      </c>
      <c r="N115">
        <v>13.4</v>
      </c>
      <c r="O115">
        <v>65</v>
      </c>
      <c r="P115">
        <v>15.2</v>
      </c>
      <c r="Q115">
        <v>45.4</v>
      </c>
      <c r="R115">
        <v>5.15</v>
      </c>
      <c r="S115">
        <v>2.94</v>
      </c>
      <c r="T115">
        <v>1.42</v>
      </c>
      <c r="U115">
        <v>36000</v>
      </c>
      <c r="V115">
        <v>19.600000000000001</v>
      </c>
      <c r="W115">
        <v>5.56</v>
      </c>
      <c r="X115">
        <v>0.17</v>
      </c>
      <c r="Y115">
        <v>2.89</v>
      </c>
      <c r="Z115" t="s">
        <v>878</v>
      </c>
      <c r="AA115">
        <v>1</v>
      </c>
      <c r="AB115">
        <v>0.05</v>
      </c>
      <c r="AC115" t="s">
        <v>878</v>
      </c>
      <c r="AD115">
        <v>32700</v>
      </c>
      <c r="AE115">
        <v>36.5</v>
      </c>
      <c r="AF115">
        <v>38.5</v>
      </c>
      <c r="AG115">
        <v>0.4</v>
      </c>
      <c r="AH115">
        <v>13600</v>
      </c>
      <c r="AI115">
        <v>520</v>
      </c>
      <c r="AJ115">
        <v>3.25</v>
      </c>
      <c r="AK115">
        <v>19800</v>
      </c>
      <c r="AL115">
        <v>20.399999999999999</v>
      </c>
      <c r="AM115">
        <v>33</v>
      </c>
      <c r="AN115">
        <v>40.6</v>
      </c>
      <c r="AO115">
        <v>1010</v>
      </c>
      <c r="AP115">
        <v>21.9</v>
      </c>
      <c r="AQ115" t="s">
        <v>878</v>
      </c>
      <c r="AR115">
        <v>9.14</v>
      </c>
      <c r="AS115" t="s">
        <v>878</v>
      </c>
      <c r="AT115">
        <v>233</v>
      </c>
      <c r="AU115" t="s">
        <v>878</v>
      </c>
      <c r="AV115" t="s">
        <v>878</v>
      </c>
      <c r="AW115" t="s">
        <v>878</v>
      </c>
      <c r="AX115">
        <v>640</v>
      </c>
      <c r="AY115">
        <v>0.56999999999999995</v>
      </c>
      <c r="AZ115">
        <v>12.3</v>
      </c>
      <c r="BA115" t="s">
        <v>878</v>
      </c>
      <c r="BB115">
        <v>301448.78000000003</v>
      </c>
      <c r="BC115">
        <v>6.66</v>
      </c>
      <c r="BD115">
        <v>4.03</v>
      </c>
      <c r="BE115">
        <v>296</v>
      </c>
      <c r="BF115">
        <v>1.56</v>
      </c>
      <c r="BG115">
        <v>0.86</v>
      </c>
      <c r="BH115" t="s">
        <v>878</v>
      </c>
      <c r="BI115">
        <v>21.9</v>
      </c>
      <c r="BJ115">
        <v>4890</v>
      </c>
      <c r="BK115">
        <v>1.1299999999999999</v>
      </c>
      <c r="BL115">
        <v>0.43</v>
      </c>
      <c r="BM115">
        <v>6.37</v>
      </c>
      <c r="BN115">
        <v>114.834</v>
      </c>
      <c r="BO115">
        <v>3.38</v>
      </c>
      <c r="BP115">
        <v>26.8</v>
      </c>
      <c r="BQ115">
        <v>2.66</v>
      </c>
      <c r="BR115">
        <v>69</v>
      </c>
      <c r="BS115">
        <v>89</v>
      </c>
    </row>
    <row r="116" spans="1:71" x14ac:dyDescent="0.25">
      <c r="A116" t="s">
        <v>404</v>
      </c>
      <c r="B116">
        <v>8.5000000000000006E-2</v>
      </c>
      <c r="C116">
        <v>76300</v>
      </c>
      <c r="D116">
        <v>2.0499999999999998</v>
      </c>
      <c r="E116">
        <v>4.0000000000000001E-3</v>
      </c>
      <c r="F116" s="2">
        <v>10</v>
      </c>
      <c r="G116">
        <v>1056</v>
      </c>
      <c r="H116">
        <v>2.68</v>
      </c>
      <c r="I116">
        <v>0.79</v>
      </c>
      <c r="J116">
        <v>17300</v>
      </c>
      <c r="K116">
        <v>0.19</v>
      </c>
      <c r="L116">
        <v>79</v>
      </c>
      <c r="M116" t="s">
        <v>878</v>
      </c>
      <c r="N116">
        <v>8.4</v>
      </c>
      <c r="O116">
        <v>47.9</v>
      </c>
      <c r="P116">
        <v>12</v>
      </c>
      <c r="Q116">
        <v>22.7</v>
      </c>
      <c r="R116">
        <v>3.76</v>
      </c>
      <c r="S116">
        <v>1.43</v>
      </c>
      <c r="T116">
        <v>1.5</v>
      </c>
      <c r="U116">
        <v>29800</v>
      </c>
      <c r="V116">
        <v>21</v>
      </c>
      <c r="W116">
        <v>6.09</v>
      </c>
      <c r="X116">
        <v>0.16</v>
      </c>
      <c r="Y116">
        <v>1.96</v>
      </c>
      <c r="Z116" s="2">
        <v>0.01</v>
      </c>
      <c r="AA116">
        <v>0.6</v>
      </c>
      <c r="AB116">
        <v>6.7000000000000004E-2</v>
      </c>
      <c r="AC116" t="s">
        <v>878</v>
      </c>
      <c r="AD116">
        <v>29500</v>
      </c>
      <c r="AE116">
        <v>38.1</v>
      </c>
      <c r="AF116">
        <v>56</v>
      </c>
      <c r="AG116">
        <v>0.17</v>
      </c>
      <c r="AH116">
        <v>7490</v>
      </c>
      <c r="AI116">
        <v>360</v>
      </c>
      <c r="AJ116">
        <v>2.65</v>
      </c>
      <c r="AK116">
        <v>20400</v>
      </c>
      <c r="AL116">
        <v>13.2</v>
      </c>
      <c r="AM116">
        <v>34.5</v>
      </c>
      <c r="AN116">
        <v>22.8</v>
      </c>
      <c r="AO116">
        <v>830</v>
      </c>
      <c r="AP116">
        <v>24.5</v>
      </c>
      <c r="AQ116" s="2">
        <v>1E-3</v>
      </c>
      <c r="AR116">
        <v>8.9600000000000009</v>
      </c>
      <c r="AS116" s="2">
        <v>5.0000000000000001E-3</v>
      </c>
      <c r="AT116">
        <v>176</v>
      </c>
      <c r="AU116" s="2">
        <v>2E-3</v>
      </c>
      <c r="AV116" t="s">
        <v>878</v>
      </c>
      <c r="AW116" t="s">
        <v>878</v>
      </c>
      <c r="AX116">
        <v>1290</v>
      </c>
      <c r="AY116">
        <v>0.26</v>
      </c>
      <c r="AZ116">
        <v>8.7799999999999994</v>
      </c>
      <c r="BA116">
        <v>0.34</v>
      </c>
      <c r="BB116">
        <v>319164.56400000001</v>
      </c>
      <c r="BC116">
        <v>7.79</v>
      </c>
      <c r="BD116">
        <v>5.05</v>
      </c>
      <c r="BE116">
        <v>161</v>
      </c>
      <c r="BF116">
        <v>1.17</v>
      </c>
      <c r="BG116">
        <v>0.77</v>
      </c>
      <c r="BH116" t="s">
        <v>878</v>
      </c>
      <c r="BI116">
        <v>15.1</v>
      </c>
      <c r="BJ116">
        <v>3710</v>
      </c>
      <c r="BK116">
        <v>0.97</v>
      </c>
      <c r="BL116">
        <v>0.19</v>
      </c>
      <c r="BM116">
        <v>4.04</v>
      </c>
      <c r="BN116">
        <v>68</v>
      </c>
      <c r="BO116">
        <v>11.3</v>
      </c>
      <c r="BP116">
        <v>15.8</v>
      </c>
      <c r="BQ116">
        <v>1.07</v>
      </c>
      <c r="BR116">
        <v>82</v>
      </c>
      <c r="BS116">
        <v>62</v>
      </c>
    </row>
    <row r="117" spans="1:71" x14ac:dyDescent="0.25">
      <c r="A117" t="s">
        <v>405</v>
      </c>
      <c r="B117">
        <v>0.94299999999999995</v>
      </c>
      <c r="C117">
        <v>21900</v>
      </c>
      <c r="D117">
        <v>3715</v>
      </c>
      <c r="E117">
        <v>5.49</v>
      </c>
      <c r="F117" s="2">
        <v>10</v>
      </c>
      <c r="G117">
        <v>157</v>
      </c>
      <c r="H117" s="2">
        <v>0.5</v>
      </c>
      <c r="I117">
        <v>0.19</v>
      </c>
      <c r="J117">
        <v>31300</v>
      </c>
      <c r="K117">
        <v>0.2</v>
      </c>
      <c r="L117">
        <v>20.100000000000001</v>
      </c>
      <c r="M117" t="s">
        <v>878</v>
      </c>
      <c r="N117" t="s">
        <v>878</v>
      </c>
      <c r="O117">
        <v>68</v>
      </c>
      <c r="P117">
        <v>2.27</v>
      </c>
      <c r="Q117">
        <v>162</v>
      </c>
      <c r="R117">
        <v>3</v>
      </c>
      <c r="S117">
        <v>1.43</v>
      </c>
      <c r="T117">
        <v>0.75</v>
      </c>
      <c r="U117">
        <v>95400</v>
      </c>
      <c r="V117">
        <v>7.9</v>
      </c>
      <c r="W117">
        <v>3.64</v>
      </c>
      <c r="X117" t="s">
        <v>878</v>
      </c>
      <c r="Y117">
        <v>0.43</v>
      </c>
      <c r="Z117" s="2">
        <v>1</v>
      </c>
      <c r="AA117">
        <v>0.53</v>
      </c>
      <c r="AB117">
        <v>0.04</v>
      </c>
      <c r="AC117" t="s">
        <v>878</v>
      </c>
      <c r="AD117">
        <v>1040</v>
      </c>
      <c r="AE117">
        <v>10.3</v>
      </c>
      <c r="AF117">
        <v>10.9</v>
      </c>
      <c r="AG117">
        <v>0.15</v>
      </c>
      <c r="AH117">
        <v>21900</v>
      </c>
      <c r="AI117">
        <v>3340</v>
      </c>
      <c r="AJ117">
        <v>3.27</v>
      </c>
      <c r="AK117">
        <v>1410</v>
      </c>
      <c r="AL117">
        <v>0.39</v>
      </c>
      <c r="AM117" t="s">
        <v>878</v>
      </c>
      <c r="AN117">
        <v>92</v>
      </c>
      <c r="AO117">
        <v>2100</v>
      </c>
      <c r="AP117">
        <v>9.1300000000000008</v>
      </c>
      <c r="AQ117" t="s">
        <v>878</v>
      </c>
      <c r="AR117" t="s">
        <v>878</v>
      </c>
      <c r="AS117" t="s">
        <v>878</v>
      </c>
      <c r="AT117">
        <v>5.96</v>
      </c>
      <c r="AU117" t="s">
        <v>878</v>
      </c>
      <c r="AV117" t="s">
        <v>878</v>
      </c>
      <c r="AW117" t="s">
        <v>878</v>
      </c>
      <c r="AX117">
        <v>28700</v>
      </c>
      <c r="AY117" s="2">
        <v>7</v>
      </c>
      <c r="AZ117">
        <v>7.02</v>
      </c>
      <c r="BA117">
        <v>3.37</v>
      </c>
      <c r="BB117" t="s">
        <v>878</v>
      </c>
      <c r="BC117">
        <v>3.19</v>
      </c>
      <c r="BD117">
        <v>0.83</v>
      </c>
      <c r="BE117">
        <v>89</v>
      </c>
      <c r="BF117" t="s">
        <v>878</v>
      </c>
      <c r="BG117">
        <v>0.49</v>
      </c>
      <c r="BH117">
        <v>0.19</v>
      </c>
      <c r="BI117">
        <v>2.48</v>
      </c>
      <c r="BJ117">
        <v>990</v>
      </c>
      <c r="BK117">
        <v>6.9000000000000006E-2</v>
      </c>
      <c r="BL117">
        <v>0.18</v>
      </c>
      <c r="BM117">
        <v>0.84</v>
      </c>
      <c r="BN117">
        <v>89</v>
      </c>
      <c r="BO117">
        <v>1.2</v>
      </c>
      <c r="BP117">
        <v>13.7</v>
      </c>
      <c r="BQ117">
        <v>1.1200000000000001</v>
      </c>
      <c r="BR117">
        <v>96</v>
      </c>
      <c r="BS117" t="s">
        <v>878</v>
      </c>
    </row>
    <row r="118" spans="1:71" x14ac:dyDescent="0.25">
      <c r="A118" t="s">
        <v>406</v>
      </c>
      <c r="B118">
        <v>0.20499999999999999</v>
      </c>
      <c r="C118">
        <v>68500</v>
      </c>
      <c r="D118">
        <v>41.8</v>
      </c>
      <c r="E118">
        <v>0.76800000000000002</v>
      </c>
      <c r="F118">
        <v>70</v>
      </c>
      <c r="G118">
        <v>186</v>
      </c>
      <c r="H118">
        <v>0.41</v>
      </c>
      <c r="I118">
        <v>4.5999999999999999E-2</v>
      </c>
      <c r="J118">
        <v>66100</v>
      </c>
      <c r="K118">
        <v>0.42</v>
      </c>
      <c r="L118">
        <v>12.3</v>
      </c>
      <c r="M118" t="s">
        <v>878</v>
      </c>
      <c r="N118">
        <v>43.8</v>
      </c>
      <c r="O118">
        <v>95</v>
      </c>
      <c r="P118">
        <v>0.69</v>
      </c>
      <c r="Q118">
        <v>164</v>
      </c>
      <c r="R118">
        <v>4.05</v>
      </c>
      <c r="S118">
        <v>2.5</v>
      </c>
      <c r="T118">
        <v>0.98</v>
      </c>
      <c r="U118">
        <v>81400</v>
      </c>
      <c r="V118">
        <v>15.8</v>
      </c>
      <c r="W118">
        <v>3.5</v>
      </c>
      <c r="X118">
        <v>0.14000000000000001</v>
      </c>
      <c r="Y118">
        <v>1.7</v>
      </c>
      <c r="Z118">
        <v>0.04</v>
      </c>
      <c r="AA118">
        <v>0.85</v>
      </c>
      <c r="AB118">
        <v>7.5999999999999998E-2</v>
      </c>
      <c r="AC118" t="s">
        <v>878</v>
      </c>
      <c r="AD118">
        <v>3990</v>
      </c>
      <c r="AE118">
        <v>5.01</v>
      </c>
      <c r="AF118">
        <v>10.7</v>
      </c>
      <c r="AG118">
        <v>0.38</v>
      </c>
      <c r="AH118">
        <v>37200</v>
      </c>
      <c r="AI118">
        <v>1390</v>
      </c>
      <c r="AJ118">
        <v>1.1499999999999999</v>
      </c>
      <c r="AK118">
        <v>20500</v>
      </c>
      <c r="AL118">
        <v>3.58</v>
      </c>
      <c r="AM118">
        <v>8.57</v>
      </c>
      <c r="AN118">
        <v>49.1</v>
      </c>
      <c r="AO118">
        <v>430</v>
      </c>
      <c r="AP118">
        <v>17.100000000000001</v>
      </c>
      <c r="AQ118" t="s">
        <v>878</v>
      </c>
      <c r="AR118">
        <v>1.8</v>
      </c>
      <c r="AS118" t="s">
        <v>878</v>
      </c>
      <c r="AT118">
        <v>3.83</v>
      </c>
      <c r="AU118">
        <v>2E-3</v>
      </c>
      <c r="AV118" t="s">
        <v>878</v>
      </c>
      <c r="AW118" t="s">
        <v>878</v>
      </c>
      <c r="AX118">
        <v>3080</v>
      </c>
      <c r="AY118">
        <v>1.1000000000000001</v>
      </c>
      <c r="AZ118">
        <v>40.799999999999997</v>
      </c>
      <c r="BA118">
        <v>1</v>
      </c>
      <c r="BB118" t="s">
        <v>878</v>
      </c>
      <c r="BC118">
        <v>1.75</v>
      </c>
      <c r="BD118">
        <v>1</v>
      </c>
      <c r="BE118">
        <v>127</v>
      </c>
      <c r="BF118">
        <v>0.24</v>
      </c>
      <c r="BG118">
        <v>0.63</v>
      </c>
      <c r="BH118">
        <v>7.1999999999999995E-2</v>
      </c>
      <c r="BI118">
        <v>0.78</v>
      </c>
      <c r="BJ118">
        <v>6530</v>
      </c>
      <c r="BK118">
        <v>0.15</v>
      </c>
      <c r="BL118">
        <v>0.37</v>
      </c>
      <c r="BM118">
        <v>0.24</v>
      </c>
      <c r="BN118">
        <v>154</v>
      </c>
      <c r="BO118">
        <v>19.3</v>
      </c>
      <c r="BP118">
        <v>21.7</v>
      </c>
      <c r="BQ118">
        <v>2.36</v>
      </c>
      <c r="BR118">
        <v>120</v>
      </c>
      <c r="BS118">
        <v>51</v>
      </c>
    </row>
    <row r="119" spans="1:71" x14ac:dyDescent="0.25">
      <c r="A119" t="s">
        <v>408</v>
      </c>
      <c r="B119" t="s">
        <v>878</v>
      </c>
      <c r="C119" t="s">
        <v>878</v>
      </c>
      <c r="D119" t="s">
        <v>878</v>
      </c>
      <c r="E119">
        <v>3.03</v>
      </c>
      <c r="F119" t="s">
        <v>878</v>
      </c>
      <c r="G119" t="s">
        <v>878</v>
      </c>
      <c r="H119" t="s">
        <v>878</v>
      </c>
      <c r="I119" t="s">
        <v>878</v>
      </c>
      <c r="J119" t="s">
        <v>878</v>
      </c>
      <c r="K119" t="s">
        <v>878</v>
      </c>
      <c r="L119" t="s">
        <v>878</v>
      </c>
      <c r="M119" t="s">
        <v>878</v>
      </c>
      <c r="N119" t="s">
        <v>878</v>
      </c>
      <c r="O119" t="s">
        <v>878</v>
      </c>
      <c r="P119" t="s">
        <v>878</v>
      </c>
      <c r="Q119" t="s">
        <v>878</v>
      </c>
      <c r="R119" t="s">
        <v>878</v>
      </c>
      <c r="S119" t="s">
        <v>878</v>
      </c>
      <c r="T119" t="s">
        <v>878</v>
      </c>
      <c r="U119" t="s">
        <v>878</v>
      </c>
      <c r="V119" t="s">
        <v>878</v>
      </c>
      <c r="W119" t="s">
        <v>878</v>
      </c>
      <c r="X119" t="s">
        <v>878</v>
      </c>
      <c r="Y119" t="s">
        <v>878</v>
      </c>
      <c r="Z119" t="s">
        <v>878</v>
      </c>
      <c r="AA119" t="s">
        <v>878</v>
      </c>
      <c r="AB119" t="s">
        <v>878</v>
      </c>
      <c r="AC119" t="s">
        <v>878</v>
      </c>
      <c r="AD119" t="s">
        <v>878</v>
      </c>
      <c r="AE119" t="s">
        <v>878</v>
      </c>
      <c r="AF119" t="s">
        <v>878</v>
      </c>
      <c r="AG119" t="s">
        <v>878</v>
      </c>
      <c r="AH119" t="s">
        <v>878</v>
      </c>
      <c r="AI119" t="s">
        <v>878</v>
      </c>
      <c r="AJ119" t="s">
        <v>878</v>
      </c>
      <c r="AK119" t="s">
        <v>878</v>
      </c>
      <c r="AL119" t="s">
        <v>878</v>
      </c>
      <c r="AM119" t="s">
        <v>878</v>
      </c>
      <c r="AN119" t="s">
        <v>878</v>
      </c>
      <c r="AO119" t="s">
        <v>878</v>
      </c>
      <c r="AP119" t="s">
        <v>878</v>
      </c>
      <c r="AQ119" t="s">
        <v>878</v>
      </c>
      <c r="AR119" t="s">
        <v>878</v>
      </c>
      <c r="AS119" t="s">
        <v>878</v>
      </c>
      <c r="AT119" t="s">
        <v>878</v>
      </c>
      <c r="AU119" t="s">
        <v>878</v>
      </c>
      <c r="AV119" t="s">
        <v>878</v>
      </c>
      <c r="AW119" t="s">
        <v>878</v>
      </c>
      <c r="AX119" t="s">
        <v>878</v>
      </c>
      <c r="AY119" t="s">
        <v>878</v>
      </c>
      <c r="AZ119" t="s">
        <v>878</v>
      </c>
      <c r="BA119" t="s">
        <v>878</v>
      </c>
      <c r="BB119" t="s">
        <v>878</v>
      </c>
      <c r="BC119" t="s">
        <v>878</v>
      </c>
      <c r="BD119" t="s">
        <v>878</v>
      </c>
      <c r="BE119" t="s">
        <v>878</v>
      </c>
      <c r="BF119" t="s">
        <v>878</v>
      </c>
      <c r="BG119" t="s">
        <v>878</v>
      </c>
      <c r="BH119" t="s">
        <v>878</v>
      </c>
      <c r="BI119" t="s">
        <v>878</v>
      </c>
      <c r="BJ119" t="s">
        <v>878</v>
      </c>
      <c r="BK119" t="s">
        <v>878</v>
      </c>
      <c r="BL119" t="s">
        <v>878</v>
      </c>
      <c r="BM119" t="s">
        <v>878</v>
      </c>
      <c r="BN119" t="s">
        <v>878</v>
      </c>
      <c r="BO119" t="s">
        <v>878</v>
      </c>
      <c r="BP119" t="s">
        <v>878</v>
      </c>
      <c r="BQ119" t="s">
        <v>878</v>
      </c>
      <c r="BR119" t="s">
        <v>878</v>
      </c>
      <c r="BS119" t="s">
        <v>878</v>
      </c>
    </row>
    <row r="120" spans="1:71" x14ac:dyDescent="0.25">
      <c r="A120" t="s">
        <v>409</v>
      </c>
      <c r="B120" t="s">
        <v>878</v>
      </c>
      <c r="C120" t="s">
        <v>878</v>
      </c>
      <c r="D120" t="s">
        <v>878</v>
      </c>
      <c r="E120">
        <v>3.54</v>
      </c>
      <c r="F120" t="s">
        <v>878</v>
      </c>
      <c r="G120" t="s">
        <v>878</v>
      </c>
      <c r="H120" t="s">
        <v>878</v>
      </c>
      <c r="I120" t="s">
        <v>878</v>
      </c>
      <c r="J120" t="s">
        <v>878</v>
      </c>
      <c r="K120" t="s">
        <v>878</v>
      </c>
      <c r="L120" t="s">
        <v>878</v>
      </c>
      <c r="M120" t="s">
        <v>878</v>
      </c>
      <c r="N120" t="s">
        <v>878</v>
      </c>
      <c r="O120" t="s">
        <v>878</v>
      </c>
      <c r="P120" t="s">
        <v>878</v>
      </c>
      <c r="Q120" t="s">
        <v>878</v>
      </c>
      <c r="R120" t="s">
        <v>878</v>
      </c>
      <c r="S120" t="s">
        <v>878</v>
      </c>
      <c r="T120" t="s">
        <v>878</v>
      </c>
      <c r="U120" t="s">
        <v>878</v>
      </c>
      <c r="V120" t="s">
        <v>878</v>
      </c>
      <c r="W120" t="s">
        <v>878</v>
      </c>
      <c r="X120" t="s">
        <v>878</v>
      </c>
      <c r="Y120" t="s">
        <v>878</v>
      </c>
      <c r="Z120" t="s">
        <v>878</v>
      </c>
      <c r="AA120" t="s">
        <v>878</v>
      </c>
      <c r="AB120" t="s">
        <v>878</v>
      </c>
      <c r="AC120" t="s">
        <v>878</v>
      </c>
      <c r="AD120" t="s">
        <v>878</v>
      </c>
      <c r="AE120" t="s">
        <v>878</v>
      </c>
      <c r="AF120" t="s">
        <v>878</v>
      </c>
      <c r="AG120" t="s">
        <v>878</v>
      </c>
      <c r="AH120" t="s">
        <v>878</v>
      </c>
      <c r="AI120" t="s">
        <v>878</v>
      </c>
      <c r="AJ120" t="s">
        <v>878</v>
      </c>
      <c r="AK120" t="s">
        <v>878</v>
      </c>
      <c r="AL120" t="s">
        <v>878</v>
      </c>
      <c r="AM120" t="s">
        <v>878</v>
      </c>
      <c r="AN120" t="s">
        <v>878</v>
      </c>
      <c r="AO120" t="s">
        <v>878</v>
      </c>
      <c r="AP120" t="s">
        <v>878</v>
      </c>
      <c r="AQ120" t="s">
        <v>878</v>
      </c>
      <c r="AR120" t="s">
        <v>878</v>
      </c>
      <c r="AS120" t="s">
        <v>878</v>
      </c>
      <c r="AT120" t="s">
        <v>878</v>
      </c>
      <c r="AU120" t="s">
        <v>878</v>
      </c>
      <c r="AV120" t="s">
        <v>878</v>
      </c>
      <c r="AW120" t="s">
        <v>878</v>
      </c>
      <c r="AX120" t="s">
        <v>878</v>
      </c>
      <c r="AY120" t="s">
        <v>878</v>
      </c>
      <c r="AZ120" t="s">
        <v>878</v>
      </c>
      <c r="BA120" t="s">
        <v>878</v>
      </c>
      <c r="BB120" t="s">
        <v>878</v>
      </c>
      <c r="BC120" t="s">
        <v>878</v>
      </c>
      <c r="BD120" t="s">
        <v>878</v>
      </c>
      <c r="BE120" t="s">
        <v>878</v>
      </c>
      <c r="BF120" t="s">
        <v>878</v>
      </c>
      <c r="BG120" t="s">
        <v>878</v>
      </c>
      <c r="BH120" t="s">
        <v>878</v>
      </c>
      <c r="BI120" t="s">
        <v>878</v>
      </c>
      <c r="BJ120" t="s">
        <v>878</v>
      </c>
      <c r="BK120" t="s">
        <v>878</v>
      </c>
      <c r="BL120" t="s">
        <v>878</v>
      </c>
      <c r="BM120" t="s">
        <v>878</v>
      </c>
      <c r="BN120" t="s">
        <v>878</v>
      </c>
      <c r="BO120" t="s">
        <v>878</v>
      </c>
      <c r="BP120" t="s">
        <v>878</v>
      </c>
      <c r="BQ120" t="s">
        <v>878</v>
      </c>
      <c r="BR120" t="s">
        <v>878</v>
      </c>
      <c r="BS120" t="s">
        <v>878</v>
      </c>
    </row>
    <row r="121" spans="1:71" x14ac:dyDescent="0.25">
      <c r="A121" t="s">
        <v>410</v>
      </c>
      <c r="B121" t="s">
        <v>878</v>
      </c>
      <c r="C121" t="s">
        <v>878</v>
      </c>
      <c r="D121" t="s">
        <v>878</v>
      </c>
      <c r="E121">
        <v>6.66</v>
      </c>
      <c r="F121" t="s">
        <v>878</v>
      </c>
      <c r="G121" t="s">
        <v>878</v>
      </c>
      <c r="H121" t="s">
        <v>878</v>
      </c>
      <c r="I121" t="s">
        <v>878</v>
      </c>
      <c r="J121" t="s">
        <v>878</v>
      </c>
      <c r="K121" t="s">
        <v>878</v>
      </c>
      <c r="L121" t="s">
        <v>878</v>
      </c>
      <c r="M121" t="s">
        <v>878</v>
      </c>
      <c r="N121" t="s">
        <v>878</v>
      </c>
      <c r="O121" t="s">
        <v>878</v>
      </c>
      <c r="P121" t="s">
        <v>878</v>
      </c>
      <c r="Q121" t="s">
        <v>878</v>
      </c>
      <c r="R121" t="s">
        <v>878</v>
      </c>
      <c r="S121" t="s">
        <v>878</v>
      </c>
      <c r="T121" t="s">
        <v>878</v>
      </c>
      <c r="U121" t="s">
        <v>878</v>
      </c>
      <c r="V121" t="s">
        <v>878</v>
      </c>
      <c r="W121" t="s">
        <v>878</v>
      </c>
      <c r="X121" t="s">
        <v>878</v>
      </c>
      <c r="Y121" t="s">
        <v>878</v>
      </c>
      <c r="Z121" t="s">
        <v>878</v>
      </c>
      <c r="AA121" t="s">
        <v>878</v>
      </c>
      <c r="AB121" t="s">
        <v>878</v>
      </c>
      <c r="AC121" t="s">
        <v>878</v>
      </c>
      <c r="AD121" t="s">
        <v>878</v>
      </c>
      <c r="AE121" t="s">
        <v>878</v>
      </c>
      <c r="AF121" t="s">
        <v>878</v>
      </c>
      <c r="AG121" t="s">
        <v>878</v>
      </c>
      <c r="AH121" t="s">
        <v>878</v>
      </c>
      <c r="AI121" t="s">
        <v>878</v>
      </c>
      <c r="AJ121" t="s">
        <v>878</v>
      </c>
      <c r="AK121" t="s">
        <v>878</v>
      </c>
      <c r="AL121" t="s">
        <v>878</v>
      </c>
      <c r="AM121" t="s">
        <v>878</v>
      </c>
      <c r="AN121" t="s">
        <v>878</v>
      </c>
      <c r="AO121" t="s">
        <v>878</v>
      </c>
      <c r="AP121" t="s">
        <v>878</v>
      </c>
      <c r="AQ121" t="s">
        <v>878</v>
      </c>
      <c r="AR121" t="s">
        <v>878</v>
      </c>
      <c r="AS121" t="s">
        <v>878</v>
      </c>
      <c r="AT121" t="s">
        <v>878</v>
      </c>
      <c r="AU121" t="s">
        <v>878</v>
      </c>
      <c r="AV121" t="s">
        <v>878</v>
      </c>
      <c r="AW121" t="s">
        <v>878</v>
      </c>
      <c r="AX121" t="s">
        <v>878</v>
      </c>
      <c r="AY121" t="s">
        <v>878</v>
      </c>
      <c r="AZ121" t="s">
        <v>878</v>
      </c>
      <c r="BA121" t="s">
        <v>878</v>
      </c>
      <c r="BB121" t="s">
        <v>878</v>
      </c>
      <c r="BC121" t="s">
        <v>878</v>
      </c>
      <c r="BD121" t="s">
        <v>878</v>
      </c>
      <c r="BE121" t="s">
        <v>878</v>
      </c>
      <c r="BF121" t="s">
        <v>878</v>
      </c>
      <c r="BG121" t="s">
        <v>878</v>
      </c>
      <c r="BH121" t="s">
        <v>878</v>
      </c>
      <c r="BI121" t="s">
        <v>878</v>
      </c>
      <c r="BJ121" t="s">
        <v>878</v>
      </c>
      <c r="BK121" t="s">
        <v>878</v>
      </c>
      <c r="BL121" t="s">
        <v>878</v>
      </c>
      <c r="BM121" t="s">
        <v>878</v>
      </c>
      <c r="BN121" t="s">
        <v>878</v>
      </c>
      <c r="BO121" t="s">
        <v>878</v>
      </c>
      <c r="BP121" t="s">
        <v>878</v>
      </c>
      <c r="BQ121" t="s">
        <v>878</v>
      </c>
      <c r="BR121" t="s">
        <v>878</v>
      </c>
      <c r="BS121" t="s">
        <v>878</v>
      </c>
    </row>
    <row r="122" spans="1:71" x14ac:dyDescent="0.25">
      <c r="A122" t="s">
        <v>411</v>
      </c>
      <c r="B122">
        <v>1.0900000000000001</v>
      </c>
      <c r="C122">
        <v>30200</v>
      </c>
      <c r="D122">
        <v>34.200000000000003</v>
      </c>
      <c r="E122">
        <v>6.66</v>
      </c>
      <c r="F122">
        <v>27.9</v>
      </c>
      <c r="G122">
        <v>33.299999999999997</v>
      </c>
      <c r="H122">
        <v>0.19</v>
      </c>
      <c r="I122">
        <v>0.34</v>
      </c>
      <c r="J122">
        <v>27200</v>
      </c>
      <c r="K122">
        <v>0.15</v>
      </c>
      <c r="L122">
        <v>8.11</v>
      </c>
      <c r="M122" t="s">
        <v>878</v>
      </c>
      <c r="N122" t="s">
        <v>878</v>
      </c>
      <c r="O122">
        <v>266</v>
      </c>
      <c r="P122">
        <v>0.26</v>
      </c>
      <c r="Q122">
        <v>136</v>
      </c>
      <c r="R122">
        <v>2.14</v>
      </c>
      <c r="S122" t="s">
        <v>878</v>
      </c>
      <c r="T122" t="s">
        <v>878</v>
      </c>
      <c r="U122">
        <v>50900</v>
      </c>
      <c r="V122">
        <v>10.1</v>
      </c>
      <c r="W122" t="s">
        <v>878</v>
      </c>
      <c r="X122" t="s">
        <v>878</v>
      </c>
      <c r="Y122">
        <v>0.44</v>
      </c>
      <c r="Z122">
        <v>8.5999999999999993E-2</v>
      </c>
      <c r="AA122" t="s">
        <v>878</v>
      </c>
      <c r="AB122" t="s">
        <v>878</v>
      </c>
      <c r="AC122" t="s">
        <v>878</v>
      </c>
      <c r="AD122">
        <v>1390</v>
      </c>
      <c r="AE122">
        <v>3.47</v>
      </c>
      <c r="AF122">
        <v>17.7</v>
      </c>
      <c r="AG122">
        <v>0.15</v>
      </c>
      <c r="AH122">
        <v>25600</v>
      </c>
      <c r="AI122">
        <v>650</v>
      </c>
      <c r="AJ122">
        <v>3.43</v>
      </c>
      <c r="AK122">
        <v>610</v>
      </c>
      <c r="AL122" t="s">
        <v>878</v>
      </c>
      <c r="AM122">
        <v>5.22</v>
      </c>
      <c r="AN122">
        <v>100</v>
      </c>
      <c r="AO122">
        <v>370</v>
      </c>
      <c r="AP122">
        <v>20.3</v>
      </c>
      <c r="AQ122" t="s">
        <v>878</v>
      </c>
      <c r="AR122" t="s">
        <v>878</v>
      </c>
      <c r="AS122" t="s">
        <v>878</v>
      </c>
      <c r="AT122">
        <v>5.99</v>
      </c>
      <c r="AU122" t="s">
        <v>878</v>
      </c>
      <c r="AV122" t="s">
        <v>878</v>
      </c>
      <c r="AW122" t="s">
        <v>878</v>
      </c>
      <c r="AX122">
        <v>5080</v>
      </c>
      <c r="AY122">
        <v>0.23</v>
      </c>
      <c r="AZ122">
        <v>7.77</v>
      </c>
      <c r="BA122" t="s">
        <v>878</v>
      </c>
      <c r="BB122" t="s">
        <v>878</v>
      </c>
      <c r="BC122" t="s">
        <v>878</v>
      </c>
      <c r="BD122" t="s">
        <v>878</v>
      </c>
      <c r="BE122">
        <v>33.9</v>
      </c>
      <c r="BF122" t="s">
        <v>878</v>
      </c>
      <c r="BG122">
        <v>0.28999999999999998</v>
      </c>
      <c r="BH122">
        <v>0.19</v>
      </c>
      <c r="BI122">
        <v>0.91</v>
      </c>
      <c r="BJ122">
        <v>2900</v>
      </c>
      <c r="BK122">
        <v>6.2E-2</v>
      </c>
      <c r="BL122" t="s">
        <v>878</v>
      </c>
      <c r="BM122">
        <v>0.19</v>
      </c>
      <c r="BN122">
        <v>138</v>
      </c>
      <c r="BO122">
        <v>3.95</v>
      </c>
      <c r="BP122">
        <v>10.5</v>
      </c>
      <c r="BQ122">
        <v>1.01</v>
      </c>
      <c r="BR122">
        <v>70</v>
      </c>
      <c r="BS122" t="s">
        <v>878</v>
      </c>
    </row>
    <row r="123" spans="1:71" x14ac:dyDescent="0.25">
      <c r="A123" t="s">
        <v>412</v>
      </c>
      <c r="B123" t="s">
        <v>878</v>
      </c>
      <c r="C123" t="s">
        <v>878</v>
      </c>
      <c r="D123" t="s">
        <v>878</v>
      </c>
      <c r="E123">
        <v>0.33800000000000002</v>
      </c>
      <c r="F123" t="s">
        <v>878</v>
      </c>
      <c r="G123" t="s">
        <v>878</v>
      </c>
      <c r="H123" t="s">
        <v>878</v>
      </c>
      <c r="I123" t="s">
        <v>878</v>
      </c>
      <c r="J123" t="s">
        <v>878</v>
      </c>
      <c r="K123" t="s">
        <v>878</v>
      </c>
      <c r="L123" t="s">
        <v>878</v>
      </c>
      <c r="M123" t="s">
        <v>878</v>
      </c>
      <c r="N123" t="s">
        <v>878</v>
      </c>
      <c r="O123" t="s">
        <v>878</v>
      </c>
      <c r="P123" t="s">
        <v>878</v>
      </c>
      <c r="Q123" t="s">
        <v>878</v>
      </c>
      <c r="R123" t="s">
        <v>878</v>
      </c>
      <c r="S123" t="s">
        <v>878</v>
      </c>
      <c r="T123" t="s">
        <v>878</v>
      </c>
      <c r="U123" t="s">
        <v>878</v>
      </c>
      <c r="V123" t="s">
        <v>878</v>
      </c>
      <c r="W123" t="s">
        <v>878</v>
      </c>
      <c r="X123" t="s">
        <v>878</v>
      </c>
      <c r="Y123" t="s">
        <v>878</v>
      </c>
      <c r="Z123" t="s">
        <v>878</v>
      </c>
      <c r="AA123" t="s">
        <v>878</v>
      </c>
      <c r="AB123" t="s">
        <v>878</v>
      </c>
      <c r="AC123" t="s">
        <v>878</v>
      </c>
      <c r="AD123" t="s">
        <v>878</v>
      </c>
      <c r="AE123" t="s">
        <v>878</v>
      </c>
      <c r="AF123" t="s">
        <v>878</v>
      </c>
      <c r="AG123" t="s">
        <v>878</v>
      </c>
      <c r="AH123" t="s">
        <v>878</v>
      </c>
      <c r="AI123" t="s">
        <v>878</v>
      </c>
      <c r="AJ123" t="s">
        <v>878</v>
      </c>
      <c r="AK123" t="s">
        <v>878</v>
      </c>
      <c r="AL123" t="s">
        <v>878</v>
      </c>
      <c r="AM123" t="s">
        <v>878</v>
      </c>
      <c r="AN123" t="s">
        <v>878</v>
      </c>
      <c r="AO123" t="s">
        <v>878</v>
      </c>
      <c r="AP123" t="s">
        <v>878</v>
      </c>
      <c r="AQ123" t="s">
        <v>878</v>
      </c>
      <c r="AR123" t="s">
        <v>878</v>
      </c>
      <c r="AS123" t="s">
        <v>878</v>
      </c>
      <c r="AT123" t="s">
        <v>878</v>
      </c>
      <c r="AU123" t="s">
        <v>878</v>
      </c>
      <c r="AV123" t="s">
        <v>878</v>
      </c>
      <c r="AW123" t="s">
        <v>878</v>
      </c>
      <c r="AX123" t="s">
        <v>878</v>
      </c>
      <c r="AY123" t="s">
        <v>878</v>
      </c>
      <c r="AZ123" t="s">
        <v>878</v>
      </c>
      <c r="BA123" t="s">
        <v>878</v>
      </c>
      <c r="BB123" t="s">
        <v>878</v>
      </c>
      <c r="BC123" t="s">
        <v>878</v>
      </c>
      <c r="BD123" t="s">
        <v>878</v>
      </c>
      <c r="BE123" t="s">
        <v>878</v>
      </c>
      <c r="BF123" t="s">
        <v>878</v>
      </c>
      <c r="BG123" t="s">
        <v>878</v>
      </c>
      <c r="BH123" t="s">
        <v>878</v>
      </c>
      <c r="BI123" t="s">
        <v>878</v>
      </c>
      <c r="BJ123" t="s">
        <v>878</v>
      </c>
      <c r="BK123" t="s">
        <v>878</v>
      </c>
      <c r="BL123" t="s">
        <v>878</v>
      </c>
      <c r="BM123" t="s">
        <v>878</v>
      </c>
      <c r="BN123" t="s">
        <v>878</v>
      </c>
      <c r="BO123" t="s">
        <v>878</v>
      </c>
      <c r="BP123" t="s">
        <v>878</v>
      </c>
      <c r="BQ123" t="s">
        <v>878</v>
      </c>
      <c r="BR123" t="s">
        <v>878</v>
      </c>
      <c r="BS123" t="s">
        <v>878</v>
      </c>
    </row>
    <row r="124" spans="1:71" x14ac:dyDescent="0.25">
      <c r="A124" t="s">
        <v>413</v>
      </c>
      <c r="B124" t="s">
        <v>878</v>
      </c>
      <c r="C124" t="s">
        <v>878</v>
      </c>
      <c r="D124" t="s">
        <v>878</v>
      </c>
      <c r="E124">
        <v>0.53100000000000003</v>
      </c>
      <c r="F124" t="s">
        <v>878</v>
      </c>
      <c r="G124" t="s">
        <v>878</v>
      </c>
      <c r="H124" t="s">
        <v>878</v>
      </c>
      <c r="I124" t="s">
        <v>878</v>
      </c>
      <c r="J124" t="s">
        <v>878</v>
      </c>
      <c r="K124" t="s">
        <v>878</v>
      </c>
      <c r="L124" t="s">
        <v>878</v>
      </c>
      <c r="M124" t="s">
        <v>878</v>
      </c>
      <c r="N124" t="s">
        <v>878</v>
      </c>
      <c r="O124" t="s">
        <v>878</v>
      </c>
      <c r="P124" t="s">
        <v>878</v>
      </c>
      <c r="Q124" t="s">
        <v>878</v>
      </c>
      <c r="R124" t="s">
        <v>878</v>
      </c>
      <c r="S124" t="s">
        <v>878</v>
      </c>
      <c r="T124" t="s">
        <v>878</v>
      </c>
      <c r="U124" t="s">
        <v>878</v>
      </c>
      <c r="V124" t="s">
        <v>878</v>
      </c>
      <c r="W124" t="s">
        <v>878</v>
      </c>
      <c r="X124" t="s">
        <v>878</v>
      </c>
      <c r="Y124" t="s">
        <v>878</v>
      </c>
      <c r="Z124" t="s">
        <v>878</v>
      </c>
      <c r="AA124" t="s">
        <v>878</v>
      </c>
      <c r="AB124" t="s">
        <v>878</v>
      </c>
      <c r="AC124" t="s">
        <v>878</v>
      </c>
      <c r="AD124" t="s">
        <v>878</v>
      </c>
      <c r="AE124" t="s">
        <v>878</v>
      </c>
      <c r="AF124" t="s">
        <v>878</v>
      </c>
      <c r="AG124" t="s">
        <v>878</v>
      </c>
      <c r="AH124" t="s">
        <v>878</v>
      </c>
      <c r="AI124" t="s">
        <v>878</v>
      </c>
      <c r="AJ124" t="s">
        <v>878</v>
      </c>
      <c r="AK124" t="s">
        <v>878</v>
      </c>
      <c r="AL124" t="s">
        <v>878</v>
      </c>
      <c r="AM124" t="s">
        <v>878</v>
      </c>
      <c r="AN124" t="s">
        <v>878</v>
      </c>
      <c r="AO124" t="s">
        <v>878</v>
      </c>
      <c r="AP124" t="s">
        <v>878</v>
      </c>
      <c r="AQ124" t="s">
        <v>878</v>
      </c>
      <c r="AR124" t="s">
        <v>878</v>
      </c>
      <c r="AS124" t="s">
        <v>878</v>
      </c>
      <c r="AT124" t="s">
        <v>878</v>
      </c>
      <c r="AU124" t="s">
        <v>878</v>
      </c>
      <c r="AV124" t="s">
        <v>878</v>
      </c>
      <c r="AW124" t="s">
        <v>878</v>
      </c>
      <c r="AX124" t="s">
        <v>878</v>
      </c>
      <c r="AY124" t="s">
        <v>878</v>
      </c>
      <c r="AZ124" t="s">
        <v>878</v>
      </c>
      <c r="BA124" t="s">
        <v>878</v>
      </c>
      <c r="BB124" t="s">
        <v>878</v>
      </c>
      <c r="BC124" t="s">
        <v>878</v>
      </c>
      <c r="BD124" t="s">
        <v>878</v>
      </c>
      <c r="BE124" t="s">
        <v>878</v>
      </c>
      <c r="BF124" t="s">
        <v>878</v>
      </c>
      <c r="BG124" t="s">
        <v>878</v>
      </c>
      <c r="BH124" t="s">
        <v>878</v>
      </c>
      <c r="BI124" t="s">
        <v>878</v>
      </c>
      <c r="BJ124" t="s">
        <v>878</v>
      </c>
      <c r="BK124" t="s">
        <v>878</v>
      </c>
      <c r="BL124" t="s">
        <v>878</v>
      </c>
      <c r="BM124" t="s">
        <v>878</v>
      </c>
      <c r="BN124" t="s">
        <v>878</v>
      </c>
      <c r="BO124" t="s">
        <v>878</v>
      </c>
      <c r="BP124" t="s">
        <v>878</v>
      </c>
      <c r="BQ124" t="s">
        <v>878</v>
      </c>
      <c r="BR124" t="s">
        <v>878</v>
      </c>
      <c r="BS124" t="s">
        <v>878</v>
      </c>
    </row>
    <row r="125" spans="1:71" x14ac:dyDescent="0.25">
      <c r="A125" t="s">
        <v>414</v>
      </c>
      <c r="B125">
        <v>0.20300000000000001</v>
      </c>
      <c r="C125">
        <v>29800</v>
      </c>
      <c r="D125">
        <v>6.79</v>
      </c>
      <c r="E125">
        <v>0.76</v>
      </c>
      <c r="F125">
        <v>47.2</v>
      </c>
      <c r="G125">
        <v>19.899999999999999</v>
      </c>
      <c r="H125">
        <v>0.2</v>
      </c>
      <c r="I125">
        <v>6.9000000000000006E-2</v>
      </c>
      <c r="J125">
        <v>22600</v>
      </c>
      <c r="K125">
        <v>8.5999999999999993E-2</v>
      </c>
      <c r="L125">
        <v>7.52</v>
      </c>
      <c r="M125" t="s">
        <v>878</v>
      </c>
      <c r="N125" t="s">
        <v>878</v>
      </c>
      <c r="O125">
        <v>64</v>
      </c>
      <c r="P125">
        <v>0.17</v>
      </c>
      <c r="Q125">
        <v>150</v>
      </c>
      <c r="R125">
        <v>2.85</v>
      </c>
      <c r="S125" t="s">
        <v>878</v>
      </c>
      <c r="T125">
        <v>0.5</v>
      </c>
      <c r="U125">
        <v>64300</v>
      </c>
      <c r="V125">
        <v>12.7</v>
      </c>
      <c r="W125">
        <v>2.17</v>
      </c>
      <c r="X125" t="s">
        <v>878</v>
      </c>
      <c r="Y125">
        <v>0.5</v>
      </c>
      <c r="Z125" t="s">
        <v>878</v>
      </c>
      <c r="AA125" t="s">
        <v>878</v>
      </c>
      <c r="AB125">
        <v>2.1000000000000001E-2</v>
      </c>
      <c r="AC125" t="s">
        <v>878</v>
      </c>
      <c r="AD125">
        <v>450</v>
      </c>
      <c r="AE125">
        <v>2.78</v>
      </c>
      <c r="AF125">
        <v>9.52</v>
      </c>
      <c r="AG125">
        <v>0.18</v>
      </c>
      <c r="AH125">
        <v>18100</v>
      </c>
      <c r="AI125">
        <v>730</v>
      </c>
      <c r="AJ125">
        <v>0.91</v>
      </c>
      <c r="AK125">
        <v>730</v>
      </c>
      <c r="AL125" t="s">
        <v>878</v>
      </c>
      <c r="AM125">
        <v>5.19</v>
      </c>
      <c r="AN125">
        <v>49.2</v>
      </c>
      <c r="AO125">
        <v>500</v>
      </c>
      <c r="AP125">
        <v>3.87</v>
      </c>
      <c r="AQ125" t="s">
        <v>878</v>
      </c>
      <c r="AR125" t="s">
        <v>878</v>
      </c>
      <c r="AS125" t="s">
        <v>878</v>
      </c>
      <c r="AT125">
        <v>1.78</v>
      </c>
      <c r="AU125">
        <v>2E-3</v>
      </c>
      <c r="AV125" t="s">
        <v>878</v>
      </c>
      <c r="AW125" t="s">
        <v>878</v>
      </c>
      <c r="AX125">
        <v>1790</v>
      </c>
      <c r="AY125">
        <v>0.1</v>
      </c>
      <c r="AZ125">
        <v>5</v>
      </c>
      <c r="BA125" t="s">
        <v>878</v>
      </c>
      <c r="BB125" t="s">
        <v>878</v>
      </c>
      <c r="BC125" t="s">
        <v>878</v>
      </c>
      <c r="BD125" t="s">
        <v>878</v>
      </c>
      <c r="BE125">
        <v>21.1</v>
      </c>
      <c r="BF125" t="s">
        <v>878</v>
      </c>
      <c r="BG125">
        <v>0.39</v>
      </c>
      <c r="BH125">
        <v>5.0999999999999997E-2</v>
      </c>
      <c r="BI125">
        <v>0.3</v>
      </c>
      <c r="BJ125">
        <v>4160</v>
      </c>
      <c r="BK125" t="s">
        <v>878</v>
      </c>
      <c r="BL125" t="s">
        <v>878</v>
      </c>
      <c r="BM125">
        <v>8.6999999999999994E-2</v>
      </c>
      <c r="BN125">
        <v>185</v>
      </c>
      <c r="BO125">
        <v>0.78</v>
      </c>
      <c r="BP125">
        <v>13.8</v>
      </c>
      <c r="BQ125">
        <v>1.29</v>
      </c>
      <c r="BR125">
        <v>79</v>
      </c>
      <c r="BS125" t="s">
        <v>878</v>
      </c>
    </row>
    <row r="126" spans="1:71" x14ac:dyDescent="0.25">
      <c r="A126" t="s">
        <v>415</v>
      </c>
      <c r="B126" t="s">
        <v>878</v>
      </c>
      <c r="C126" t="s">
        <v>878</v>
      </c>
      <c r="D126" t="s">
        <v>878</v>
      </c>
      <c r="E126" s="2">
        <v>3.0000000000000001E-3</v>
      </c>
      <c r="F126" t="s">
        <v>878</v>
      </c>
      <c r="G126" t="s">
        <v>878</v>
      </c>
      <c r="H126" t="s">
        <v>878</v>
      </c>
      <c r="I126" t="s">
        <v>878</v>
      </c>
      <c r="J126" t="s">
        <v>878</v>
      </c>
      <c r="K126" t="s">
        <v>878</v>
      </c>
      <c r="L126" t="s">
        <v>878</v>
      </c>
      <c r="M126" t="s">
        <v>878</v>
      </c>
      <c r="N126" t="s">
        <v>878</v>
      </c>
      <c r="O126" t="s">
        <v>878</v>
      </c>
      <c r="P126" t="s">
        <v>878</v>
      </c>
      <c r="Q126" t="s">
        <v>878</v>
      </c>
      <c r="R126" t="s">
        <v>878</v>
      </c>
      <c r="S126" t="s">
        <v>878</v>
      </c>
      <c r="T126" t="s">
        <v>878</v>
      </c>
      <c r="U126" t="s">
        <v>878</v>
      </c>
      <c r="V126" t="s">
        <v>878</v>
      </c>
      <c r="W126" t="s">
        <v>878</v>
      </c>
      <c r="X126" t="s">
        <v>878</v>
      </c>
      <c r="Y126" t="s">
        <v>878</v>
      </c>
      <c r="Z126" t="s">
        <v>878</v>
      </c>
      <c r="AA126" t="s">
        <v>878</v>
      </c>
      <c r="AB126" t="s">
        <v>878</v>
      </c>
      <c r="AC126" t="s">
        <v>878</v>
      </c>
      <c r="AD126" t="s">
        <v>878</v>
      </c>
      <c r="AE126" t="s">
        <v>878</v>
      </c>
      <c r="AF126" t="s">
        <v>878</v>
      </c>
      <c r="AG126" t="s">
        <v>878</v>
      </c>
      <c r="AH126" t="s">
        <v>878</v>
      </c>
      <c r="AI126" t="s">
        <v>878</v>
      </c>
      <c r="AJ126" t="s">
        <v>878</v>
      </c>
      <c r="AK126" t="s">
        <v>878</v>
      </c>
      <c r="AL126" t="s">
        <v>878</v>
      </c>
      <c r="AM126" t="s">
        <v>878</v>
      </c>
      <c r="AN126" t="s">
        <v>878</v>
      </c>
      <c r="AO126" t="s">
        <v>878</v>
      </c>
      <c r="AP126" t="s">
        <v>878</v>
      </c>
      <c r="AQ126" t="s">
        <v>878</v>
      </c>
      <c r="AR126" t="s">
        <v>878</v>
      </c>
      <c r="AS126" t="s">
        <v>878</v>
      </c>
      <c r="AT126" t="s">
        <v>878</v>
      </c>
      <c r="AU126" t="s">
        <v>878</v>
      </c>
      <c r="AV126" t="s">
        <v>878</v>
      </c>
      <c r="AW126" t="s">
        <v>878</v>
      </c>
      <c r="AX126" t="s">
        <v>878</v>
      </c>
      <c r="AY126" t="s">
        <v>878</v>
      </c>
      <c r="AZ126" t="s">
        <v>878</v>
      </c>
      <c r="BA126" t="s">
        <v>878</v>
      </c>
      <c r="BB126" t="s">
        <v>878</v>
      </c>
      <c r="BC126" t="s">
        <v>878</v>
      </c>
      <c r="BD126" t="s">
        <v>878</v>
      </c>
      <c r="BE126" t="s">
        <v>878</v>
      </c>
      <c r="BF126" t="s">
        <v>878</v>
      </c>
      <c r="BG126" t="s">
        <v>878</v>
      </c>
      <c r="BH126" t="s">
        <v>878</v>
      </c>
      <c r="BI126" t="s">
        <v>878</v>
      </c>
      <c r="BJ126" t="s">
        <v>878</v>
      </c>
      <c r="BK126" t="s">
        <v>878</v>
      </c>
      <c r="BL126" t="s">
        <v>878</v>
      </c>
      <c r="BM126" t="s">
        <v>878</v>
      </c>
      <c r="BN126" t="s">
        <v>878</v>
      </c>
      <c r="BO126" t="s">
        <v>878</v>
      </c>
      <c r="BP126" t="s">
        <v>878</v>
      </c>
      <c r="BQ126" t="s">
        <v>878</v>
      </c>
      <c r="BR126" t="s">
        <v>878</v>
      </c>
      <c r="BS126" t="s">
        <v>878</v>
      </c>
    </row>
    <row r="127" spans="1:71" x14ac:dyDescent="0.25">
      <c r="A127" t="s">
        <v>417</v>
      </c>
      <c r="B127" s="2">
        <v>0.05</v>
      </c>
      <c r="C127">
        <v>980</v>
      </c>
      <c r="D127" t="s">
        <v>878</v>
      </c>
      <c r="E127" s="2">
        <v>1E-3</v>
      </c>
      <c r="F127" t="s">
        <v>878</v>
      </c>
      <c r="G127">
        <v>3.9</v>
      </c>
      <c r="H127">
        <v>6.5000000000000002E-2</v>
      </c>
      <c r="I127" s="2">
        <v>0.02</v>
      </c>
      <c r="J127" t="s">
        <v>878</v>
      </c>
      <c r="K127" s="2">
        <v>0.02</v>
      </c>
      <c r="L127">
        <v>2.19</v>
      </c>
      <c r="M127" t="s">
        <v>878</v>
      </c>
      <c r="N127">
        <v>0.42</v>
      </c>
      <c r="O127">
        <v>4.5</v>
      </c>
      <c r="P127">
        <v>0.1</v>
      </c>
      <c r="Q127">
        <v>5.68</v>
      </c>
      <c r="R127" t="s">
        <v>878</v>
      </c>
      <c r="S127" t="s">
        <v>878</v>
      </c>
      <c r="T127" t="s">
        <v>878</v>
      </c>
      <c r="U127">
        <v>3500</v>
      </c>
      <c r="V127">
        <v>0.23</v>
      </c>
      <c r="W127" t="s">
        <v>878</v>
      </c>
      <c r="X127" t="s">
        <v>878</v>
      </c>
      <c r="Y127">
        <v>0.24</v>
      </c>
      <c r="Z127" t="s">
        <v>878</v>
      </c>
      <c r="AA127" t="s">
        <v>878</v>
      </c>
      <c r="AB127" s="2">
        <v>5.0000000000000001E-3</v>
      </c>
      <c r="AC127" t="s">
        <v>878</v>
      </c>
      <c r="AD127" s="2">
        <v>100</v>
      </c>
      <c r="AE127">
        <v>1.06</v>
      </c>
      <c r="AF127">
        <v>14.8</v>
      </c>
      <c r="AG127" t="s">
        <v>878</v>
      </c>
      <c r="AH127" s="2">
        <v>100</v>
      </c>
      <c r="AI127">
        <v>30</v>
      </c>
      <c r="AJ127">
        <v>0.69</v>
      </c>
      <c r="AK127" s="2">
        <v>50</v>
      </c>
      <c r="AL127">
        <v>0.95</v>
      </c>
      <c r="AM127">
        <v>0.92</v>
      </c>
      <c r="AN127" t="s">
        <v>878</v>
      </c>
      <c r="AO127" s="2">
        <v>50</v>
      </c>
      <c r="AP127" s="2">
        <v>1</v>
      </c>
      <c r="AQ127" t="s">
        <v>878</v>
      </c>
      <c r="AR127">
        <v>0.28000000000000003</v>
      </c>
      <c r="AS127" t="s">
        <v>878</v>
      </c>
      <c r="AT127" t="s">
        <v>878</v>
      </c>
      <c r="AU127" s="2">
        <v>2E-3</v>
      </c>
      <c r="AV127" t="s">
        <v>878</v>
      </c>
      <c r="AW127" t="s">
        <v>878</v>
      </c>
      <c r="AX127" s="2">
        <v>50</v>
      </c>
      <c r="AY127">
        <v>0.21</v>
      </c>
      <c r="AZ127" t="s">
        <v>878</v>
      </c>
      <c r="BA127" s="2">
        <v>2</v>
      </c>
      <c r="BB127" t="s">
        <v>878</v>
      </c>
      <c r="BC127" t="s">
        <v>878</v>
      </c>
      <c r="BD127">
        <v>0.54</v>
      </c>
      <c r="BE127">
        <v>0.67</v>
      </c>
      <c r="BF127" s="2">
        <v>0.1</v>
      </c>
      <c r="BG127" s="2">
        <v>0.05</v>
      </c>
      <c r="BH127" t="s">
        <v>878</v>
      </c>
      <c r="BI127">
        <v>0.69</v>
      </c>
      <c r="BJ127">
        <v>300</v>
      </c>
      <c r="BK127" s="2">
        <v>0.02</v>
      </c>
      <c r="BL127" s="2">
        <v>0.05</v>
      </c>
      <c r="BM127">
        <v>0.14000000000000001</v>
      </c>
      <c r="BN127" t="s">
        <v>878</v>
      </c>
      <c r="BO127">
        <v>0.2</v>
      </c>
      <c r="BP127">
        <v>0.65</v>
      </c>
      <c r="BQ127">
        <v>7.8E-2</v>
      </c>
      <c r="BR127">
        <v>2.91</v>
      </c>
      <c r="BS127">
        <v>7.57</v>
      </c>
    </row>
    <row r="128" spans="1:71" x14ac:dyDescent="0.25">
      <c r="A128" t="s">
        <v>419</v>
      </c>
      <c r="B128" s="2">
        <v>0.05</v>
      </c>
      <c r="C128">
        <v>990</v>
      </c>
      <c r="D128" t="s">
        <v>878</v>
      </c>
      <c r="E128" s="2">
        <v>1E-3</v>
      </c>
      <c r="F128" t="s">
        <v>878</v>
      </c>
      <c r="G128">
        <v>4.58</v>
      </c>
      <c r="H128">
        <v>6.0999999999999999E-2</v>
      </c>
      <c r="I128" s="2">
        <v>0.01</v>
      </c>
      <c r="J128" t="s">
        <v>878</v>
      </c>
      <c r="K128" s="2">
        <v>0.02</v>
      </c>
      <c r="L128">
        <v>1.79</v>
      </c>
      <c r="M128" t="s">
        <v>878</v>
      </c>
      <c r="N128">
        <v>0.41</v>
      </c>
      <c r="O128">
        <v>5.39</v>
      </c>
      <c r="P128">
        <v>0.09</v>
      </c>
      <c r="Q128">
        <v>4.9000000000000004</v>
      </c>
      <c r="R128" t="s">
        <v>878</v>
      </c>
      <c r="S128" t="s">
        <v>878</v>
      </c>
      <c r="T128" t="s">
        <v>878</v>
      </c>
      <c r="U128">
        <v>3500</v>
      </c>
      <c r="V128">
        <v>0.22</v>
      </c>
      <c r="W128" t="s">
        <v>878</v>
      </c>
      <c r="X128" t="s">
        <v>878</v>
      </c>
      <c r="Y128">
        <v>0.2</v>
      </c>
      <c r="Z128" t="s">
        <v>878</v>
      </c>
      <c r="AA128" t="s">
        <v>878</v>
      </c>
      <c r="AB128" s="2">
        <v>0.02</v>
      </c>
      <c r="AC128" t="s">
        <v>878</v>
      </c>
      <c r="AD128" s="2">
        <v>100</v>
      </c>
      <c r="AE128">
        <v>0.88</v>
      </c>
      <c r="AF128">
        <v>15</v>
      </c>
      <c r="AG128" t="s">
        <v>878</v>
      </c>
      <c r="AH128" s="2">
        <v>100</v>
      </c>
      <c r="AI128">
        <v>40</v>
      </c>
      <c r="AJ128">
        <v>0.48</v>
      </c>
      <c r="AK128" s="2">
        <v>100</v>
      </c>
      <c r="AL128">
        <v>0.55000000000000004</v>
      </c>
      <c r="AM128" t="s">
        <v>878</v>
      </c>
      <c r="AN128" t="s">
        <v>878</v>
      </c>
      <c r="AO128" s="2">
        <v>100</v>
      </c>
      <c r="AP128" t="s">
        <v>878</v>
      </c>
      <c r="AQ128" t="s">
        <v>878</v>
      </c>
      <c r="AR128" t="s">
        <v>878</v>
      </c>
      <c r="AS128" t="s">
        <v>878</v>
      </c>
      <c r="AT128" t="s">
        <v>878</v>
      </c>
      <c r="AU128" s="2">
        <v>2E-3</v>
      </c>
      <c r="AV128" t="s">
        <v>878</v>
      </c>
      <c r="AW128" t="s">
        <v>878</v>
      </c>
      <c r="AX128" s="2">
        <v>100</v>
      </c>
      <c r="AY128">
        <v>0.14000000000000001</v>
      </c>
      <c r="AZ128" t="s">
        <v>878</v>
      </c>
      <c r="BA128" s="2">
        <v>1</v>
      </c>
      <c r="BB128" t="s">
        <v>878</v>
      </c>
      <c r="BC128" t="s">
        <v>878</v>
      </c>
      <c r="BD128">
        <v>0.4</v>
      </c>
      <c r="BE128">
        <v>0.62</v>
      </c>
      <c r="BF128" s="2">
        <v>0.05</v>
      </c>
      <c r="BG128" t="s">
        <v>878</v>
      </c>
      <c r="BH128" t="s">
        <v>878</v>
      </c>
      <c r="BI128">
        <v>0.56999999999999995</v>
      </c>
      <c r="BJ128">
        <v>160</v>
      </c>
      <c r="BK128" s="2">
        <v>0.02</v>
      </c>
      <c r="BL128" t="s">
        <v>878</v>
      </c>
      <c r="BM128">
        <v>0.11</v>
      </c>
      <c r="BN128" t="s">
        <v>878</v>
      </c>
      <c r="BO128">
        <v>0.11</v>
      </c>
      <c r="BP128">
        <v>0.56999999999999995</v>
      </c>
      <c r="BQ128" t="s">
        <v>878</v>
      </c>
      <c r="BR128">
        <v>3.28</v>
      </c>
      <c r="BS128">
        <v>5.91</v>
      </c>
    </row>
    <row r="129" spans="1:71" x14ac:dyDescent="0.25">
      <c r="A129" t="s">
        <v>420</v>
      </c>
      <c r="B129" t="s">
        <v>878</v>
      </c>
      <c r="C129">
        <v>910</v>
      </c>
      <c r="D129" t="s">
        <v>878</v>
      </c>
      <c r="E129" s="2">
        <v>1E-3</v>
      </c>
      <c r="F129" t="s">
        <v>878</v>
      </c>
      <c r="G129">
        <v>4.49</v>
      </c>
      <c r="H129">
        <v>6.3E-2</v>
      </c>
      <c r="I129" t="s">
        <v>878</v>
      </c>
      <c r="J129">
        <v>90</v>
      </c>
      <c r="K129" s="2">
        <v>0.02</v>
      </c>
      <c r="L129">
        <v>3.22</v>
      </c>
      <c r="M129" t="s">
        <v>878</v>
      </c>
      <c r="N129">
        <v>0.45</v>
      </c>
      <c r="O129">
        <v>6.33</v>
      </c>
      <c r="P129">
        <v>0.09</v>
      </c>
      <c r="Q129">
        <v>4.71</v>
      </c>
      <c r="R129" t="s">
        <v>878</v>
      </c>
      <c r="S129" t="s">
        <v>878</v>
      </c>
      <c r="T129" t="s">
        <v>878</v>
      </c>
      <c r="U129">
        <v>3620</v>
      </c>
      <c r="V129">
        <v>0.23</v>
      </c>
      <c r="W129" t="s">
        <v>878</v>
      </c>
      <c r="X129" t="s">
        <v>878</v>
      </c>
      <c r="Y129">
        <v>0.3</v>
      </c>
      <c r="Z129" t="s">
        <v>878</v>
      </c>
      <c r="AA129" t="s">
        <v>878</v>
      </c>
      <c r="AB129" s="2">
        <v>5.0000000000000001E-3</v>
      </c>
      <c r="AC129" t="s">
        <v>878</v>
      </c>
      <c r="AD129">
        <v>80</v>
      </c>
      <c r="AE129">
        <v>1.52</v>
      </c>
      <c r="AF129">
        <v>13.8</v>
      </c>
      <c r="AG129" t="s">
        <v>878</v>
      </c>
      <c r="AH129" s="2">
        <v>100</v>
      </c>
      <c r="AI129">
        <v>40</v>
      </c>
      <c r="AJ129">
        <v>0.54</v>
      </c>
      <c r="AK129" t="s">
        <v>878</v>
      </c>
      <c r="AL129">
        <v>1.05</v>
      </c>
      <c r="AM129" t="s">
        <v>878</v>
      </c>
      <c r="AN129" t="s">
        <v>878</v>
      </c>
      <c r="AO129">
        <v>10</v>
      </c>
      <c r="AP129">
        <v>0.62</v>
      </c>
      <c r="AQ129" t="s">
        <v>878</v>
      </c>
      <c r="AR129" t="s">
        <v>878</v>
      </c>
      <c r="AS129" t="s">
        <v>878</v>
      </c>
      <c r="AT129" t="s">
        <v>878</v>
      </c>
      <c r="AU129" s="2">
        <v>2E-3</v>
      </c>
      <c r="AV129" t="s">
        <v>878</v>
      </c>
      <c r="AW129" t="s">
        <v>878</v>
      </c>
      <c r="AX129" s="2">
        <v>50</v>
      </c>
      <c r="AY129">
        <v>0.17</v>
      </c>
      <c r="AZ129">
        <v>0.2</v>
      </c>
      <c r="BA129" s="2">
        <v>1</v>
      </c>
      <c r="BB129" t="s">
        <v>878</v>
      </c>
      <c r="BC129" t="s">
        <v>878</v>
      </c>
      <c r="BD129">
        <v>0.49</v>
      </c>
      <c r="BE129">
        <v>0.8</v>
      </c>
      <c r="BF129">
        <v>5.1999999999999998E-2</v>
      </c>
      <c r="BG129" t="s">
        <v>878</v>
      </c>
      <c r="BH129" t="s">
        <v>878</v>
      </c>
      <c r="BI129">
        <v>0.85</v>
      </c>
      <c r="BJ129">
        <v>360</v>
      </c>
      <c r="BK129" s="2">
        <v>0.02</v>
      </c>
      <c r="BL129" t="s">
        <v>878</v>
      </c>
      <c r="BM129">
        <v>0.16</v>
      </c>
      <c r="BN129" t="s">
        <v>878</v>
      </c>
      <c r="BO129">
        <v>0.19</v>
      </c>
      <c r="BP129">
        <v>0.69</v>
      </c>
      <c r="BQ129" t="s">
        <v>878</v>
      </c>
      <c r="BR129">
        <v>2.85</v>
      </c>
      <c r="BS129">
        <v>10.9</v>
      </c>
    </row>
    <row r="130" spans="1:71" x14ac:dyDescent="0.25">
      <c r="A130" t="s">
        <v>421</v>
      </c>
      <c r="B130" t="s">
        <v>878</v>
      </c>
      <c r="C130" t="s">
        <v>878</v>
      </c>
      <c r="D130" t="s">
        <v>878</v>
      </c>
      <c r="E130">
        <v>0.86599999999999999</v>
      </c>
      <c r="F130" t="s">
        <v>878</v>
      </c>
      <c r="G130" t="s">
        <v>878</v>
      </c>
      <c r="H130" t="s">
        <v>878</v>
      </c>
      <c r="I130" t="s">
        <v>878</v>
      </c>
      <c r="J130" t="s">
        <v>878</v>
      </c>
      <c r="K130" t="s">
        <v>878</v>
      </c>
      <c r="L130" t="s">
        <v>878</v>
      </c>
      <c r="M130" t="s">
        <v>878</v>
      </c>
      <c r="N130" t="s">
        <v>878</v>
      </c>
      <c r="O130" t="s">
        <v>878</v>
      </c>
      <c r="P130" t="s">
        <v>878</v>
      </c>
      <c r="Q130" t="s">
        <v>878</v>
      </c>
      <c r="R130" t="s">
        <v>878</v>
      </c>
      <c r="S130" t="s">
        <v>878</v>
      </c>
      <c r="T130" t="s">
        <v>878</v>
      </c>
      <c r="U130" t="s">
        <v>878</v>
      </c>
      <c r="V130" t="s">
        <v>878</v>
      </c>
      <c r="W130" t="s">
        <v>878</v>
      </c>
      <c r="X130" t="s">
        <v>878</v>
      </c>
      <c r="Y130" t="s">
        <v>878</v>
      </c>
      <c r="Z130" t="s">
        <v>878</v>
      </c>
      <c r="AA130" t="s">
        <v>878</v>
      </c>
      <c r="AB130" t="s">
        <v>878</v>
      </c>
      <c r="AC130" t="s">
        <v>878</v>
      </c>
      <c r="AD130" t="s">
        <v>878</v>
      </c>
      <c r="AE130" t="s">
        <v>878</v>
      </c>
      <c r="AF130" t="s">
        <v>878</v>
      </c>
      <c r="AG130" t="s">
        <v>878</v>
      </c>
      <c r="AH130" t="s">
        <v>878</v>
      </c>
      <c r="AI130" t="s">
        <v>878</v>
      </c>
      <c r="AJ130" t="s">
        <v>878</v>
      </c>
      <c r="AK130" t="s">
        <v>878</v>
      </c>
      <c r="AL130" t="s">
        <v>878</v>
      </c>
      <c r="AM130" t="s">
        <v>878</v>
      </c>
      <c r="AN130" t="s">
        <v>878</v>
      </c>
      <c r="AO130" t="s">
        <v>878</v>
      </c>
      <c r="AP130" t="s">
        <v>878</v>
      </c>
      <c r="AQ130" t="s">
        <v>878</v>
      </c>
      <c r="AR130" t="s">
        <v>878</v>
      </c>
      <c r="AS130" t="s">
        <v>878</v>
      </c>
      <c r="AT130" t="s">
        <v>878</v>
      </c>
      <c r="AU130" t="s">
        <v>878</v>
      </c>
      <c r="AV130" t="s">
        <v>878</v>
      </c>
      <c r="AW130" t="s">
        <v>878</v>
      </c>
      <c r="AX130" t="s">
        <v>878</v>
      </c>
      <c r="AY130" t="s">
        <v>878</v>
      </c>
      <c r="AZ130" t="s">
        <v>878</v>
      </c>
      <c r="BA130" t="s">
        <v>878</v>
      </c>
      <c r="BB130" t="s">
        <v>878</v>
      </c>
      <c r="BC130" t="s">
        <v>878</v>
      </c>
      <c r="BD130" t="s">
        <v>878</v>
      </c>
      <c r="BE130" t="s">
        <v>878</v>
      </c>
      <c r="BF130" t="s">
        <v>878</v>
      </c>
      <c r="BG130" t="s">
        <v>878</v>
      </c>
      <c r="BH130" t="s">
        <v>878</v>
      </c>
      <c r="BI130" t="s">
        <v>878</v>
      </c>
      <c r="BJ130" t="s">
        <v>878</v>
      </c>
      <c r="BK130" t="s">
        <v>878</v>
      </c>
      <c r="BL130" t="s">
        <v>878</v>
      </c>
      <c r="BM130" t="s">
        <v>878</v>
      </c>
      <c r="BN130" t="s">
        <v>878</v>
      </c>
      <c r="BO130" t="s">
        <v>878</v>
      </c>
      <c r="BP130" t="s">
        <v>878</v>
      </c>
      <c r="BQ130" t="s">
        <v>878</v>
      </c>
      <c r="BR130" t="s">
        <v>878</v>
      </c>
      <c r="BS130" t="s">
        <v>878</v>
      </c>
    </row>
    <row r="131" spans="1:71" x14ac:dyDescent="0.25">
      <c r="A131" t="s">
        <v>422</v>
      </c>
      <c r="B131" t="s">
        <v>878</v>
      </c>
      <c r="C131" t="s">
        <v>878</v>
      </c>
      <c r="D131" t="s">
        <v>878</v>
      </c>
      <c r="E131">
        <v>1.06</v>
      </c>
      <c r="F131" t="s">
        <v>878</v>
      </c>
      <c r="G131" t="s">
        <v>878</v>
      </c>
      <c r="H131" t="s">
        <v>878</v>
      </c>
      <c r="I131" t="s">
        <v>878</v>
      </c>
      <c r="J131" t="s">
        <v>878</v>
      </c>
      <c r="K131" t="s">
        <v>878</v>
      </c>
      <c r="L131" t="s">
        <v>878</v>
      </c>
      <c r="M131" t="s">
        <v>878</v>
      </c>
      <c r="N131" t="s">
        <v>878</v>
      </c>
      <c r="O131" t="s">
        <v>878</v>
      </c>
      <c r="P131" t="s">
        <v>878</v>
      </c>
      <c r="Q131" t="s">
        <v>878</v>
      </c>
      <c r="R131" t="s">
        <v>878</v>
      </c>
      <c r="S131" t="s">
        <v>878</v>
      </c>
      <c r="T131" t="s">
        <v>878</v>
      </c>
      <c r="U131" t="s">
        <v>878</v>
      </c>
      <c r="V131" t="s">
        <v>878</v>
      </c>
      <c r="W131" t="s">
        <v>878</v>
      </c>
      <c r="X131" t="s">
        <v>878</v>
      </c>
      <c r="Y131" t="s">
        <v>878</v>
      </c>
      <c r="Z131" t="s">
        <v>878</v>
      </c>
      <c r="AA131" t="s">
        <v>878</v>
      </c>
      <c r="AB131" t="s">
        <v>878</v>
      </c>
      <c r="AC131" t="s">
        <v>878</v>
      </c>
      <c r="AD131" t="s">
        <v>878</v>
      </c>
      <c r="AE131" t="s">
        <v>878</v>
      </c>
      <c r="AF131" t="s">
        <v>878</v>
      </c>
      <c r="AG131" t="s">
        <v>878</v>
      </c>
      <c r="AH131" t="s">
        <v>878</v>
      </c>
      <c r="AI131" t="s">
        <v>878</v>
      </c>
      <c r="AJ131" t="s">
        <v>878</v>
      </c>
      <c r="AK131" t="s">
        <v>878</v>
      </c>
      <c r="AL131" t="s">
        <v>878</v>
      </c>
      <c r="AM131" t="s">
        <v>878</v>
      </c>
      <c r="AN131" t="s">
        <v>878</v>
      </c>
      <c r="AO131" t="s">
        <v>878</v>
      </c>
      <c r="AP131" t="s">
        <v>878</v>
      </c>
      <c r="AQ131" t="s">
        <v>878</v>
      </c>
      <c r="AR131" t="s">
        <v>878</v>
      </c>
      <c r="AS131" t="s">
        <v>878</v>
      </c>
      <c r="AT131" t="s">
        <v>878</v>
      </c>
      <c r="AU131" t="s">
        <v>878</v>
      </c>
      <c r="AV131" t="s">
        <v>878</v>
      </c>
      <c r="AW131" t="s">
        <v>878</v>
      </c>
      <c r="AX131" t="s">
        <v>878</v>
      </c>
      <c r="AY131" t="s">
        <v>878</v>
      </c>
      <c r="AZ131" t="s">
        <v>878</v>
      </c>
      <c r="BA131" t="s">
        <v>878</v>
      </c>
      <c r="BB131" t="s">
        <v>878</v>
      </c>
      <c r="BC131" t="s">
        <v>878</v>
      </c>
      <c r="BD131" t="s">
        <v>878</v>
      </c>
      <c r="BE131" t="s">
        <v>878</v>
      </c>
      <c r="BF131" t="s">
        <v>878</v>
      </c>
      <c r="BG131" t="s">
        <v>878</v>
      </c>
      <c r="BH131" t="s">
        <v>878</v>
      </c>
      <c r="BI131" t="s">
        <v>878</v>
      </c>
      <c r="BJ131" t="s">
        <v>878</v>
      </c>
      <c r="BK131" t="s">
        <v>878</v>
      </c>
      <c r="BL131" t="s">
        <v>878</v>
      </c>
      <c r="BM131" t="s">
        <v>878</v>
      </c>
      <c r="BN131" t="s">
        <v>878</v>
      </c>
      <c r="BO131" t="s">
        <v>878</v>
      </c>
      <c r="BP131" t="s">
        <v>878</v>
      </c>
      <c r="BQ131" t="s">
        <v>878</v>
      </c>
      <c r="BR131" t="s">
        <v>878</v>
      </c>
      <c r="BS131" t="s">
        <v>878</v>
      </c>
    </row>
    <row r="132" spans="1:71" x14ac:dyDescent="0.25">
      <c r="A132" t="s">
        <v>423</v>
      </c>
      <c r="B132" t="s">
        <v>878</v>
      </c>
      <c r="C132" t="s">
        <v>878</v>
      </c>
      <c r="D132" t="s">
        <v>878</v>
      </c>
      <c r="E132">
        <v>1.22</v>
      </c>
      <c r="F132" t="s">
        <v>878</v>
      </c>
      <c r="G132" t="s">
        <v>878</v>
      </c>
      <c r="H132" t="s">
        <v>878</v>
      </c>
      <c r="I132" t="s">
        <v>878</v>
      </c>
      <c r="J132" t="s">
        <v>878</v>
      </c>
      <c r="K132" t="s">
        <v>878</v>
      </c>
      <c r="L132" t="s">
        <v>878</v>
      </c>
      <c r="M132" t="s">
        <v>878</v>
      </c>
      <c r="N132" t="s">
        <v>878</v>
      </c>
      <c r="O132" t="s">
        <v>878</v>
      </c>
      <c r="P132" t="s">
        <v>878</v>
      </c>
      <c r="Q132" t="s">
        <v>878</v>
      </c>
      <c r="R132" t="s">
        <v>878</v>
      </c>
      <c r="S132" t="s">
        <v>878</v>
      </c>
      <c r="T132" t="s">
        <v>878</v>
      </c>
      <c r="U132" t="s">
        <v>878</v>
      </c>
      <c r="V132" t="s">
        <v>878</v>
      </c>
      <c r="W132" t="s">
        <v>878</v>
      </c>
      <c r="X132" t="s">
        <v>878</v>
      </c>
      <c r="Y132" t="s">
        <v>878</v>
      </c>
      <c r="Z132" t="s">
        <v>878</v>
      </c>
      <c r="AA132" t="s">
        <v>878</v>
      </c>
      <c r="AB132" t="s">
        <v>878</v>
      </c>
      <c r="AC132" t="s">
        <v>878</v>
      </c>
      <c r="AD132" t="s">
        <v>878</v>
      </c>
      <c r="AE132" t="s">
        <v>878</v>
      </c>
      <c r="AF132" t="s">
        <v>878</v>
      </c>
      <c r="AG132" t="s">
        <v>878</v>
      </c>
      <c r="AH132" t="s">
        <v>878</v>
      </c>
      <c r="AI132" t="s">
        <v>878</v>
      </c>
      <c r="AJ132" t="s">
        <v>878</v>
      </c>
      <c r="AK132" t="s">
        <v>878</v>
      </c>
      <c r="AL132" t="s">
        <v>878</v>
      </c>
      <c r="AM132" t="s">
        <v>878</v>
      </c>
      <c r="AN132" t="s">
        <v>878</v>
      </c>
      <c r="AO132" t="s">
        <v>878</v>
      </c>
      <c r="AP132" t="s">
        <v>878</v>
      </c>
      <c r="AQ132" t="s">
        <v>878</v>
      </c>
      <c r="AR132" t="s">
        <v>878</v>
      </c>
      <c r="AS132" t="s">
        <v>878</v>
      </c>
      <c r="AT132" t="s">
        <v>878</v>
      </c>
      <c r="AU132" t="s">
        <v>878</v>
      </c>
      <c r="AV132" t="s">
        <v>878</v>
      </c>
      <c r="AW132" t="s">
        <v>878</v>
      </c>
      <c r="AX132" t="s">
        <v>878</v>
      </c>
      <c r="AY132" t="s">
        <v>878</v>
      </c>
      <c r="AZ132" t="s">
        <v>878</v>
      </c>
      <c r="BA132" t="s">
        <v>878</v>
      </c>
      <c r="BB132" t="s">
        <v>878</v>
      </c>
      <c r="BC132" t="s">
        <v>878</v>
      </c>
      <c r="BD132" t="s">
        <v>878</v>
      </c>
      <c r="BE132" t="s">
        <v>878</v>
      </c>
      <c r="BF132" t="s">
        <v>878</v>
      </c>
      <c r="BG132" t="s">
        <v>878</v>
      </c>
      <c r="BH132" t="s">
        <v>878</v>
      </c>
      <c r="BI132" t="s">
        <v>878</v>
      </c>
      <c r="BJ132" t="s">
        <v>878</v>
      </c>
      <c r="BK132" t="s">
        <v>878</v>
      </c>
      <c r="BL132" t="s">
        <v>878</v>
      </c>
      <c r="BM132" t="s">
        <v>878</v>
      </c>
      <c r="BN132" t="s">
        <v>878</v>
      </c>
      <c r="BO132" t="s">
        <v>878</v>
      </c>
      <c r="BP132" t="s">
        <v>878</v>
      </c>
      <c r="BQ132" t="s">
        <v>878</v>
      </c>
      <c r="BR132" t="s">
        <v>878</v>
      </c>
      <c r="BS132" t="s">
        <v>878</v>
      </c>
    </row>
    <row r="133" spans="1:71" x14ac:dyDescent="0.25">
      <c r="A133" t="s">
        <v>424</v>
      </c>
      <c r="B133" t="s">
        <v>878</v>
      </c>
      <c r="C133" t="s">
        <v>878</v>
      </c>
      <c r="D133" t="s">
        <v>878</v>
      </c>
      <c r="E133">
        <v>1.78</v>
      </c>
      <c r="F133" t="s">
        <v>878</v>
      </c>
      <c r="G133" t="s">
        <v>878</v>
      </c>
      <c r="H133" t="s">
        <v>878</v>
      </c>
      <c r="I133" t="s">
        <v>878</v>
      </c>
      <c r="J133" t="s">
        <v>878</v>
      </c>
      <c r="K133" t="s">
        <v>878</v>
      </c>
      <c r="L133" t="s">
        <v>878</v>
      </c>
      <c r="M133" t="s">
        <v>878</v>
      </c>
      <c r="N133" t="s">
        <v>878</v>
      </c>
      <c r="O133" t="s">
        <v>878</v>
      </c>
      <c r="P133" t="s">
        <v>878</v>
      </c>
      <c r="Q133" t="s">
        <v>878</v>
      </c>
      <c r="R133" t="s">
        <v>878</v>
      </c>
      <c r="S133" t="s">
        <v>878</v>
      </c>
      <c r="T133" t="s">
        <v>878</v>
      </c>
      <c r="U133" t="s">
        <v>878</v>
      </c>
      <c r="V133" t="s">
        <v>878</v>
      </c>
      <c r="W133" t="s">
        <v>878</v>
      </c>
      <c r="X133" t="s">
        <v>878</v>
      </c>
      <c r="Y133" t="s">
        <v>878</v>
      </c>
      <c r="Z133" t="s">
        <v>878</v>
      </c>
      <c r="AA133" t="s">
        <v>878</v>
      </c>
      <c r="AB133" t="s">
        <v>878</v>
      </c>
      <c r="AC133" t="s">
        <v>878</v>
      </c>
      <c r="AD133" t="s">
        <v>878</v>
      </c>
      <c r="AE133" t="s">
        <v>878</v>
      </c>
      <c r="AF133" t="s">
        <v>878</v>
      </c>
      <c r="AG133" t="s">
        <v>878</v>
      </c>
      <c r="AH133" t="s">
        <v>878</v>
      </c>
      <c r="AI133" t="s">
        <v>878</v>
      </c>
      <c r="AJ133" t="s">
        <v>878</v>
      </c>
      <c r="AK133" t="s">
        <v>878</v>
      </c>
      <c r="AL133" t="s">
        <v>878</v>
      </c>
      <c r="AM133" t="s">
        <v>878</v>
      </c>
      <c r="AN133" t="s">
        <v>878</v>
      </c>
      <c r="AO133" t="s">
        <v>878</v>
      </c>
      <c r="AP133" t="s">
        <v>878</v>
      </c>
      <c r="AQ133" t="s">
        <v>878</v>
      </c>
      <c r="AR133" t="s">
        <v>878</v>
      </c>
      <c r="AS133" t="s">
        <v>878</v>
      </c>
      <c r="AT133" t="s">
        <v>878</v>
      </c>
      <c r="AU133" t="s">
        <v>878</v>
      </c>
      <c r="AV133" t="s">
        <v>878</v>
      </c>
      <c r="AW133" t="s">
        <v>878</v>
      </c>
      <c r="AX133" t="s">
        <v>878</v>
      </c>
      <c r="AY133" t="s">
        <v>878</v>
      </c>
      <c r="AZ133" t="s">
        <v>878</v>
      </c>
      <c r="BA133" t="s">
        <v>878</v>
      </c>
      <c r="BB133" t="s">
        <v>878</v>
      </c>
      <c r="BC133" t="s">
        <v>878</v>
      </c>
      <c r="BD133" t="s">
        <v>878</v>
      </c>
      <c r="BE133" t="s">
        <v>878</v>
      </c>
      <c r="BF133" t="s">
        <v>878</v>
      </c>
      <c r="BG133" t="s">
        <v>878</v>
      </c>
      <c r="BH133" t="s">
        <v>878</v>
      </c>
      <c r="BI133" t="s">
        <v>878</v>
      </c>
      <c r="BJ133" t="s">
        <v>878</v>
      </c>
      <c r="BK133" t="s">
        <v>878</v>
      </c>
      <c r="BL133" t="s">
        <v>878</v>
      </c>
      <c r="BM133" t="s">
        <v>878</v>
      </c>
      <c r="BN133" t="s">
        <v>878</v>
      </c>
      <c r="BO133" t="s">
        <v>878</v>
      </c>
      <c r="BP133" t="s">
        <v>878</v>
      </c>
      <c r="BQ133" t="s">
        <v>878</v>
      </c>
      <c r="BR133" t="s">
        <v>878</v>
      </c>
      <c r="BS133" t="s">
        <v>878</v>
      </c>
    </row>
    <row r="134" spans="1:71" x14ac:dyDescent="0.25">
      <c r="A134" t="s">
        <v>425</v>
      </c>
      <c r="B134" t="s">
        <v>878</v>
      </c>
      <c r="C134" t="s">
        <v>878</v>
      </c>
      <c r="D134" t="s">
        <v>878</v>
      </c>
      <c r="E134">
        <v>2.15</v>
      </c>
      <c r="F134" t="s">
        <v>878</v>
      </c>
      <c r="G134" t="s">
        <v>878</v>
      </c>
      <c r="H134" t="s">
        <v>878</v>
      </c>
      <c r="I134" t="s">
        <v>878</v>
      </c>
      <c r="J134" t="s">
        <v>878</v>
      </c>
      <c r="K134" t="s">
        <v>878</v>
      </c>
      <c r="L134" t="s">
        <v>878</v>
      </c>
      <c r="M134" t="s">
        <v>878</v>
      </c>
      <c r="N134" t="s">
        <v>878</v>
      </c>
      <c r="O134" t="s">
        <v>878</v>
      </c>
      <c r="P134" t="s">
        <v>878</v>
      </c>
      <c r="Q134" t="s">
        <v>878</v>
      </c>
      <c r="R134" t="s">
        <v>878</v>
      </c>
      <c r="S134" t="s">
        <v>878</v>
      </c>
      <c r="T134" t="s">
        <v>878</v>
      </c>
      <c r="U134" t="s">
        <v>878</v>
      </c>
      <c r="V134" t="s">
        <v>878</v>
      </c>
      <c r="W134" t="s">
        <v>878</v>
      </c>
      <c r="X134" t="s">
        <v>878</v>
      </c>
      <c r="Y134" t="s">
        <v>878</v>
      </c>
      <c r="Z134" t="s">
        <v>878</v>
      </c>
      <c r="AA134" t="s">
        <v>878</v>
      </c>
      <c r="AB134" t="s">
        <v>878</v>
      </c>
      <c r="AC134" t="s">
        <v>878</v>
      </c>
      <c r="AD134" t="s">
        <v>878</v>
      </c>
      <c r="AE134" t="s">
        <v>878</v>
      </c>
      <c r="AF134" t="s">
        <v>878</v>
      </c>
      <c r="AG134" t="s">
        <v>878</v>
      </c>
      <c r="AH134" t="s">
        <v>878</v>
      </c>
      <c r="AI134" t="s">
        <v>878</v>
      </c>
      <c r="AJ134" t="s">
        <v>878</v>
      </c>
      <c r="AK134" t="s">
        <v>878</v>
      </c>
      <c r="AL134" t="s">
        <v>878</v>
      </c>
      <c r="AM134" t="s">
        <v>878</v>
      </c>
      <c r="AN134" t="s">
        <v>878</v>
      </c>
      <c r="AO134" t="s">
        <v>878</v>
      </c>
      <c r="AP134" t="s">
        <v>878</v>
      </c>
      <c r="AQ134" t="s">
        <v>878</v>
      </c>
      <c r="AR134" t="s">
        <v>878</v>
      </c>
      <c r="AS134" t="s">
        <v>878</v>
      </c>
      <c r="AT134" t="s">
        <v>878</v>
      </c>
      <c r="AU134" t="s">
        <v>878</v>
      </c>
      <c r="AV134" t="s">
        <v>878</v>
      </c>
      <c r="AW134" t="s">
        <v>878</v>
      </c>
      <c r="AX134" t="s">
        <v>878</v>
      </c>
      <c r="AY134" t="s">
        <v>878</v>
      </c>
      <c r="AZ134" t="s">
        <v>878</v>
      </c>
      <c r="BA134" t="s">
        <v>878</v>
      </c>
      <c r="BB134" t="s">
        <v>878</v>
      </c>
      <c r="BC134" t="s">
        <v>878</v>
      </c>
      <c r="BD134" t="s">
        <v>878</v>
      </c>
      <c r="BE134" t="s">
        <v>878</v>
      </c>
      <c r="BF134" t="s">
        <v>878</v>
      </c>
      <c r="BG134" t="s">
        <v>878</v>
      </c>
      <c r="BH134" t="s">
        <v>878</v>
      </c>
      <c r="BI134" t="s">
        <v>878</v>
      </c>
      <c r="BJ134" t="s">
        <v>878</v>
      </c>
      <c r="BK134" t="s">
        <v>878</v>
      </c>
      <c r="BL134" t="s">
        <v>878</v>
      </c>
      <c r="BM134" t="s">
        <v>878</v>
      </c>
      <c r="BN134" t="s">
        <v>878</v>
      </c>
      <c r="BO134" t="s">
        <v>878</v>
      </c>
      <c r="BP134" t="s">
        <v>878</v>
      </c>
      <c r="BQ134" t="s">
        <v>878</v>
      </c>
      <c r="BR134" t="s">
        <v>878</v>
      </c>
      <c r="BS134" t="s">
        <v>878</v>
      </c>
    </row>
    <row r="135" spans="1:71" x14ac:dyDescent="0.25">
      <c r="A135" t="s">
        <v>426</v>
      </c>
      <c r="B135">
        <v>0.90400000000000003</v>
      </c>
      <c r="C135">
        <v>29500</v>
      </c>
      <c r="D135">
        <v>29.5</v>
      </c>
      <c r="E135">
        <v>5.45</v>
      </c>
      <c r="F135">
        <v>32.200000000000003</v>
      </c>
      <c r="G135">
        <v>31</v>
      </c>
      <c r="H135">
        <v>0.18</v>
      </c>
      <c r="I135">
        <v>0.28999999999999998</v>
      </c>
      <c r="J135">
        <v>26400</v>
      </c>
      <c r="K135">
        <v>0.14000000000000001</v>
      </c>
      <c r="L135">
        <v>7.89</v>
      </c>
      <c r="M135" t="s">
        <v>878</v>
      </c>
      <c r="N135" t="s">
        <v>878</v>
      </c>
      <c r="O135">
        <v>227</v>
      </c>
      <c r="P135">
        <v>0.25</v>
      </c>
      <c r="Q135">
        <v>138</v>
      </c>
      <c r="R135">
        <v>2.21</v>
      </c>
      <c r="S135" t="s">
        <v>878</v>
      </c>
      <c r="T135" t="s">
        <v>878</v>
      </c>
      <c r="U135">
        <v>53100</v>
      </c>
      <c r="V135">
        <v>10.3</v>
      </c>
      <c r="W135" t="s">
        <v>878</v>
      </c>
      <c r="X135" t="s">
        <v>878</v>
      </c>
      <c r="Y135">
        <v>0.44</v>
      </c>
      <c r="Z135" t="s">
        <v>878</v>
      </c>
      <c r="AA135" t="s">
        <v>878</v>
      </c>
      <c r="AB135" t="s">
        <v>878</v>
      </c>
      <c r="AC135" t="s">
        <v>878</v>
      </c>
      <c r="AD135">
        <v>1240</v>
      </c>
      <c r="AE135">
        <v>3.39</v>
      </c>
      <c r="AF135">
        <v>16.3</v>
      </c>
      <c r="AG135" t="s">
        <v>878</v>
      </c>
      <c r="AH135">
        <v>24100</v>
      </c>
      <c r="AI135">
        <v>670</v>
      </c>
      <c r="AJ135">
        <v>2.94</v>
      </c>
      <c r="AK135">
        <v>710</v>
      </c>
      <c r="AL135" t="s">
        <v>878</v>
      </c>
      <c r="AM135">
        <v>4.5</v>
      </c>
      <c r="AN135">
        <v>91</v>
      </c>
      <c r="AO135">
        <v>400</v>
      </c>
      <c r="AP135">
        <v>16.399999999999999</v>
      </c>
      <c r="AQ135" t="s">
        <v>878</v>
      </c>
      <c r="AR135" t="s">
        <v>878</v>
      </c>
      <c r="AS135" t="s">
        <v>878</v>
      </c>
      <c r="AT135">
        <v>5.44</v>
      </c>
      <c r="AU135" t="s">
        <v>878</v>
      </c>
      <c r="AV135" t="s">
        <v>878</v>
      </c>
      <c r="AW135" t="s">
        <v>878</v>
      </c>
      <c r="AX135">
        <v>4480</v>
      </c>
      <c r="AY135">
        <v>0.2</v>
      </c>
      <c r="AZ135">
        <v>6.91</v>
      </c>
      <c r="BA135" t="s">
        <v>878</v>
      </c>
      <c r="BB135" t="s">
        <v>878</v>
      </c>
      <c r="BC135" t="s">
        <v>878</v>
      </c>
      <c r="BD135" t="s">
        <v>878</v>
      </c>
      <c r="BE135">
        <v>32.700000000000003</v>
      </c>
      <c r="BF135" t="s">
        <v>878</v>
      </c>
      <c r="BG135">
        <v>0.31</v>
      </c>
      <c r="BH135">
        <v>0.15</v>
      </c>
      <c r="BI135">
        <v>0.81</v>
      </c>
      <c r="BJ135">
        <v>3230</v>
      </c>
      <c r="BK135">
        <v>5.6000000000000001E-2</v>
      </c>
      <c r="BL135" t="s">
        <v>878</v>
      </c>
      <c r="BM135">
        <v>0.17</v>
      </c>
      <c r="BN135">
        <v>146</v>
      </c>
      <c r="BO135">
        <v>3.41</v>
      </c>
      <c r="BP135">
        <v>11</v>
      </c>
      <c r="BQ135">
        <v>1.06</v>
      </c>
      <c r="BR135">
        <v>73</v>
      </c>
      <c r="BS135" t="s">
        <v>878</v>
      </c>
    </row>
    <row r="136" spans="1:71" x14ac:dyDescent="0.25">
      <c r="A136" t="s">
        <v>427</v>
      </c>
      <c r="B136" t="s">
        <v>878</v>
      </c>
      <c r="C136" t="s">
        <v>878</v>
      </c>
      <c r="D136" t="s">
        <v>878</v>
      </c>
      <c r="E136">
        <v>8.73</v>
      </c>
      <c r="F136" t="s">
        <v>878</v>
      </c>
      <c r="G136" t="s">
        <v>878</v>
      </c>
      <c r="H136" t="s">
        <v>878</v>
      </c>
      <c r="I136" t="s">
        <v>878</v>
      </c>
      <c r="J136" t="s">
        <v>878</v>
      </c>
      <c r="K136" t="s">
        <v>878</v>
      </c>
      <c r="L136" t="s">
        <v>878</v>
      </c>
      <c r="M136" t="s">
        <v>878</v>
      </c>
      <c r="N136" t="s">
        <v>878</v>
      </c>
      <c r="O136" t="s">
        <v>878</v>
      </c>
      <c r="P136" t="s">
        <v>878</v>
      </c>
      <c r="Q136" t="s">
        <v>878</v>
      </c>
      <c r="R136" t="s">
        <v>878</v>
      </c>
      <c r="S136" t="s">
        <v>878</v>
      </c>
      <c r="T136" t="s">
        <v>878</v>
      </c>
      <c r="U136" t="s">
        <v>878</v>
      </c>
      <c r="V136" t="s">
        <v>878</v>
      </c>
      <c r="W136" t="s">
        <v>878</v>
      </c>
      <c r="X136" t="s">
        <v>878</v>
      </c>
      <c r="Y136" t="s">
        <v>878</v>
      </c>
      <c r="Z136" t="s">
        <v>878</v>
      </c>
      <c r="AA136" t="s">
        <v>878</v>
      </c>
      <c r="AB136" t="s">
        <v>878</v>
      </c>
      <c r="AC136" t="s">
        <v>878</v>
      </c>
      <c r="AD136" t="s">
        <v>878</v>
      </c>
      <c r="AE136" t="s">
        <v>878</v>
      </c>
      <c r="AF136" t="s">
        <v>878</v>
      </c>
      <c r="AG136" t="s">
        <v>878</v>
      </c>
      <c r="AH136" t="s">
        <v>878</v>
      </c>
      <c r="AI136" t="s">
        <v>878</v>
      </c>
      <c r="AJ136" t="s">
        <v>878</v>
      </c>
      <c r="AK136" t="s">
        <v>878</v>
      </c>
      <c r="AL136" t="s">
        <v>878</v>
      </c>
      <c r="AM136" t="s">
        <v>878</v>
      </c>
      <c r="AN136" t="s">
        <v>878</v>
      </c>
      <c r="AO136" t="s">
        <v>878</v>
      </c>
      <c r="AP136" t="s">
        <v>878</v>
      </c>
      <c r="AQ136" t="s">
        <v>878</v>
      </c>
      <c r="AR136" t="s">
        <v>878</v>
      </c>
      <c r="AS136" t="s">
        <v>878</v>
      </c>
      <c r="AT136" t="s">
        <v>878</v>
      </c>
      <c r="AU136" t="s">
        <v>878</v>
      </c>
      <c r="AV136" t="s">
        <v>878</v>
      </c>
      <c r="AW136" t="s">
        <v>878</v>
      </c>
      <c r="AX136" t="s">
        <v>878</v>
      </c>
      <c r="AY136" t="s">
        <v>878</v>
      </c>
      <c r="AZ136" t="s">
        <v>878</v>
      </c>
      <c r="BA136" t="s">
        <v>878</v>
      </c>
      <c r="BB136" t="s">
        <v>878</v>
      </c>
      <c r="BC136" t="s">
        <v>878</v>
      </c>
      <c r="BD136" t="s">
        <v>878</v>
      </c>
      <c r="BE136" t="s">
        <v>878</v>
      </c>
      <c r="BF136" t="s">
        <v>878</v>
      </c>
      <c r="BG136" t="s">
        <v>878</v>
      </c>
      <c r="BH136" t="s">
        <v>878</v>
      </c>
      <c r="BI136" t="s">
        <v>878</v>
      </c>
      <c r="BJ136" t="s">
        <v>878</v>
      </c>
      <c r="BK136" t="s">
        <v>878</v>
      </c>
      <c r="BL136" t="s">
        <v>878</v>
      </c>
      <c r="BM136" t="s">
        <v>878</v>
      </c>
      <c r="BN136" t="s">
        <v>878</v>
      </c>
      <c r="BO136" t="s">
        <v>878</v>
      </c>
      <c r="BP136" t="s">
        <v>878</v>
      </c>
      <c r="BQ136" t="s">
        <v>878</v>
      </c>
      <c r="BR136" t="s">
        <v>878</v>
      </c>
      <c r="BS136" t="s">
        <v>878</v>
      </c>
    </row>
    <row r="137" spans="1:71" x14ac:dyDescent="0.25">
      <c r="A137" t="s">
        <v>428</v>
      </c>
      <c r="B137">
        <v>1.17</v>
      </c>
      <c r="C137">
        <v>30800</v>
      </c>
      <c r="D137">
        <v>30.4</v>
      </c>
      <c r="E137">
        <v>8.57</v>
      </c>
      <c r="F137">
        <v>26.5</v>
      </c>
      <c r="G137">
        <v>30.9</v>
      </c>
      <c r="H137">
        <v>0.19</v>
      </c>
      <c r="I137">
        <v>0.31</v>
      </c>
      <c r="J137">
        <v>27100</v>
      </c>
      <c r="K137">
        <v>0.14000000000000001</v>
      </c>
      <c r="L137">
        <v>7.87</v>
      </c>
      <c r="M137" t="s">
        <v>878</v>
      </c>
      <c r="N137" t="s">
        <v>878</v>
      </c>
      <c r="O137">
        <v>246</v>
      </c>
      <c r="P137">
        <v>0.24</v>
      </c>
      <c r="Q137">
        <v>137</v>
      </c>
      <c r="R137">
        <v>2.1800000000000002</v>
      </c>
      <c r="S137" t="s">
        <v>878</v>
      </c>
      <c r="T137" t="s">
        <v>878</v>
      </c>
      <c r="U137">
        <v>50400</v>
      </c>
      <c r="V137">
        <v>10.199999999999999</v>
      </c>
      <c r="W137" t="s">
        <v>878</v>
      </c>
      <c r="X137" t="s">
        <v>878</v>
      </c>
      <c r="Y137">
        <v>0.43</v>
      </c>
      <c r="Z137">
        <v>7.4999999999999997E-2</v>
      </c>
      <c r="AA137" t="s">
        <v>878</v>
      </c>
      <c r="AB137">
        <v>2.1999999999999999E-2</v>
      </c>
      <c r="AC137" t="s">
        <v>878</v>
      </c>
      <c r="AD137">
        <v>1280</v>
      </c>
      <c r="AE137">
        <v>3.37</v>
      </c>
      <c r="AF137">
        <v>17</v>
      </c>
      <c r="AG137">
        <v>0.15</v>
      </c>
      <c r="AH137">
        <v>24800</v>
      </c>
      <c r="AI137">
        <v>650</v>
      </c>
      <c r="AJ137">
        <v>3.14</v>
      </c>
      <c r="AK137">
        <v>650</v>
      </c>
      <c r="AL137" t="s">
        <v>878</v>
      </c>
      <c r="AM137">
        <v>5.22</v>
      </c>
      <c r="AN137">
        <v>96</v>
      </c>
      <c r="AO137">
        <v>370</v>
      </c>
      <c r="AP137">
        <v>17.899999999999999</v>
      </c>
      <c r="AQ137" t="s">
        <v>878</v>
      </c>
      <c r="AR137">
        <v>0.97</v>
      </c>
      <c r="AS137" t="s">
        <v>878</v>
      </c>
      <c r="AT137">
        <v>5.5</v>
      </c>
      <c r="AU137" t="s">
        <v>878</v>
      </c>
      <c r="AV137" t="s">
        <v>878</v>
      </c>
      <c r="AW137" t="s">
        <v>878</v>
      </c>
      <c r="AX137">
        <v>4650</v>
      </c>
      <c r="AY137">
        <v>0.23</v>
      </c>
      <c r="AZ137">
        <v>7.58</v>
      </c>
      <c r="BA137" t="s">
        <v>878</v>
      </c>
      <c r="BB137" t="s">
        <v>878</v>
      </c>
      <c r="BC137" t="s">
        <v>878</v>
      </c>
      <c r="BD137" t="s">
        <v>878</v>
      </c>
      <c r="BE137">
        <v>32</v>
      </c>
      <c r="BF137" t="s">
        <v>878</v>
      </c>
      <c r="BG137">
        <v>0.3</v>
      </c>
      <c r="BH137">
        <v>0.16</v>
      </c>
      <c r="BI137">
        <v>0.84</v>
      </c>
      <c r="BJ137">
        <v>2890</v>
      </c>
      <c r="BK137">
        <v>5.7000000000000002E-2</v>
      </c>
      <c r="BL137" t="s">
        <v>878</v>
      </c>
      <c r="BM137">
        <v>0.18</v>
      </c>
      <c r="BN137">
        <v>139</v>
      </c>
      <c r="BO137">
        <v>3.8</v>
      </c>
      <c r="BP137">
        <v>10.9</v>
      </c>
      <c r="BQ137">
        <v>1.06</v>
      </c>
      <c r="BR137">
        <v>69</v>
      </c>
      <c r="BS137" t="s">
        <v>878</v>
      </c>
    </row>
    <row r="138" spans="1:71" x14ac:dyDescent="0.25">
      <c r="A138" t="s">
        <v>429</v>
      </c>
      <c r="B138" t="s">
        <v>878</v>
      </c>
      <c r="C138" t="s">
        <v>878</v>
      </c>
      <c r="D138" t="s">
        <v>878</v>
      </c>
      <c r="E138">
        <v>12.11</v>
      </c>
      <c r="F138" t="s">
        <v>878</v>
      </c>
      <c r="G138" t="s">
        <v>878</v>
      </c>
      <c r="H138" t="s">
        <v>878</v>
      </c>
      <c r="I138" t="s">
        <v>878</v>
      </c>
      <c r="J138" t="s">
        <v>878</v>
      </c>
      <c r="K138" t="s">
        <v>878</v>
      </c>
      <c r="L138" t="s">
        <v>878</v>
      </c>
      <c r="M138" t="s">
        <v>878</v>
      </c>
      <c r="N138" t="s">
        <v>878</v>
      </c>
      <c r="O138" t="s">
        <v>878</v>
      </c>
      <c r="P138" t="s">
        <v>878</v>
      </c>
      <c r="Q138" t="s">
        <v>878</v>
      </c>
      <c r="R138" t="s">
        <v>878</v>
      </c>
      <c r="S138" t="s">
        <v>878</v>
      </c>
      <c r="T138" t="s">
        <v>878</v>
      </c>
      <c r="U138" t="s">
        <v>878</v>
      </c>
      <c r="V138" t="s">
        <v>878</v>
      </c>
      <c r="W138" t="s">
        <v>878</v>
      </c>
      <c r="X138" t="s">
        <v>878</v>
      </c>
      <c r="Y138" t="s">
        <v>878</v>
      </c>
      <c r="Z138" t="s">
        <v>878</v>
      </c>
      <c r="AA138" t="s">
        <v>878</v>
      </c>
      <c r="AB138" t="s">
        <v>878</v>
      </c>
      <c r="AC138" t="s">
        <v>878</v>
      </c>
      <c r="AD138" t="s">
        <v>878</v>
      </c>
      <c r="AE138" t="s">
        <v>878</v>
      </c>
      <c r="AF138" t="s">
        <v>878</v>
      </c>
      <c r="AG138" t="s">
        <v>878</v>
      </c>
      <c r="AH138" t="s">
        <v>878</v>
      </c>
      <c r="AI138" t="s">
        <v>878</v>
      </c>
      <c r="AJ138" t="s">
        <v>878</v>
      </c>
      <c r="AK138" t="s">
        <v>878</v>
      </c>
      <c r="AL138" t="s">
        <v>878</v>
      </c>
      <c r="AM138" t="s">
        <v>878</v>
      </c>
      <c r="AN138" t="s">
        <v>878</v>
      </c>
      <c r="AO138" t="s">
        <v>878</v>
      </c>
      <c r="AP138" t="s">
        <v>878</v>
      </c>
      <c r="AQ138" t="s">
        <v>878</v>
      </c>
      <c r="AR138" t="s">
        <v>878</v>
      </c>
      <c r="AS138" t="s">
        <v>878</v>
      </c>
      <c r="AT138" t="s">
        <v>878</v>
      </c>
      <c r="AU138" t="s">
        <v>878</v>
      </c>
      <c r="AV138" t="s">
        <v>878</v>
      </c>
      <c r="AW138" t="s">
        <v>878</v>
      </c>
      <c r="AX138" t="s">
        <v>878</v>
      </c>
      <c r="AY138" t="s">
        <v>878</v>
      </c>
      <c r="AZ138" t="s">
        <v>878</v>
      </c>
      <c r="BA138" t="s">
        <v>878</v>
      </c>
      <c r="BB138" t="s">
        <v>878</v>
      </c>
      <c r="BC138" t="s">
        <v>878</v>
      </c>
      <c r="BD138" t="s">
        <v>878</v>
      </c>
      <c r="BE138" t="s">
        <v>878</v>
      </c>
      <c r="BF138" t="s">
        <v>878</v>
      </c>
      <c r="BG138" t="s">
        <v>878</v>
      </c>
      <c r="BH138" t="s">
        <v>878</v>
      </c>
      <c r="BI138" t="s">
        <v>878</v>
      </c>
      <c r="BJ138" t="s">
        <v>878</v>
      </c>
      <c r="BK138" t="s">
        <v>878</v>
      </c>
      <c r="BL138" t="s">
        <v>878</v>
      </c>
      <c r="BM138" t="s">
        <v>878</v>
      </c>
      <c r="BN138" t="s">
        <v>878</v>
      </c>
      <c r="BO138" t="s">
        <v>878</v>
      </c>
      <c r="BP138" t="s">
        <v>878</v>
      </c>
      <c r="BQ138" t="s">
        <v>878</v>
      </c>
      <c r="BR138" t="s">
        <v>878</v>
      </c>
      <c r="BS138" t="s">
        <v>878</v>
      </c>
    </row>
    <row r="139" spans="1:71" x14ac:dyDescent="0.25">
      <c r="A139" t="s">
        <v>430</v>
      </c>
      <c r="B139">
        <v>1.6</v>
      </c>
      <c r="C139">
        <v>30900</v>
      </c>
      <c r="D139">
        <v>42.5</v>
      </c>
      <c r="E139">
        <v>11.95</v>
      </c>
      <c r="F139" t="s">
        <v>878</v>
      </c>
      <c r="G139">
        <v>37.299999999999997</v>
      </c>
      <c r="H139" t="s">
        <v>878</v>
      </c>
      <c r="I139">
        <v>0.42</v>
      </c>
      <c r="J139">
        <v>29600</v>
      </c>
      <c r="K139">
        <v>0.16</v>
      </c>
      <c r="L139">
        <v>8.1</v>
      </c>
      <c r="M139" t="s">
        <v>878</v>
      </c>
      <c r="N139" t="s">
        <v>878</v>
      </c>
      <c r="O139">
        <v>332</v>
      </c>
      <c r="P139">
        <v>0.27</v>
      </c>
      <c r="Q139">
        <v>131</v>
      </c>
      <c r="R139">
        <v>1.92</v>
      </c>
      <c r="S139" t="s">
        <v>878</v>
      </c>
      <c r="T139" t="s">
        <v>878</v>
      </c>
      <c r="U139">
        <v>45300</v>
      </c>
      <c r="V139">
        <v>9.5399999999999991</v>
      </c>
      <c r="W139" t="s">
        <v>878</v>
      </c>
      <c r="X139" t="s">
        <v>878</v>
      </c>
      <c r="Y139">
        <v>0.4</v>
      </c>
      <c r="Z139" t="s">
        <v>878</v>
      </c>
      <c r="AA139" t="s">
        <v>878</v>
      </c>
      <c r="AB139">
        <v>2.3E-2</v>
      </c>
      <c r="AC139" t="s">
        <v>878</v>
      </c>
      <c r="AD139">
        <v>1630</v>
      </c>
      <c r="AE139">
        <v>3.72</v>
      </c>
      <c r="AF139">
        <v>20.6</v>
      </c>
      <c r="AG139">
        <v>0.14000000000000001</v>
      </c>
      <c r="AH139">
        <v>28000</v>
      </c>
      <c r="AI139">
        <v>610</v>
      </c>
      <c r="AJ139">
        <v>4.16</v>
      </c>
      <c r="AK139">
        <v>700</v>
      </c>
      <c r="AL139" t="s">
        <v>878</v>
      </c>
      <c r="AM139" t="s">
        <v>878</v>
      </c>
      <c r="AN139">
        <v>118</v>
      </c>
      <c r="AO139">
        <v>310</v>
      </c>
      <c r="AP139">
        <v>22.7</v>
      </c>
      <c r="AQ139" t="s">
        <v>878</v>
      </c>
      <c r="AR139" t="s">
        <v>878</v>
      </c>
      <c r="AS139" t="s">
        <v>878</v>
      </c>
      <c r="AT139">
        <v>7.46</v>
      </c>
      <c r="AU139" t="s">
        <v>878</v>
      </c>
      <c r="AV139" t="s">
        <v>878</v>
      </c>
      <c r="AW139" t="s">
        <v>878</v>
      </c>
      <c r="AX139">
        <v>5990</v>
      </c>
      <c r="AY139">
        <v>0.28999999999999998</v>
      </c>
      <c r="AZ139">
        <v>8.3800000000000008</v>
      </c>
      <c r="BA139" t="s">
        <v>878</v>
      </c>
      <c r="BB139" t="s">
        <v>878</v>
      </c>
      <c r="BC139" t="s">
        <v>878</v>
      </c>
      <c r="BD139" t="s">
        <v>878</v>
      </c>
      <c r="BE139">
        <v>37.9</v>
      </c>
      <c r="BF139" t="s">
        <v>878</v>
      </c>
      <c r="BG139">
        <v>0.26</v>
      </c>
      <c r="BH139">
        <v>0.21</v>
      </c>
      <c r="BI139">
        <v>1.1399999999999999</v>
      </c>
      <c r="BJ139">
        <v>2400</v>
      </c>
      <c r="BK139">
        <v>7.4999999999999997E-2</v>
      </c>
      <c r="BL139" t="s">
        <v>878</v>
      </c>
      <c r="BM139">
        <v>0.23</v>
      </c>
      <c r="BN139">
        <v>120</v>
      </c>
      <c r="BO139">
        <v>5.08</v>
      </c>
      <c r="BP139">
        <v>9.7899999999999991</v>
      </c>
      <c r="BQ139">
        <v>0.96</v>
      </c>
      <c r="BR139">
        <v>65</v>
      </c>
      <c r="BS139" t="s">
        <v>878</v>
      </c>
    </row>
    <row r="140" spans="1:71" x14ac:dyDescent="0.25">
      <c r="A140" t="s">
        <v>431</v>
      </c>
      <c r="B140" s="2">
        <v>0.1</v>
      </c>
      <c r="C140" t="s">
        <v>878</v>
      </c>
      <c r="D140" s="2">
        <v>1</v>
      </c>
      <c r="E140" s="2">
        <v>2E-3</v>
      </c>
      <c r="F140" t="s">
        <v>878</v>
      </c>
      <c r="G140">
        <v>6.9</v>
      </c>
      <c r="H140" t="s">
        <v>878</v>
      </c>
      <c r="I140">
        <v>0.02</v>
      </c>
      <c r="J140" t="s">
        <v>878</v>
      </c>
      <c r="K140" s="2">
        <v>0.1</v>
      </c>
      <c r="L140" t="s">
        <v>878</v>
      </c>
      <c r="M140" t="s">
        <v>878</v>
      </c>
      <c r="N140">
        <v>0.61</v>
      </c>
      <c r="O140" t="s">
        <v>878</v>
      </c>
      <c r="P140" t="s">
        <v>878</v>
      </c>
      <c r="Q140">
        <v>8.9</v>
      </c>
      <c r="R140" t="s">
        <v>878</v>
      </c>
      <c r="S140" t="s">
        <v>878</v>
      </c>
      <c r="T140" t="s">
        <v>878</v>
      </c>
      <c r="U140" t="s">
        <v>878</v>
      </c>
      <c r="V140" t="s">
        <v>878</v>
      </c>
      <c r="W140" t="s">
        <v>878</v>
      </c>
      <c r="X140" t="s">
        <v>878</v>
      </c>
      <c r="Y140" t="s">
        <v>878</v>
      </c>
      <c r="Z140" t="s">
        <v>878</v>
      </c>
      <c r="AA140" t="s">
        <v>878</v>
      </c>
      <c r="AB140" t="s">
        <v>878</v>
      </c>
      <c r="AC140" t="s">
        <v>878</v>
      </c>
      <c r="AD140" t="s">
        <v>878</v>
      </c>
      <c r="AE140" t="s">
        <v>878</v>
      </c>
      <c r="AF140" t="s">
        <v>878</v>
      </c>
      <c r="AG140" t="s">
        <v>878</v>
      </c>
      <c r="AH140" t="s">
        <v>878</v>
      </c>
      <c r="AI140" t="s">
        <v>878</v>
      </c>
      <c r="AJ140">
        <v>4.9000000000000004</v>
      </c>
      <c r="AK140" t="s">
        <v>878</v>
      </c>
      <c r="AL140" t="s">
        <v>878</v>
      </c>
      <c r="AM140" t="s">
        <v>878</v>
      </c>
      <c r="AN140" t="s">
        <v>878</v>
      </c>
      <c r="AO140" t="s">
        <v>878</v>
      </c>
      <c r="AP140" s="2">
        <v>2</v>
      </c>
      <c r="AQ140" t="s">
        <v>878</v>
      </c>
      <c r="AR140" t="s">
        <v>878</v>
      </c>
      <c r="AS140" t="s">
        <v>878</v>
      </c>
      <c r="AT140" t="s">
        <v>878</v>
      </c>
      <c r="AU140" t="s">
        <v>878</v>
      </c>
      <c r="AV140" t="s">
        <v>878</v>
      </c>
      <c r="AW140" t="s">
        <v>878</v>
      </c>
      <c r="AX140" t="s">
        <v>878</v>
      </c>
      <c r="AY140" s="2">
        <v>0.2</v>
      </c>
      <c r="AZ140" t="s">
        <v>878</v>
      </c>
      <c r="BA140" t="s">
        <v>878</v>
      </c>
      <c r="BB140" t="s">
        <v>878</v>
      </c>
      <c r="BC140" t="s">
        <v>878</v>
      </c>
      <c r="BD140">
        <v>0.6</v>
      </c>
      <c r="BE140" t="s">
        <v>878</v>
      </c>
      <c r="BF140" t="s">
        <v>878</v>
      </c>
      <c r="BG140" t="s">
        <v>878</v>
      </c>
      <c r="BH140" t="s">
        <v>878</v>
      </c>
      <c r="BI140">
        <v>0.6</v>
      </c>
      <c r="BJ140" t="s">
        <v>878</v>
      </c>
      <c r="BK140" t="s">
        <v>878</v>
      </c>
      <c r="BL140" t="s">
        <v>878</v>
      </c>
      <c r="BM140">
        <v>0.1</v>
      </c>
      <c r="BN140" t="s">
        <v>878</v>
      </c>
      <c r="BO140" s="2">
        <v>0.2</v>
      </c>
      <c r="BP140" t="s">
        <v>878</v>
      </c>
      <c r="BQ140" t="s">
        <v>878</v>
      </c>
      <c r="BR140">
        <v>10</v>
      </c>
      <c r="BS140" t="s">
        <v>878</v>
      </c>
    </row>
    <row r="141" spans="1:71" x14ac:dyDescent="0.25">
      <c r="A141" t="s">
        <v>432</v>
      </c>
      <c r="B141" s="2">
        <v>0.1</v>
      </c>
      <c r="C141" t="s">
        <v>878</v>
      </c>
      <c r="D141" s="2">
        <v>1</v>
      </c>
      <c r="E141" s="2">
        <v>2E-3</v>
      </c>
      <c r="F141" t="s">
        <v>878</v>
      </c>
      <c r="G141">
        <v>4.5</v>
      </c>
      <c r="H141" t="s">
        <v>878</v>
      </c>
      <c r="I141" t="s">
        <v>878</v>
      </c>
      <c r="J141" t="s">
        <v>878</v>
      </c>
      <c r="K141" s="2">
        <v>0.1</v>
      </c>
      <c r="L141" t="s">
        <v>878</v>
      </c>
      <c r="M141" t="s">
        <v>878</v>
      </c>
      <c r="N141">
        <v>0.81</v>
      </c>
      <c r="O141" t="s">
        <v>878</v>
      </c>
      <c r="P141" t="s">
        <v>878</v>
      </c>
      <c r="Q141">
        <v>10</v>
      </c>
      <c r="R141" t="s">
        <v>878</v>
      </c>
      <c r="S141" t="s">
        <v>878</v>
      </c>
      <c r="T141" t="s">
        <v>878</v>
      </c>
      <c r="U141" t="s">
        <v>878</v>
      </c>
      <c r="V141" t="s">
        <v>878</v>
      </c>
      <c r="W141" t="s">
        <v>878</v>
      </c>
      <c r="X141" t="s">
        <v>878</v>
      </c>
      <c r="Y141" t="s">
        <v>878</v>
      </c>
      <c r="Z141" t="s">
        <v>878</v>
      </c>
      <c r="AA141" t="s">
        <v>878</v>
      </c>
      <c r="AB141" t="s">
        <v>878</v>
      </c>
      <c r="AC141" t="s">
        <v>878</v>
      </c>
      <c r="AD141" t="s">
        <v>878</v>
      </c>
      <c r="AE141" t="s">
        <v>878</v>
      </c>
      <c r="AF141" t="s">
        <v>878</v>
      </c>
      <c r="AG141" t="s">
        <v>878</v>
      </c>
      <c r="AH141" t="s">
        <v>878</v>
      </c>
      <c r="AI141" t="s">
        <v>878</v>
      </c>
      <c r="AJ141">
        <v>4.3</v>
      </c>
      <c r="AK141" t="s">
        <v>878</v>
      </c>
      <c r="AL141" t="s">
        <v>878</v>
      </c>
      <c r="AM141" t="s">
        <v>878</v>
      </c>
      <c r="AN141" t="s">
        <v>878</v>
      </c>
      <c r="AO141" t="s">
        <v>878</v>
      </c>
      <c r="AP141">
        <v>1</v>
      </c>
      <c r="AQ141" t="s">
        <v>878</v>
      </c>
      <c r="AR141" t="s">
        <v>878</v>
      </c>
      <c r="AS141" t="s">
        <v>878</v>
      </c>
      <c r="AT141" t="s">
        <v>878</v>
      </c>
      <c r="AU141" t="s">
        <v>878</v>
      </c>
      <c r="AV141" t="s">
        <v>878</v>
      </c>
      <c r="AW141" t="s">
        <v>878</v>
      </c>
      <c r="AX141" t="s">
        <v>878</v>
      </c>
      <c r="AY141">
        <v>0.2</v>
      </c>
      <c r="AZ141" t="s">
        <v>878</v>
      </c>
      <c r="BA141" t="s">
        <v>878</v>
      </c>
      <c r="BB141" t="s">
        <v>878</v>
      </c>
      <c r="BC141" t="s">
        <v>878</v>
      </c>
      <c r="BD141">
        <v>0.69</v>
      </c>
      <c r="BE141" t="s">
        <v>878</v>
      </c>
      <c r="BF141" t="s">
        <v>878</v>
      </c>
      <c r="BG141" t="s">
        <v>878</v>
      </c>
      <c r="BH141" t="s">
        <v>878</v>
      </c>
      <c r="BI141">
        <v>0.7</v>
      </c>
      <c r="BJ141" t="s">
        <v>878</v>
      </c>
      <c r="BK141" t="s">
        <v>878</v>
      </c>
      <c r="BL141" t="s">
        <v>878</v>
      </c>
      <c r="BM141">
        <v>0.18</v>
      </c>
      <c r="BN141" t="s">
        <v>878</v>
      </c>
      <c r="BO141">
        <v>0.27</v>
      </c>
      <c r="BP141" t="s">
        <v>878</v>
      </c>
      <c r="BQ141" t="s">
        <v>878</v>
      </c>
      <c r="BR141">
        <v>7.5</v>
      </c>
      <c r="BS141" t="s">
        <v>878</v>
      </c>
    </row>
    <row r="142" spans="1:71" x14ac:dyDescent="0.25">
      <c r="A142" t="s">
        <v>433</v>
      </c>
      <c r="B142" s="2">
        <v>0.1</v>
      </c>
      <c r="C142">
        <v>1320</v>
      </c>
      <c r="D142" s="2">
        <v>1</v>
      </c>
      <c r="E142" s="2">
        <v>1E-3</v>
      </c>
      <c r="F142" t="s">
        <v>878</v>
      </c>
      <c r="G142">
        <v>6.17</v>
      </c>
      <c r="H142" t="s">
        <v>878</v>
      </c>
      <c r="I142" s="2">
        <v>0.1</v>
      </c>
      <c r="J142" t="s">
        <v>878</v>
      </c>
      <c r="K142" s="2">
        <v>0.1</v>
      </c>
      <c r="L142" t="s">
        <v>878</v>
      </c>
      <c r="M142" t="s">
        <v>878</v>
      </c>
      <c r="N142">
        <v>0.85</v>
      </c>
      <c r="O142" t="s">
        <v>878</v>
      </c>
      <c r="P142" t="s">
        <v>878</v>
      </c>
      <c r="Q142">
        <v>9.23</v>
      </c>
      <c r="R142" t="s">
        <v>878</v>
      </c>
      <c r="S142" t="s">
        <v>878</v>
      </c>
      <c r="T142" t="s">
        <v>878</v>
      </c>
      <c r="U142">
        <v>4680</v>
      </c>
      <c r="V142" t="s">
        <v>878</v>
      </c>
      <c r="W142" t="s">
        <v>878</v>
      </c>
      <c r="X142" t="s">
        <v>878</v>
      </c>
      <c r="Y142">
        <v>0.22</v>
      </c>
      <c r="Z142" t="s">
        <v>878</v>
      </c>
      <c r="AA142" t="s">
        <v>878</v>
      </c>
      <c r="AB142" t="s">
        <v>878</v>
      </c>
      <c r="AC142" t="s">
        <v>878</v>
      </c>
      <c r="AD142" t="s">
        <v>878</v>
      </c>
      <c r="AE142" t="s">
        <v>878</v>
      </c>
      <c r="AF142">
        <v>14.2</v>
      </c>
      <c r="AG142" t="s">
        <v>878</v>
      </c>
      <c r="AH142" t="s">
        <v>878</v>
      </c>
      <c r="AI142">
        <v>110</v>
      </c>
      <c r="AJ142">
        <v>2.36</v>
      </c>
      <c r="AK142" t="s">
        <v>878</v>
      </c>
      <c r="AL142">
        <v>0.88</v>
      </c>
      <c r="AM142" t="s">
        <v>878</v>
      </c>
      <c r="AN142" t="s">
        <v>878</v>
      </c>
      <c r="AO142" t="s">
        <v>878</v>
      </c>
      <c r="AP142">
        <v>0.72</v>
      </c>
      <c r="AQ142" t="s">
        <v>878</v>
      </c>
      <c r="AR142" t="s">
        <v>878</v>
      </c>
      <c r="AS142" t="s">
        <v>878</v>
      </c>
      <c r="AT142" t="s">
        <v>878</v>
      </c>
      <c r="AU142" t="s">
        <v>878</v>
      </c>
      <c r="AV142" t="s">
        <v>878</v>
      </c>
      <c r="AW142" t="s">
        <v>878</v>
      </c>
      <c r="AX142" t="s">
        <v>878</v>
      </c>
      <c r="AY142">
        <v>0.21</v>
      </c>
      <c r="AZ142" t="s">
        <v>878</v>
      </c>
      <c r="BA142" t="s">
        <v>878</v>
      </c>
      <c r="BB142" t="s">
        <v>878</v>
      </c>
      <c r="BC142" t="s">
        <v>878</v>
      </c>
      <c r="BD142">
        <v>0.61</v>
      </c>
      <c r="BE142" t="s">
        <v>878</v>
      </c>
      <c r="BF142" t="s">
        <v>878</v>
      </c>
      <c r="BG142" t="s">
        <v>878</v>
      </c>
      <c r="BH142" t="s">
        <v>878</v>
      </c>
      <c r="BI142">
        <v>0.67</v>
      </c>
      <c r="BJ142">
        <v>210</v>
      </c>
      <c r="BK142" t="s">
        <v>878</v>
      </c>
      <c r="BL142" t="s">
        <v>878</v>
      </c>
      <c r="BM142">
        <v>0.18</v>
      </c>
      <c r="BN142" t="s">
        <v>878</v>
      </c>
      <c r="BO142">
        <v>0.21</v>
      </c>
      <c r="BP142">
        <v>0.69</v>
      </c>
      <c r="BQ142" t="s">
        <v>878</v>
      </c>
      <c r="BR142">
        <v>6.7</v>
      </c>
      <c r="BS142">
        <v>7.02</v>
      </c>
    </row>
    <row r="143" spans="1:71" x14ac:dyDescent="0.25">
      <c r="A143" t="s">
        <v>434</v>
      </c>
      <c r="B143" s="2">
        <v>0.05</v>
      </c>
      <c r="C143">
        <v>940</v>
      </c>
      <c r="D143" t="s">
        <v>878</v>
      </c>
      <c r="E143" s="2">
        <v>1E-3</v>
      </c>
      <c r="F143" t="s">
        <v>878</v>
      </c>
      <c r="G143">
        <v>3.92</v>
      </c>
      <c r="H143">
        <v>6.0999999999999999E-2</v>
      </c>
      <c r="I143" s="2">
        <v>0.02</v>
      </c>
      <c r="J143" t="s">
        <v>878</v>
      </c>
      <c r="K143" s="2">
        <v>0.02</v>
      </c>
      <c r="L143">
        <v>2.2599999999999998</v>
      </c>
      <c r="M143" t="s">
        <v>878</v>
      </c>
      <c r="N143">
        <v>0.68</v>
      </c>
      <c r="O143">
        <v>6.47</v>
      </c>
      <c r="P143">
        <v>9.5000000000000001E-2</v>
      </c>
      <c r="Q143">
        <v>7.97</v>
      </c>
      <c r="R143" t="s">
        <v>878</v>
      </c>
      <c r="S143" t="s">
        <v>878</v>
      </c>
      <c r="T143" t="s">
        <v>878</v>
      </c>
      <c r="U143">
        <v>3460</v>
      </c>
      <c r="V143">
        <v>0.24</v>
      </c>
      <c r="W143" t="s">
        <v>878</v>
      </c>
      <c r="X143" t="s">
        <v>878</v>
      </c>
      <c r="Y143">
        <v>0.23</v>
      </c>
      <c r="Z143" t="s">
        <v>878</v>
      </c>
      <c r="AA143" t="s">
        <v>878</v>
      </c>
      <c r="AB143" s="2">
        <v>5.0000000000000001E-3</v>
      </c>
      <c r="AC143" t="s">
        <v>878</v>
      </c>
      <c r="AD143" s="2">
        <v>100</v>
      </c>
      <c r="AE143">
        <v>1.0900000000000001</v>
      </c>
      <c r="AF143">
        <v>14.6</v>
      </c>
      <c r="AG143" t="s">
        <v>878</v>
      </c>
      <c r="AH143" s="2">
        <v>100</v>
      </c>
      <c r="AI143">
        <v>80</v>
      </c>
      <c r="AJ143">
        <v>1.05</v>
      </c>
      <c r="AK143" s="2">
        <v>50</v>
      </c>
      <c r="AL143">
        <v>1.03</v>
      </c>
      <c r="AM143">
        <v>0.9</v>
      </c>
      <c r="AN143" t="s">
        <v>878</v>
      </c>
      <c r="AO143" s="2">
        <v>50</v>
      </c>
      <c r="AP143" s="2">
        <v>1</v>
      </c>
      <c r="AQ143" t="s">
        <v>878</v>
      </c>
      <c r="AR143" t="s">
        <v>878</v>
      </c>
      <c r="AS143" t="s">
        <v>878</v>
      </c>
      <c r="AT143" t="s">
        <v>878</v>
      </c>
      <c r="AU143" s="2">
        <v>2E-3</v>
      </c>
      <c r="AV143" t="s">
        <v>878</v>
      </c>
      <c r="AW143" t="s">
        <v>878</v>
      </c>
      <c r="AX143" s="2">
        <v>50</v>
      </c>
      <c r="AY143">
        <v>0.19</v>
      </c>
      <c r="AZ143" t="s">
        <v>878</v>
      </c>
      <c r="BA143" s="2">
        <v>1</v>
      </c>
      <c r="BB143" t="s">
        <v>878</v>
      </c>
      <c r="BC143" t="s">
        <v>878</v>
      </c>
      <c r="BD143">
        <v>0.65</v>
      </c>
      <c r="BE143">
        <v>0.64</v>
      </c>
      <c r="BF143" s="2">
        <v>0.1</v>
      </c>
      <c r="BG143" s="2">
        <v>0.05</v>
      </c>
      <c r="BH143" t="s">
        <v>878</v>
      </c>
      <c r="BI143">
        <v>0.68</v>
      </c>
      <c r="BJ143">
        <v>310</v>
      </c>
      <c r="BK143" s="2">
        <v>0.02</v>
      </c>
      <c r="BL143" s="2">
        <v>0.05</v>
      </c>
      <c r="BM143">
        <v>0.13</v>
      </c>
      <c r="BN143" t="s">
        <v>878</v>
      </c>
      <c r="BO143">
        <v>0.17</v>
      </c>
      <c r="BP143">
        <v>0.63</v>
      </c>
      <c r="BQ143" t="s">
        <v>878</v>
      </c>
      <c r="BR143">
        <v>4.33</v>
      </c>
      <c r="BS143">
        <v>7.91</v>
      </c>
    </row>
    <row r="144" spans="1:71" x14ac:dyDescent="0.25">
      <c r="A144" t="s">
        <v>435</v>
      </c>
      <c r="B144" s="2">
        <v>0.03</v>
      </c>
      <c r="C144">
        <v>1100</v>
      </c>
      <c r="D144" t="s">
        <v>878</v>
      </c>
      <c r="E144" s="2">
        <v>1E-3</v>
      </c>
      <c r="F144" t="s">
        <v>878</v>
      </c>
      <c r="G144">
        <v>4.79</v>
      </c>
      <c r="H144">
        <v>6.7000000000000004E-2</v>
      </c>
      <c r="I144" t="s">
        <v>878</v>
      </c>
      <c r="J144">
        <v>270</v>
      </c>
      <c r="K144" t="s">
        <v>878</v>
      </c>
      <c r="L144">
        <v>1.9</v>
      </c>
      <c r="M144" t="s">
        <v>878</v>
      </c>
      <c r="N144">
        <v>1.03</v>
      </c>
      <c r="O144" t="s">
        <v>878</v>
      </c>
      <c r="P144">
        <v>8.1000000000000003E-2</v>
      </c>
      <c r="Q144">
        <v>10.6</v>
      </c>
      <c r="R144" t="s">
        <v>878</v>
      </c>
      <c r="S144" t="s">
        <v>878</v>
      </c>
      <c r="T144" t="s">
        <v>878</v>
      </c>
      <c r="U144">
        <v>5750</v>
      </c>
      <c r="V144">
        <v>0.32</v>
      </c>
      <c r="W144" t="s">
        <v>878</v>
      </c>
      <c r="X144" t="s">
        <v>878</v>
      </c>
      <c r="Y144">
        <v>0.2</v>
      </c>
      <c r="Z144" t="s">
        <v>878</v>
      </c>
      <c r="AA144" t="s">
        <v>878</v>
      </c>
      <c r="AB144" t="s">
        <v>878</v>
      </c>
      <c r="AC144" t="s">
        <v>878</v>
      </c>
      <c r="AD144">
        <v>100</v>
      </c>
      <c r="AE144">
        <v>0.98</v>
      </c>
      <c r="AF144">
        <v>16.2</v>
      </c>
      <c r="AG144" t="s">
        <v>878</v>
      </c>
      <c r="AH144">
        <v>200</v>
      </c>
      <c r="AI144">
        <v>80</v>
      </c>
      <c r="AJ144">
        <v>2</v>
      </c>
      <c r="AK144">
        <v>100</v>
      </c>
      <c r="AL144">
        <v>1.19</v>
      </c>
      <c r="AM144" t="s">
        <v>878</v>
      </c>
      <c r="AN144" t="s">
        <v>878</v>
      </c>
      <c r="AO144" t="s">
        <v>878</v>
      </c>
      <c r="AP144" t="s">
        <v>878</v>
      </c>
      <c r="AQ144" t="s">
        <v>878</v>
      </c>
      <c r="AR144" t="s">
        <v>878</v>
      </c>
      <c r="AS144" t="s">
        <v>878</v>
      </c>
      <c r="AT144" t="s">
        <v>878</v>
      </c>
      <c r="AU144" t="s">
        <v>878</v>
      </c>
      <c r="AV144" t="s">
        <v>878</v>
      </c>
      <c r="AW144" t="s">
        <v>878</v>
      </c>
      <c r="AX144" t="s">
        <v>878</v>
      </c>
      <c r="AY144">
        <v>0.18</v>
      </c>
      <c r="AZ144">
        <v>0.28999999999999998</v>
      </c>
      <c r="BA144" t="s">
        <v>878</v>
      </c>
      <c r="BB144" t="s">
        <v>878</v>
      </c>
      <c r="BC144" t="s">
        <v>878</v>
      </c>
      <c r="BD144">
        <v>0.73</v>
      </c>
      <c r="BE144">
        <v>3.75</v>
      </c>
      <c r="BF144" t="s">
        <v>878</v>
      </c>
      <c r="BG144" t="s">
        <v>878</v>
      </c>
      <c r="BH144" t="s">
        <v>878</v>
      </c>
      <c r="BI144">
        <v>0.54</v>
      </c>
      <c r="BJ144">
        <v>300</v>
      </c>
      <c r="BK144" t="s">
        <v>878</v>
      </c>
      <c r="BL144" t="s">
        <v>878</v>
      </c>
      <c r="BM144">
        <v>0.11</v>
      </c>
      <c r="BN144" t="s">
        <v>878</v>
      </c>
      <c r="BO144">
        <v>0.2</v>
      </c>
      <c r="BP144">
        <v>0.59</v>
      </c>
      <c r="BQ144" t="s">
        <v>878</v>
      </c>
      <c r="BR144">
        <v>5.31</v>
      </c>
      <c r="BS144">
        <v>6.9</v>
      </c>
    </row>
    <row r="145" spans="1:71" x14ac:dyDescent="0.25">
      <c r="A145" t="s">
        <v>436</v>
      </c>
      <c r="B145" s="2">
        <v>0.05</v>
      </c>
      <c r="C145">
        <v>1010</v>
      </c>
      <c r="D145" t="s">
        <v>878</v>
      </c>
      <c r="E145" s="2">
        <v>1E-3</v>
      </c>
      <c r="F145" t="s">
        <v>878</v>
      </c>
      <c r="G145">
        <v>5.24</v>
      </c>
      <c r="H145" s="2">
        <v>0.1</v>
      </c>
      <c r="I145" t="s">
        <v>878</v>
      </c>
      <c r="J145">
        <v>90</v>
      </c>
      <c r="K145" t="s">
        <v>878</v>
      </c>
      <c r="L145">
        <v>2.11</v>
      </c>
      <c r="M145" t="s">
        <v>878</v>
      </c>
      <c r="N145">
        <v>0.53</v>
      </c>
      <c r="O145" t="s">
        <v>878</v>
      </c>
      <c r="P145">
        <v>0.09</v>
      </c>
      <c r="Q145">
        <v>6.2</v>
      </c>
      <c r="R145" t="s">
        <v>878</v>
      </c>
      <c r="S145" t="s">
        <v>878</v>
      </c>
      <c r="T145" t="s">
        <v>878</v>
      </c>
      <c r="U145">
        <v>3570</v>
      </c>
      <c r="V145">
        <v>0.23</v>
      </c>
      <c r="W145" t="s">
        <v>878</v>
      </c>
      <c r="X145" t="s">
        <v>878</v>
      </c>
      <c r="Y145">
        <v>0.21</v>
      </c>
      <c r="Z145" t="s">
        <v>878</v>
      </c>
      <c r="AA145" t="s">
        <v>878</v>
      </c>
      <c r="AB145" t="s">
        <v>878</v>
      </c>
      <c r="AC145" t="s">
        <v>878</v>
      </c>
      <c r="AD145" s="2">
        <v>100</v>
      </c>
      <c r="AE145">
        <v>1.02</v>
      </c>
      <c r="AF145">
        <v>14.9</v>
      </c>
      <c r="AG145" t="s">
        <v>878</v>
      </c>
      <c r="AH145" s="2">
        <v>100</v>
      </c>
      <c r="AI145">
        <v>70</v>
      </c>
      <c r="AJ145">
        <v>0.6</v>
      </c>
      <c r="AK145" s="2">
        <v>100</v>
      </c>
      <c r="AL145">
        <v>0.68</v>
      </c>
      <c r="AM145" t="s">
        <v>878</v>
      </c>
      <c r="AN145" t="s">
        <v>878</v>
      </c>
      <c r="AO145" s="2">
        <v>50</v>
      </c>
      <c r="AP145">
        <v>0.83</v>
      </c>
      <c r="AQ145" t="s">
        <v>878</v>
      </c>
      <c r="AR145" t="s">
        <v>878</v>
      </c>
      <c r="AS145" t="s">
        <v>878</v>
      </c>
      <c r="AT145" t="s">
        <v>878</v>
      </c>
      <c r="AU145" s="2">
        <v>2E-3</v>
      </c>
      <c r="AV145" t="s">
        <v>878</v>
      </c>
      <c r="AW145" t="s">
        <v>878</v>
      </c>
      <c r="AX145" s="2">
        <v>100</v>
      </c>
      <c r="AY145">
        <v>0.16</v>
      </c>
      <c r="AZ145">
        <v>0.1</v>
      </c>
      <c r="BA145" t="s">
        <v>878</v>
      </c>
      <c r="BB145" t="s">
        <v>878</v>
      </c>
      <c r="BC145" t="s">
        <v>878</v>
      </c>
      <c r="BD145">
        <v>0.41</v>
      </c>
      <c r="BE145">
        <v>0.75</v>
      </c>
      <c r="BF145" t="s">
        <v>878</v>
      </c>
      <c r="BG145" t="s">
        <v>878</v>
      </c>
      <c r="BH145" t="s">
        <v>878</v>
      </c>
      <c r="BI145">
        <v>0.62</v>
      </c>
      <c r="BJ145">
        <v>240</v>
      </c>
      <c r="BK145" s="2">
        <v>0.02</v>
      </c>
      <c r="BL145" t="s">
        <v>878</v>
      </c>
      <c r="BM145">
        <v>0.12</v>
      </c>
      <c r="BN145" t="s">
        <v>878</v>
      </c>
      <c r="BO145">
        <v>0.17</v>
      </c>
      <c r="BP145">
        <v>0.61</v>
      </c>
      <c r="BQ145" t="s">
        <v>878</v>
      </c>
      <c r="BR145">
        <v>2.69</v>
      </c>
      <c r="BS145">
        <v>7.07</v>
      </c>
    </row>
    <row r="146" spans="1:71" x14ac:dyDescent="0.25">
      <c r="A146" t="s">
        <v>437</v>
      </c>
      <c r="B146" t="s">
        <v>878</v>
      </c>
      <c r="C146">
        <v>950</v>
      </c>
      <c r="D146" t="s">
        <v>878</v>
      </c>
      <c r="E146" s="2">
        <v>1E-3</v>
      </c>
      <c r="F146" t="s">
        <v>878</v>
      </c>
      <c r="G146">
        <v>4.9400000000000004</v>
      </c>
      <c r="H146">
        <v>6.5000000000000002E-2</v>
      </c>
      <c r="I146" t="s">
        <v>878</v>
      </c>
      <c r="J146">
        <v>110</v>
      </c>
      <c r="K146" s="2">
        <v>0.02</v>
      </c>
      <c r="L146">
        <v>1.89</v>
      </c>
      <c r="M146" t="s">
        <v>878</v>
      </c>
      <c r="N146">
        <v>0.7</v>
      </c>
      <c r="O146">
        <v>8.64</v>
      </c>
      <c r="P146">
        <v>9.2999999999999999E-2</v>
      </c>
      <c r="Q146">
        <v>7.17</v>
      </c>
      <c r="R146" t="s">
        <v>878</v>
      </c>
      <c r="S146" t="s">
        <v>878</v>
      </c>
      <c r="T146" t="s">
        <v>878</v>
      </c>
      <c r="U146">
        <v>3860</v>
      </c>
      <c r="V146">
        <v>0.21</v>
      </c>
      <c r="W146" t="s">
        <v>878</v>
      </c>
      <c r="X146" t="s">
        <v>878</v>
      </c>
      <c r="Y146">
        <v>0.2</v>
      </c>
      <c r="Z146" t="s">
        <v>878</v>
      </c>
      <c r="AA146" t="s">
        <v>878</v>
      </c>
      <c r="AB146" s="2">
        <v>5.0000000000000001E-3</v>
      </c>
      <c r="AC146" t="s">
        <v>878</v>
      </c>
      <c r="AD146" s="2">
        <v>100</v>
      </c>
      <c r="AE146">
        <v>0.92</v>
      </c>
      <c r="AF146">
        <v>16.3</v>
      </c>
      <c r="AG146" t="s">
        <v>878</v>
      </c>
      <c r="AH146" s="2">
        <v>100</v>
      </c>
      <c r="AI146">
        <v>100</v>
      </c>
      <c r="AJ146">
        <v>0.65</v>
      </c>
      <c r="AK146" t="s">
        <v>878</v>
      </c>
      <c r="AL146">
        <v>0.49</v>
      </c>
      <c r="AM146" t="s">
        <v>878</v>
      </c>
      <c r="AN146" t="s">
        <v>878</v>
      </c>
      <c r="AO146" s="2">
        <v>50</v>
      </c>
      <c r="AP146" t="s">
        <v>878</v>
      </c>
      <c r="AQ146" t="s">
        <v>878</v>
      </c>
      <c r="AR146" t="s">
        <v>878</v>
      </c>
      <c r="AS146" t="s">
        <v>878</v>
      </c>
      <c r="AT146" t="s">
        <v>878</v>
      </c>
      <c r="AU146" s="2">
        <v>2E-3</v>
      </c>
      <c r="AV146" t="s">
        <v>878</v>
      </c>
      <c r="AW146" t="s">
        <v>878</v>
      </c>
      <c r="AX146" s="2">
        <v>100</v>
      </c>
      <c r="AY146">
        <v>0.16</v>
      </c>
      <c r="AZ146">
        <v>0.15</v>
      </c>
      <c r="BA146" s="2">
        <v>1</v>
      </c>
      <c r="BB146" t="s">
        <v>878</v>
      </c>
      <c r="BC146" t="s">
        <v>878</v>
      </c>
      <c r="BD146">
        <v>0.45</v>
      </c>
      <c r="BE146">
        <v>0.82</v>
      </c>
      <c r="BF146" s="2">
        <v>0.1</v>
      </c>
      <c r="BG146" t="s">
        <v>878</v>
      </c>
      <c r="BH146" t="s">
        <v>878</v>
      </c>
      <c r="BI146">
        <v>0.64</v>
      </c>
      <c r="BJ146">
        <v>200</v>
      </c>
      <c r="BK146" s="2">
        <v>0.02</v>
      </c>
      <c r="BL146" t="s">
        <v>878</v>
      </c>
      <c r="BM146">
        <v>0.11</v>
      </c>
      <c r="BN146" t="s">
        <v>878</v>
      </c>
      <c r="BO146">
        <v>0.1</v>
      </c>
      <c r="BP146">
        <v>0.57999999999999996</v>
      </c>
      <c r="BQ146" t="s">
        <v>878</v>
      </c>
      <c r="BR146">
        <v>6.28</v>
      </c>
      <c r="BS146">
        <v>6.77</v>
      </c>
    </row>
    <row r="147" spans="1:71" x14ac:dyDescent="0.25">
      <c r="A147" t="s">
        <v>438</v>
      </c>
      <c r="B147" t="s">
        <v>878</v>
      </c>
      <c r="C147" t="s">
        <v>878</v>
      </c>
      <c r="D147" t="s">
        <v>878</v>
      </c>
      <c r="E147" s="2">
        <v>2E-3</v>
      </c>
      <c r="F147" t="s">
        <v>878</v>
      </c>
      <c r="G147" t="s">
        <v>878</v>
      </c>
      <c r="H147" t="s">
        <v>878</v>
      </c>
      <c r="I147" t="s">
        <v>878</v>
      </c>
      <c r="J147" t="s">
        <v>878</v>
      </c>
      <c r="K147" t="s">
        <v>878</v>
      </c>
      <c r="L147" t="s">
        <v>878</v>
      </c>
      <c r="M147" t="s">
        <v>878</v>
      </c>
      <c r="N147" t="s">
        <v>878</v>
      </c>
      <c r="O147" t="s">
        <v>878</v>
      </c>
      <c r="P147" t="s">
        <v>878</v>
      </c>
      <c r="Q147" t="s">
        <v>878</v>
      </c>
      <c r="R147" t="s">
        <v>878</v>
      </c>
      <c r="S147" t="s">
        <v>878</v>
      </c>
      <c r="T147" t="s">
        <v>878</v>
      </c>
      <c r="U147" t="s">
        <v>878</v>
      </c>
      <c r="V147" t="s">
        <v>878</v>
      </c>
      <c r="W147" t="s">
        <v>878</v>
      </c>
      <c r="X147" t="s">
        <v>878</v>
      </c>
      <c r="Y147" t="s">
        <v>878</v>
      </c>
      <c r="Z147" t="s">
        <v>878</v>
      </c>
      <c r="AA147" t="s">
        <v>878</v>
      </c>
      <c r="AB147" t="s">
        <v>878</v>
      </c>
      <c r="AC147" t="s">
        <v>878</v>
      </c>
      <c r="AD147" t="s">
        <v>878</v>
      </c>
      <c r="AE147" t="s">
        <v>878</v>
      </c>
      <c r="AF147" t="s">
        <v>878</v>
      </c>
      <c r="AG147" t="s">
        <v>878</v>
      </c>
      <c r="AH147" t="s">
        <v>878</v>
      </c>
      <c r="AI147" t="s">
        <v>878</v>
      </c>
      <c r="AJ147" t="s">
        <v>878</v>
      </c>
      <c r="AK147" t="s">
        <v>878</v>
      </c>
      <c r="AL147" t="s">
        <v>878</v>
      </c>
      <c r="AM147" t="s">
        <v>878</v>
      </c>
      <c r="AN147" t="s">
        <v>878</v>
      </c>
      <c r="AO147" t="s">
        <v>878</v>
      </c>
      <c r="AP147" t="s">
        <v>878</v>
      </c>
      <c r="AQ147" t="s">
        <v>878</v>
      </c>
      <c r="AR147" t="s">
        <v>878</v>
      </c>
      <c r="AS147" t="s">
        <v>878</v>
      </c>
      <c r="AT147" t="s">
        <v>878</v>
      </c>
      <c r="AU147" t="s">
        <v>878</v>
      </c>
      <c r="AV147" t="s">
        <v>878</v>
      </c>
      <c r="AW147" t="s">
        <v>878</v>
      </c>
      <c r="AX147" t="s">
        <v>878</v>
      </c>
      <c r="AY147" t="s">
        <v>878</v>
      </c>
      <c r="AZ147" t="s">
        <v>878</v>
      </c>
      <c r="BA147" t="s">
        <v>878</v>
      </c>
      <c r="BB147" t="s">
        <v>878</v>
      </c>
      <c r="BC147" t="s">
        <v>878</v>
      </c>
      <c r="BD147" t="s">
        <v>878</v>
      </c>
      <c r="BE147" t="s">
        <v>878</v>
      </c>
      <c r="BF147" t="s">
        <v>878</v>
      </c>
      <c r="BG147" t="s">
        <v>878</v>
      </c>
      <c r="BH147" t="s">
        <v>878</v>
      </c>
      <c r="BI147" t="s">
        <v>878</v>
      </c>
      <c r="BJ147" t="s">
        <v>878</v>
      </c>
      <c r="BK147" t="s">
        <v>878</v>
      </c>
      <c r="BL147" t="s">
        <v>878</v>
      </c>
      <c r="BM147" t="s">
        <v>878</v>
      </c>
      <c r="BN147" t="s">
        <v>878</v>
      </c>
      <c r="BO147" t="s">
        <v>878</v>
      </c>
      <c r="BP147" t="s">
        <v>878</v>
      </c>
      <c r="BQ147" t="s">
        <v>878</v>
      </c>
      <c r="BR147" t="s">
        <v>878</v>
      </c>
      <c r="BS147" t="s">
        <v>878</v>
      </c>
    </row>
    <row r="148" spans="1:71" x14ac:dyDescent="0.25">
      <c r="A148" t="s">
        <v>439</v>
      </c>
      <c r="B148">
        <v>0.13</v>
      </c>
      <c r="C148">
        <v>73500</v>
      </c>
      <c r="D148">
        <v>17.3</v>
      </c>
      <c r="E148">
        <v>0.33700000000000002</v>
      </c>
      <c r="F148">
        <v>19.100000000000001</v>
      </c>
      <c r="G148">
        <v>79</v>
      </c>
      <c r="H148">
        <v>0.34</v>
      </c>
      <c r="I148" t="s">
        <v>878</v>
      </c>
      <c r="J148">
        <v>77400</v>
      </c>
      <c r="K148">
        <v>0.26</v>
      </c>
      <c r="L148">
        <v>10.199999999999999</v>
      </c>
      <c r="M148" t="s">
        <v>878</v>
      </c>
      <c r="N148">
        <v>44.7</v>
      </c>
      <c r="O148">
        <v>106</v>
      </c>
      <c r="P148">
        <v>0.38</v>
      </c>
      <c r="Q148">
        <v>172</v>
      </c>
      <c r="R148">
        <v>3.79</v>
      </c>
      <c r="S148">
        <v>2.3199999999999998</v>
      </c>
      <c r="T148">
        <v>0.92</v>
      </c>
      <c r="U148">
        <v>80400</v>
      </c>
      <c r="V148">
        <v>15.7</v>
      </c>
      <c r="W148">
        <v>3.35</v>
      </c>
      <c r="X148">
        <v>0.13</v>
      </c>
      <c r="Y148">
        <v>1.58</v>
      </c>
      <c r="Z148" t="s">
        <v>878</v>
      </c>
      <c r="AA148">
        <v>0.8</v>
      </c>
      <c r="AB148">
        <v>7.0000000000000007E-2</v>
      </c>
      <c r="AC148" t="s">
        <v>878</v>
      </c>
      <c r="AD148">
        <v>2650</v>
      </c>
      <c r="AE148">
        <v>4.08</v>
      </c>
      <c r="AF148">
        <v>10.5</v>
      </c>
      <c r="AG148">
        <v>0.33</v>
      </c>
      <c r="AH148">
        <v>39900</v>
      </c>
      <c r="AI148">
        <v>1370</v>
      </c>
      <c r="AJ148">
        <v>0.72</v>
      </c>
      <c r="AK148">
        <v>16800</v>
      </c>
      <c r="AL148">
        <v>3.39</v>
      </c>
      <c r="AM148">
        <v>7.56</v>
      </c>
      <c r="AN148">
        <v>54</v>
      </c>
      <c r="AO148">
        <v>400</v>
      </c>
      <c r="AP148">
        <v>8.5399999999999991</v>
      </c>
      <c r="AQ148" t="s">
        <v>878</v>
      </c>
      <c r="AR148">
        <v>1.5</v>
      </c>
      <c r="AS148">
        <v>1.4999999999999999E-2</v>
      </c>
      <c r="AT148">
        <v>2.69</v>
      </c>
      <c r="AU148">
        <v>2E-3</v>
      </c>
      <c r="AV148" t="s">
        <v>878</v>
      </c>
      <c r="AW148" t="s">
        <v>878</v>
      </c>
      <c r="AX148">
        <v>1880</v>
      </c>
      <c r="AY148">
        <v>0.56000000000000005</v>
      </c>
      <c r="AZ148">
        <v>43.7</v>
      </c>
      <c r="BA148" t="s">
        <v>878</v>
      </c>
      <c r="BB148" t="s">
        <v>878</v>
      </c>
      <c r="BC148">
        <v>1.38</v>
      </c>
      <c r="BD148">
        <v>0.77</v>
      </c>
      <c r="BE148">
        <v>231</v>
      </c>
      <c r="BF148">
        <v>0.23</v>
      </c>
      <c r="BG148">
        <v>0.56999999999999995</v>
      </c>
      <c r="BH148">
        <v>4.9000000000000002E-2</v>
      </c>
      <c r="BI148">
        <v>0.5</v>
      </c>
      <c r="BJ148">
        <v>6390</v>
      </c>
      <c r="BK148">
        <v>0.08</v>
      </c>
      <c r="BL148">
        <v>0.34</v>
      </c>
      <c r="BM148">
        <v>0.15</v>
      </c>
      <c r="BN148">
        <v>139</v>
      </c>
      <c r="BO148">
        <v>8.14</v>
      </c>
      <c r="BP148">
        <v>20.6</v>
      </c>
      <c r="BQ148">
        <v>2.2599999999999998</v>
      </c>
      <c r="BR148">
        <v>98</v>
      </c>
      <c r="BS148">
        <v>50</v>
      </c>
    </row>
    <row r="149" spans="1:71" x14ac:dyDescent="0.25">
      <c r="A149" t="s">
        <v>440</v>
      </c>
      <c r="B149">
        <v>0.17699999999999999</v>
      </c>
      <c r="C149">
        <v>71400</v>
      </c>
      <c r="D149">
        <v>27.2</v>
      </c>
      <c r="E149">
        <v>0.54200000000000004</v>
      </c>
      <c r="F149" t="s">
        <v>878</v>
      </c>
      <c r="G149">
        <v>112</v>
      </c>
      <c r="H149">
        <v>0.36</v>
      </c>
      <c r="I149">
        <v>3.6999999999999998E-2</v>
      </c>
      <c r="J149">
        <v>74700</v>
      </c>
      <c r="K149">
        <v>0.35</v>
      </c>
      <c r="L149">
        <v>11</v>
      </c>
      <c r="M149" t="s">
        <v>878</v>
      </c>
      <c r="N149">
        <v>44.7</v>
      </c>
      <c r="O149">
        <v>133</v>
      </c>
      <c r="P149">
        <v>0.56000000000000005</v>
      </c>
      <c r="Q149">
        <v>161</v>
      </c>
      <c r="R149">
        <v>3.71</v>
      </c>
      <c r="S149">
        <v>2.35</v>
      </c>
      <c r="T149">
        <v>0.93</v>
      </c>
      <c r="U149">
        <v>80500</v>
      </c>
      <c r="V149">
        <v>15.9</v>
      </c>
      <c r="W149">
        <v>3.23</v>
      </c>
      <c r="X149" t="s">
        <v>878</v>
      </c>
      <c r="Y149">
        <v>1.63</v>
      </c>
      <c r="Z149" t="s">
        <v>878</v>
      </c>
      <c r="AA149">
        <v>0.82</v>
      </c>
      <c r="AB149">
        <v>7.0000000000000007E-2</v>
      </c>
      <c r="AC149" t="s">
        <v>878</v>
      </c>
      <c r="AD149">
        <v>2880</v>
      </c>
      <c r="AE149">
        <v>4.47</v>
      </c>
      <c r="AF149">
        <v>11.1</v>
      </c>
      <c r="AG149">
        <v>0.33</v>
      </c>
      <c r="AH149">
        <v>39000</v>
      </c>
      <c r="AI149">
        <v>1390</v>
      </c>
      <c r="AJ149">
        <v>0.86</v>
      </c>
      <c r="AK149">
        <v>17500</v>
      </c>
      <c r="AL149">
        <v>3.5</v>
      </c>
      <c r="AM149">
        <v>7.98</v>
      </c>
      <c r="AN149" t="s">
        <v>878</v>
      </c>
      <c r="AO149">
        <v>390</v>
      </c>
      <c r="AP149">
        <v>12.8</v>
      </c>
      <c r="AQ149" t="s">
        <v>878</v>
      </c>
      <c r="AR149">
        <v>1.66</v>
      </c>
      <c r="AS149" t="s">
        <v>878</v>
      </c>
      <c r="AT149" t="s">
        <v>878</v>
      </c>
      <c r="AU149" s="2">
        <v>2E-3</v>
      </c>
      <c r="AV149" t="s">
        <v>878</v>
      </c>
      <c r="AW149" t="s">
        <v>878</v>
      </c>
      <c r="AX149">
        <v>2200</v>
      </c>
      <c r="AY149">
        <v>0.71</v>
      </c>
      <c r="AZ149">
        <v>42.2</v>
      </c>
      <c r="BA149" t="s">
        <v>878</v>
      </c>
      <c r="BB149" t="s">
        <v>878</v>
      </c>
      <c r="BC149" t="s">
        <v>878</v>
      </c>
      <c r="BD149">
        <v>0.9</v>
      </c>
      <c r="BE149">
        <v>179</v>
      </c>
      <c r="BF149">
        <v>0.22</v>
      </c>
      <c r="BG149">
        <v>0.57999999999999996</v>
      </c>
      <c r="BH149" t="s">
        <v>878</v>
      </c>
      <c r="BI149">
        <v>0.72</v>
      </c>
      <c r="BJ149">
        <v>6170</v>
      </c>
      <c r="BK149">
        <v>0.12</v>
      </c>
      <c r="BL149">
        <v>0.33</v>
      </c>
      <c r="BM149">
        <v>0.2</v>
      </c>
      <c r="BN149" t="s">
        <v>878</v>
      </c>
      <c r="BO149">
        <v>15.2</v>
      </c>
      <c r="BP149">
        <v>20.7</v>
      </c>
      <c r="BQ149">
        <v>2.2000000000000002</v>
      </c>
      <c r="BR149">
        <v>113</v>
      </c>
      <c r="BS149">
        <v>50</v>
      </c>
    </row>
    <row r="150" spans="1:71" x14ac:dyDescent="0.25">
      <c r="A150" t="s">
        <v>441</v>
      </c>
      <c r="B150">
        <v>0.182</v>
      </c>
      <c r="C150">
        <v>68900</v>
      </c>
      <c r="D150">
        <v>34</v>
      </c>
      <c r="E150">
        <v>0.55600000000000005</v>
      </c>
      <c r="F150">
        <v>28.6</v>
      </c>
      <c r="G150">
        <v>299</v>
      </c>
      <c r="H150">
        <v>0.37</v>
      </c>
      <c r="I150">
        <v>2.9000000000000001E-2</v>
      </c>
      <c r="J150">
        <v>64300</v>
      </c>
      <c r="K150">
        <v>0.39</v>
      </c>
      <c r="L150">
        <v>11.3</v>
      </c>
      <c r="M150" t="s">
        <v>878</v>
      </c>
      <c r="N150">
        <v>46.6</v>
      </c>
      <c r="O150">
        <v>154</v>
      </c>
      <c r="P150">
        <v>0.57999999999999996</v>
      </c>
      <c r="Q150">
        <v>156</v>
      </c>
      <c r="R150">
        <v>3.77</v>
      </c>
      <c r="S150">
        <v>2.3199999999999998</v>
      </c>
      <c r="T150">
        <v>0.92</v>
      </c>
      <c r="U150">
        <v>83100</v>
      </c>
      <c r="V150">
        <v>15.4</v>
      </c>
      <c r="W150">
        <v>3.04</v>
      </c>
      <c r="X150">
        <v>0.13</v>
      </c>
      <c r="Y150">
        <v>1.54</v>
      </c>
      <c r="Z150" t="s">
        <v>878</v>
      </c>
      <c r="AA150">
        <v>0.77</v>
      </c>
      <c r="AB150">
        <v>7.0999999999999994E-2</v>
      </c>
      <c r="AC150" t="s">
        <v>878</v>
      </c>
      <c r="AD150">
        <v>4770</v>
      </c>
      <c r="AE150">
        <v>4.5199999999999996</v>
      </c>
      <c r="AF150">
        <v>12</v>
      </c>
      <c r="AG150">
        <v>0.33</v>
      </c>
      <c r="AH150">
        <v>41400</v>
      </c>
      <c r="AI150">
        <v>1580</v>
      </c>
      <c r="AJ150">
        <v>1.46</v>
      </c>
      <c r="AK150">
        <v>20400</v>
      </c>
      <c r="AL150">
        <v>3.66</v>
      </c>
      <c r="AM150">
        <v>7.98</v>
      </c>
      <c r="AN150">
        <v>73</v>
      </c>
      <c r="AO150">
        <v>440</v>
      </c>
      <c r="AP150">
        <v>13.6</v>
      </c>
      <c r="AQ150" t="s">
        <v>878</v>
      </c>
      <c r="AR150">
        <v>1.64</v>
      </c>
      <c r="AS150" t="s">
        <v>878</v>
      </c>
      <c r="AT150">
        <v>3.99</v>
      </c>
      <c r="AU150">
        <v>3.0000000000000001E-3</v>
      </c>
      <c r="AV150" t="s">
        <v>878</v>
      </c>
      <c r="AW150" t="s">
        <v>878</v>
      </c>
      <c r="AX150">
        <v>2640</v>
      </c>
      <c r="AY150">
        <v>0.82</v>
      </c>
      <c r="AZ150">
        <v>39.4</v>
      </c>
      <c r="BA150" t="s">
        <v>878</v>
      </c>
      <c r="BB150" t="s">
        <v>878</v>
      </c>
      <c r="BC150">
        <v>1.53</v>
      </c>
      <c r="BD150">
        <v>0.94</v>
      </c>
      <c r="BE150">
        <v>203</v>
      </c>
      <c r="BF150">
        <v>0.24</v>
      </c>
      <c r="BG150">
        <v>0.56000000000000005</v>
      </c>
      <c r="BH150">
        <v>0.06</v>
      </c>
      <c r="BI150">
        <v>0.65</v>
      </c>
      <c r="BJ150">
        <v>6380</v>
      </c>
      <c r="BK150">
        <v>0.12</v>
      </c>
      <c r="BL150">
        <v>0.33</v>
      </c>
      <c r="BM150">
        <v>0.2</v>
      </c>
      <c r="BN150">
        <v>141</v>
      </c>
      <c r="BO150">
        <v>17</v>
      </c>
      <c r="BP150">
        <v>20.5</v>
      </c>
      <c r="BQ150">
        <v>2.13</v>
      </c>
      <c r="BR150">
        <v>118</v>
      </c>
      <c r="BS150">
        <v>45.4</v>
      </c>
    </row>
    <row r="151" spans="1:71" x14ac:dyDescent="0.25">
      <c r="A151" t="s">
        <v>442</v>
      </c>
      <c r="B151">
        <v>9.2999999999999999E-2</v>
      </c>
      <c r="C151">
        <v>24700</v>
      </c>
      <c r="D151">
        <v>185</v>
      </c>
      <c r="E151">
        <v>0.90200000000000002</v>
      </c>
      <c r="F151" t="s">
        <v>878</v>
      </c>
      <c r="G151">
        <v>97</v>
      </c>
      <c r="H151">
        <v>1.19</v>
      </c>
      <c r="I151">
        <v>0.31</v>
      </c>
      <c r="J151">
        <v>1870</v>
      </c>
      <c r="K151">
        <v>3.2000000000000001E-2</v>
      </c>
      <c r="L151">
        <v>58</v>
      </c>
      <c r="M151" t="s">
        <v>878</v>
      </c>
      <c r="N151" t="s">
        <v>878</v>
      </c>
      <c r="O151">
        <v>100</v>
      </c>
      <c r="P151">
        <v>7.45</v>
      </c>
      <c r="Q151">
        <v>22.6</v>
      </c>
      <c r="R151">
        <v>2.25</v>
      </c>
      <c r="S151">
        <v>1</v>
      </c>
      <c r="T151">
        <v>0.8</v>
      </c>
      <c r="U151">
        <v>34100</v>
      </c>
      <c r="V151">
        <v>7.53</v>
      </c>
      <c r="W151">
        <v>3.78</v>
      </c>
      <c r="X151">
        <v>9.9000000000000005E-2</v>
      </c>
      <c r="Y151">
        <v>0.78</v>
      </c>
      <c r="Z151" t="s">
        <v>878</v>
      </c>
      <c r="AA151">
        <v>0.39</v>
      </c>
      <c r="AB151">
        <v>2.3E-2</v>
      </c>
      <c r="AC151" t="s">
        <v>878</v>
      </c>
      <c r="AD151">
        <v>9720</v>
      </c>
      <c r="AE151">
        <v>29.8</v>
      </c>
      <c r="AF151">
        <v>33.9</v>
      </c>
      <c r="AG151">
        <v>0.12</v>
      </c>
      <c r="AH151">
        <v>13000</v>
      </c>
      <c r="AI151">
        <v>210</v>
      </c>
      <c r="AJ151">
        <v>0.56999999999999995</v>
      </c>
      <c r="AK151">
        <v>740</v>
      </c>
      <c r="AL151" t="s">
        <v>878</v>
      </c>
      <c r="AM151" t="s">
        <v>878</v>
      </c>
      <c r="AN151">
        <v>57</v>
      </c>
      <c r="AO151">
        <v>500</v>
      </c>
      <c r="AP151">
        <v>7.74</v>
      </c>
      <c r="AQ151" t="s">
        <v>878</v>
      </c>
      <c r="AR151">
        <v>7.63</v>
      </c>
      <c r="AS151" t="s">
        <v>878</v>
      </c>
      <c r="AT151">
        <v>94</v>
      </c>
      <c r="AU151" t="s">
        <v>878</v>
      </c>
      <c r="AV151" t="s">
        <v>878</v>
      </c>
      <c r="AW151" t="s">
        <v>878</v>
      </c>
      <c r="AX151">
        <v>500</v>
      </c>
      <c r="AY151">
        <v>133</v>
      </c>
      <c r="AZ151">
        <v>5.8</v>
      </c>
      <c r="BA151" t="s">
        <v>878</v>
      </c>
      <c r="BB151" t="s">
        <v>878</v>
      </c>
      <c r="BC151">
        <v>5.14</v>
      </c>
      <c r="BD151">
        <v>1.3</v>
      </c>
      <c r="BE151">
        <v>15.5</v>
      </c>
      <c r="BF151" t="s">
        <v>878</v>
      </c>
      <c r="BG151">
        <v>0.45</v>
      </c>
      <c r="BH151" t="s">
        <v>878</v>
      </c>
      <c r="BI151">
        <v>13.1</v>
      </c>
      <c r="BJ151">
        <v>1460</v>
      </c>
      <c r="BK151">
        <v>0.59</v>
      </c>
      <c r="BL151" t="s">
        <v>878</v>
      </c>
      <c r="BM151">
        <v>1.51</v>
      </c>
      <c r="BN151">
        <v>67</v>
      </c>
      <c r="BO151">
        <v>0.38</v>
      </c>
      <c r="BP151">
        <v>9.5299999999999994</v>
      </c>
      <c r="BQ151">
        <v>0.86</v>
      </c>
      <c r="BR151">
        <v>75</v>
      </c>
      <c r="BS151" t="s">
        <v>878</v>
      </c>
    </row>
    <row r="152" spans="1:71" x14ac:dyDescent="0.25">
      <c r="A152" t="s">
        <v>444</v>
      </c>
      <c r="B152">
        <v>0.10199999999999999</v>
      </c>
      <c r="C152">
        <v>70100</v>
      </c>
      <c r="D152">
        <v>441</v>
      </c>
      <c r="E152">
        <v>0.94599999999999995</v>
      </c>
      <c r="F152" t="s">
        <v>878</v>
      </c>
      <c r="G152">
        <v>694</v>
      </c>
      <c r="H152">
        <v>2.35</v>
      </c>
      <c r="I152">
        <v>0.31</v>
      </c>
      <c r="J152">
        <v>9950</v>
      </c>
      <c r="K152">
        <v>4.4999999999999998E-2</v>
      </c>
      <c r="L152">
        <v>79</v>
      </c>
      <c r="M152" t="s">
        <v>878</v>
      </c>
      <c r="N152">
        <v>16.600000000000001</v>
      </c>
      <c r="O152">
        <v>122</v>
      </c>
      <c r="P152">
        <v>8.6300000000000008</v>
      </c>
      <c r="Q152">
        <v>26.7</v>
      </c>
      <c r="R152">
        <v>3.38</v>
      </c>
      <c r="S152">
        <v>1.78</v>
      </c>
      <c r="T152">
        <v>1.24</v>
      </c>
      <c r="U152">
        <v>38500</v>
      </c>
      <c r="V152">
        <v>18.399999999999999</v>
      </c>
      <c r="W152">
        <v>4.96</v>
      </c>
      <c r="X152">
        <v>0.12</v>
      </c>
      <c r="Y152">
        <v>4.0599999999999996</v>
      </c>
      <c r="Z152" t="s">
        <v>878</v>
      </c>
      <c r="AA152">
        <v>0.62</v>
      </c>
      <c r="AB152">
        <v>6.3E-2</v>
      </c>
      <c r="AC152" t="s">
        <v>878</v>
      </c>
      <c r="AD152">
        <v>25100</v>
      </c>
      <c r="AE152">
        <v>37.6</v>
      </c>
      <c r="AF152">
        <v>50</v>
      </c>
      <c r="AG152">
        <v>0.28000000000000003</v>
      </c>
      <c r="AH152">
        <v>16200</v>
      </c>
      <c r="AI152">
        <v>410</v>
      </c>
      <c r="AJ152">
        <v>1.05</v>
      </c>
      <c r="AK152">
        <v>8100</v>
      </c>
      <c r="AL152">
        <v>13.5</v>
      </c>
      <c r="AM152">
        <v>33.5</v>
      </c>
      <c r="AN152">
        <v>59</v>
      </c>
      <c r="AO152">
        <v>670</v>
      </c>
      <c r="AP152">
        <v>19.2</v>
      </c>
      <c r="AQ152" t="s">
        <v>878</v>
      </c>
      <c r="AR152">
        <v>8.9600000000000009</v>
      </c>
      <c r="AS152" t="s">
        <v>878</v>
      </c>
      <c r="AT152">
        <v>84</v>
      </c>
      <c r="AU152" s="2">
        <v>2E-3</v>
      </c>
      <c r="AV152" t="s">
        <v>878</v>
      </c>
      <c r="AW152" t="s">
        <v>878</v>
      </c>
      <c r="AX152">
        <v>1720</v>
      </c>
      <c r="AY152">
        <v>187</v>
      </c>
      <c r="AZ152">
        <v>13.6</v>
      </c>
      <c r="BA152" t="s">
        <v>878</v>
      </c>
      <c r="BB152" t="s">
        <v>878</v>
      </c>
      <c r="BC152" t="s">
        <v>878</v>
      </c>
      <c r="BD152">
        <v>3.44</v>
      </c>
      <c r="BE152">
        <v>134</v>
      </c>
      <c r="BF152">
        <v>1.01</v>
      </c>
      <c r="BG152">
        <v>0.67</v>
      </c>
      <c r="BH152" t="s">
        <v>878</v>
      </c>
      <c r="BI152">
        <v>14.3</v>
      </c>
      <c r="BJ152">
        <v>4430</v>
      </c>
      <c r="BK152">
        <v>0.77</v>
      </c>
      <c r="BL152">
        <v>0.25</v>
      </c>
      <c r="BM152">
        <v>2.71</v>
      </c>
      <c r="BN152">
        <v>67</v>
      </c>
      <c r="BO152">
        <v>1.9</v>
      </c>
      <c r="BP152">
        <v>15.9</v>
      </c>
      <c r="BQ152">
        <v>1.7</v>
      </c>
      <c r="BR152">
        <v>91</v>
      </c>
      <c r="BS152">
        <v>140</v>
      </c>
    </row>
    <row r="153" spans="1:71" x14ac:dyDescent="0.25">
      <c r="A153" t="s">
        <v>445</v>
      </c>
      <c r="B153">
        <v>0.28499999999999998</v>
      </c>
      <c r="C153">
        <v>69700</v>
      </c>
      <c r="D153">
        <v>46.8</v>
      </c>
      <c r="E153">
        <v>1.05</v>
      </c>
      <c r="F153">
        <v>20.2</v>
      </c>
      <c r="G153">
        <v>129</v>
      </c>
      <c r="H153">
        <v>0.39</v>
      </c>
      <c r="I153">
        <v>4.2000000000000003E-2</v>
      </c>
      <c r="J153">
        <v>71000</v>
      </c>
      <c r="K153">
        <v>0.52</v>
      </c>
      <c r="L153">
        <v>11.9</v>
      </c>
      <c r="M153" t="s">
        <v>878</v>
      </c>
      <c r="N153">
        <v>42</v>
      </c>
      <c r="O153">
        <v>118</v>
      </c>
      <c r="P153">
        <v>0.79</v>
      </c>
      <c r="Q153">
        <v>162</v>
      </c>
      <c r="R153">
        <v>3.69</v>
      </c>
      <c r="S153">
        <v>2.2400000000000002</v>
      </c>
      <c r="T153">
        <v>0.89</v>
      </c>
      <c r="U153">
        <v>77200</v>
      </c>
      <c r="V153">
        <v>15.1</v>
      </c>
      <c r="W153">
        <v>3.16</v>
      </c>
      <c r="X153">
        <v>0.11</v>
      </c>
      <c r="Y153">
        <v>1.61</v>
      </c>
      <c r="Z153" t="s">
        <v>878</v>
      </c>
      <c r="AA153">
        <v>0.79</v>
      </c>
      <c r="AB153">
        <v>7.2999999999999995E-2</v>
      </c>
      <c r="AC153" t="s">
        <v>878</v>
      </c>
      <c r="AD153">
        <v>3700</v>
      </c>
      <c r="AE153">
        <v>4.92</v>
      </c>
      <c r="AF153">
        <v>11.2</v>
      </c>
      <c r="AG153">
        <v>0.32</v>
      </c>
      <c r="AH153">
        <v>37600</v>
      </c>
      <c r="AI153">
        <v>1340</v>
      </c>
      <c r="AJ153">
        <v>0.92</v>
      </c>
      <c r="AK153">
        <v>17300</v>
      </c>
      <c r="AL153">
        <v>3.31</v>
      </c>
      <c r="AM153">
        <v>7.89</v>
      </c>
      <c r="AN153">
        <v>56</v>
      </c>
      <c r="AO153">
        <v>400</v>
      </c>
      <c r="AP153">
        <v>21.3</v>
      </c>
      <c r="AQ153" t="s">
        <v>878</v>
      </c>
      <c r="AR153">
        <v>1.65</v>
      </c>
      <c r="AS153">
        <v>1.4E-2</v>
      </c>
      <c r="AT153">
        <v>5.05</v>
      </c>
      <c r="AU153">
        <v>2E-3</v>
      </c>
      <c r="AV153" t="s">
        <v>878</v>
      </c>
      <c r="AW153" t="s">
        <v>878</v>
      </c>
      <c r="AX153">
        <v>3190</v>
      </c>
      <c r="AY153">
        <v>1.1000000000000001</v>
      </c>
      <c r="AZ153">
        <v>39.6</v>
      </c>
      <c r="BA153" t="s">
        <v>878</v>
      </c>
      <c r="BB153" t="s">
        <v>878</v>
      </c>
      <c r="BC153">
        <v>1.51</v>
      </c>
      <c r="BD153">
        <v>0.95</v>
      </c>
      <c r="BE153">
        <v>175</v>
      </c>
      <c r="BF153">
        <v>0.23</v>
      </c>
      <c r="BG153">
        <v>0.55000000000000004</v>
      </c>
      <c r="BH153">
        <v>8.3000000000000004E-2</v>
      </c>
      <c r="BI153">
        <v>0.84</v>
      </c>
      <c r="BJ153">
        <v>5950</v>
      </c>
      <c r="BK153">
        <v>0.18</v>
      </c>
      <c r="BL153">
        <v>0.33</v>
      </c>
      <c r="BM153">
        <v>0.25</v>
      </c>
      <c r="BN153">
        <v>139</v>
      </c>
      <c r="BO153">
        <v>26.3</v>
      </c>
      <c r="BP153">
        <v>19.8</v>
      </c>
      <c r="BQ153">
        <v>2.21</v>
      </c>
      <c r="BR153">
        <v>128</v>
      </c>
      <c r="BS153">
        <v>52</v>
      </c>
    </row>
    <row r="154" spans="1:71" x14ac:dyDescent="0.25">
      <c r="A154" t="s">
        <v>446</v>
      </c>
      <c r="B154">
        <v>0.30599999999999999</v>
      </c>
      <c r="C154">
        <v>68000</v>
      </c>
      <c r="D154">
        <v>60</v>
      </c>
      <c r="E154">
        <v>1.07</v>
      </c>
      <c r="F154">
        <v>23.7</v>
      </c>
      <c r="G154">
        <v>270</v>
      </c>
      <c r="H154">
        <v>0.39</v>
      </c>
      <c r="I154">
        <v>4.5999999999999999E-2</v>
      </c>
      <c r="J154">
        <v>63300</v>
      </c>
      <c r="K154">
        <v>0.57999999999999996</v>
      </c>
      <c r="L154">
        <v>12.6</v>
      </c>
      <c r="M154" t="s">
        <v>878</v>
      </c>
      <c r="N154">
        <v>43.6</v>
      </c>
      <c r="O154">
        <v>146</v>
      </c>
      <c r="P154">
        <v>0.89</v>
      </c>
      <c r="Q154">
        <v>161</v>
      </c>
      <c r="R154">
        <v>3.6</v>
      </c>
      <c r="S154">
        <v>2.1800000000000002</v>
      </c>
      <c r="T154">
        <v>0.9</v>
      </c>
      <c r="U154">
        <v>78400</v>
      </c>
      <c r="V154">
        <v>15</v>
      </c>
      <c r="W154">
        <v>2.96</v>
      </c>
      <c r="X154">
        <v>8.3000000000000004E-2</v>
      </c>
      <c r="Y154">
        <v>1.6</v>
      </c>
      <c r="Z154" t="s">
        <v>878</v>
      </c>
      <c r="AA154">
        <v>0.74</v>
      </c>
      <c r="AB154">
        <v>7.2999999999999995E-2</v>
      </c>
      <c r="AC154" t="s">
        <v>878</v>
      </c>
      <c r="AD154">
        <v>5410</v>
      </c>
      <c r="AE154">
        <v>5.3</v>
      </c>
      <c r="AF154">
        <v>12.2</v>
      </c>
      <c r="AG154">
        <v>0.32</v>
      </c>
      <c r="AH154">
        <v>38700</v>
      </c>
      <c r="AI154">
        <v>1470</v>
      </c>
      <c r="AJ154">
        <v>2.34</v>
      </c>
      <c r="AK154">
        <v>19200</v>
      </c>
      <c r="AL154">
        <v>3.54</v>
      </c>
      <c r="AM154">
        <v>8.27</v>
      </c>
      <c r="AN154">
        <v>68</v>
      </c>
      <c r="AO154">
        <v>430</v>
      </c>
      <c r="AP154">
        <v>23.9</v>
      </c>
      <c r="AQ154" t="s">
        <v>878</v>
      </c>
      <c r="AR154">
        <v>1.71</v>
      </c>
      <c r="AS154" t="s">
        <v>878</v>
      </c>
      <c r="AT154">
        <v>5.88</v>
      </c>
      <c r="AU154">
        <v>3.0000000000000001E-3</v>
      </c>
      <c r="AV154" t="s">
        <v>878</v>
      </c>
      <c r="AW154" t="s">
        <v>878</v>
      </c>
      <c r="AX154">
        <v>3730</v>
      </c>
      <c r="AY154">
        <v>1.31</v>
      </c>
      <c r="AZ154">
        <v>37.4</v>
      </c>
      <c r="BA154" t="s">
        <v>878</v>
      </c>
      <c r="BB154" t="s">
        <v>878</v>
      </c>
      <c r="BC154">
        <v>1.51</v>
      </c>
      <c r="BD154">
        <v>1.1299999999999999</v>
      </c>
      <c r="BE154">
        <v>198</v>
      </c>
      <c r="BF154">
        <v>0.23</v>
      </c>
      <c r="BG154">
        <v>0.53</v>
      </c>
      <c r="BH154">
        <v>8.8999999999999996E-2</v>
      </c>
      <c r="BI154">
        <v>0.93</v>
      </c>
      <c r="BJ154">
        <v>5970</v>
      </c>
      <c r="BK154">
        <v>0.21</v>
      </c>
      <c r="BL154">
        <v>0.32</v>
      </c>
      <c r="BM154">
        <v>0.3</v>
      </c>
      <c r="BN154">
        <v>131</v>
      </c>
      <c r="BO154">
        <v>29.9</v>
      </c>
      <c r="BP154">
        <v>19.7</v>
      </c>
      <c r="BQ154">
        <v>2.06</v>
      </c>
      <c r="BR154">
        <v>138</v>
      </c>
      <c r="BS154">
        <v>50</v>
      </c>
    </row>
    <row r="155" spans="1:71" x14ac:dyDescent="0.25">
      <c r="A155" t="s">
        <v>447</v>
      </c>
      <c r="B155">
        <v>0.34100000000000003</v>
      </c>
      <c r="C155">
        <v>70500</v>
      </c>
      <c r="D155">
        <v>55</v>
      </c>
      <c r="E155">
        <v>1.2</v>
      </c>
      <c r="F155">
        <v>19.8</v>
      </c>
      <c r="G155">
        <v>129</v>
      </c>
      <c r="H155">
        <v>0.42</v>
      </c>
      <c r="I155">
        <v>4.7E-2</v>
      </c>
      <c r="J155">
        <v>70800</v>
      </c>
      <c r="K155">
        <v>0.56999999999999995</v>
      </c>
      <c r="L155">
        <v>12.9</v>
      </c>
      <c r="M155" t="s">
        <v>878</v>
      </c>
      <c r="N155">
        <v>41.2</v>
      </c>
      <c r="O155">
        <v>110</v>
      </c>
      <c r="P155">
        <v>0.92</v>
      </c>
      <c r="Q155">
        <v>175</v>
      </c>
      <c r="R155">
        <v>3.6</v>
      </c>
      <c r="S155">
        <v>2.17</v>
      </c>
      <c r="T155">
        <v>0.9</v>
      </c>
      <c r="U155">
        <v>75300</v>
      </c>
      <c r="V155">
        <v>15.5</v>
      </c>
      <c r="W155">
        <v>3.18</v>
      </c>
      <c r="X155">
        <v>0.11</v>
      </c>
      <c r="Y155">
        <v>1.64</v>
      </c>
      <c r="Z155" t="s">
        <v>878</v>
      </c>
      <c r="AA155">
        <v>0.76</v>
      </c>
      <c r="AB155">
        <v>7.3999999999999996E-2</v>
      </c>
      <c r="AC155" t="s">
        <v>878</v>
      </c>
      <c r="AD155">
        <v>4600</v>
      </c>
      <c r="AE155">
        <v>5.51</v>
      </c>
      <c r="AF155">
        <v>11</v>
      </c>
      <c r="AG155">
        <v>0.31</v>
      </c>
      <c r="AH155">
        <v>35900</v>
      </c>
      <c r="AI155">
        <v>1300</v>
      </c>
      <c r="AJ155">
        <v>1.49</v>
      </c>
      <c r="AK155">
        <v>16400</v>
      </c>
      <c r="AL155">
        <v>3.36</v>
      </c>
      <c r="AM155">
        <v>8.32</v>
      </c>
      <c r="AN155">
        <v>55</v>
      </c>
      <c r="AO155">
        <v>410</v>
      </c>
      <c r="AP155">
        <v>26.4</v>
      </c>
      <c r="AQ155" t="s">
        <v>878</v>
      </c>
      <c r="AR155">
        <v>1.75</v>
      </c>
      <c r="AS155">
        <v>1.4E-2</v>
      </c>
      <c r="AT155">
        <v>6.39</v>
      </c>
      <c r="AU155">
        <v>2E-3</v>
      </c>
      <c r="AV155" t="s">
        <v>878</v>
      </c>
      <c r="AW155" t="s">
        <v>878</v>
      </c>
      <c r="AX155">
        <v>3760</v>
      </c>
      <c r="AY155">
        <v>1.5</v>
      </c>
      <c r="AZ155">
        <v>38.700000000000003</v>
      </c>
      <c r="BA155" t="s">
        <v>878</v>
      </c>
      <c r="BB155" t="s">
        <v>878</v>
      </c>
      <c r="BC155">
        <v>1.56</v>
      </c>
      <c r="BD155">
        <v>0.98</v>
      </c>
      <c r="BE155">
        <v>211</v>
      </c>
      <c r="BF155">
        <v>0.23</v>
      </c>
      <c r="BG155">
        <v>0.55000000000000004</v>
      </c>
      <c r="BH155">
        <v>9.4E-2</v>
      </c>
      <c r="BI155">
        <v>1.03</v>
      </c>
      <c r="BJ155">
        <v>5870</v>
      </c>
      <c r="BK155">
        <v>0.23</v>
      </c>
      <c r="BL155">
        <v>0.31</v>
      </c>
      <c r="BM155">
        <v>0.28999999999999998</v>
      </c>
      <c r="BN155">
        <v>136</v>
      </c>
      <c r="BO155">
        <v>26.2</v>
      </c>
      <c r="BP155">
        <v>19.5</v>
      </c>
      <c r="BQ155">
        <v>2.14</v>
      </c>
      <c r="BR155">
        <v>135</v>
      </c>
      <c r="BS155">
        <v>55</v>
      </c>
    </row>
    <row r="156" spans="1:71" x14ac:dyDescent="0.25">
      <c r="A156" t="s">
        <v>448</v>
      </c>
      <c r="B156">
        <v>0.34300000000000003</v>
      </c>
      <c r="C156">
        <v>67200</v>
      </c>
      <c r="D156">
        <v>65</v>
      </c>
      <c r="E156">
        <v>1.23</v>
      </c>
      <c r="F156">
        <v>26.9</v>
      </c>
      <c r="G156">
        <v>290</v>
      </c>
      <c r="H156">
        <v>0.44</v>
      </c>
      <c r="I156">
        <v>4.7E-2</v>
      </c>
      <c r="J156">
        <v>61500</v>
      </c>
      <c r="K156">
        <v>0.62</v>
      </c>
      <c r="L156">
        <v>13.1</v>
      </c>
      <c r="M156" t="s">
        <v>878</v>
      </c>
      <c r="N156">
        <v>43.2</v>
      </c>
      <c r="O156">
        <v>144</v>
      </c>
      <c r="P156">
        <v>0.95</v>
      </c>
      <c r="Q156">
        <v>162</v>
      </c>
      <c r="R156">
        <v>3.59</v>
      </c>
      <c r="S156">
        <v>2.17</v>
      </c>
      <c r="T156">
        <v>0.91</v>
      </c>
      <c r="U156">
        <v>78300</v>
      </c>
      <c r="V156">
        <v>15.2</v>
      </c>
      <c r="W156">
        <v>2.96</v>
      </c>
      <c r="X156">
        <v>8.7999999999999995E-2</v>
      </c>
      <c r="Y156">
        <v>1.64</v>
      </c>
      <c r="Z156" t="s">
        <v>878</v>
      </c>
      <c r="AA156">
        <v>0.74</v>
      </c>
      <c r="AB156">
        <v>7.4999999999999997E-2</v>
      </c>
      <c r="AC156" t="s">
        <v>878</v>
      </c>
      <c r="AD156">
        <v>5780</v>
      </c>
      <c r="AE156">
        <v>5.61</v>
      </c>
      <c r="AF156">
        <v>12.2</v>
      </c>
      <c r="AG156">
        <v>0.31</v>
      </c>
      <c r="AH156">
        <v>37600</v>
      </c>
      <c r="AI156">
        <v>1480</v>
      </c>
      <c r="AJ156">
        <v>2.57</v>
      </c>
      <c r="AK156">
        <v>19400</v>
      </c>
      <c r="AL156">
        <v>3.59</v>
      </c>
      <c r="AM156">
        <v>8.39</v>
      </c>
      <c r="AN156">
        <v>68</v>
      </c>
      <c r="AO156">
        <v>430</v>
      </c>
      <c r="AP156">
        <v>26.2</v>
      </c>
      <c r="AQ156" t="s">
        <v>878</v>
      </c>
      <c r="AR156">
        <v>1.75</v>
      </c>
      <c r="AS156" t="s">
        <v>878</v>
      </c>
      <c r="AT156">
        <v>6.33</v>
      </c>
      <c r="AU156" t="s">
        <v>878</v>
      </c>
      <c r="AV156" t="s">
        <v>878</v>
      </c>
      <c r="AW156" t="s">
        <v>878</v>
      </c>
      <c r="AX156">
        <v>4050</v>
      </c>
      <c r="AY156">
        <v>1.43</v>
      </c>
      <c r="AZ156">
        <v>36.799999999999997</v>
      </c>
      <c r="BA156" t="s">
        <v>878</v>
      </c>
      <c r="BB156" t="s">
        <v>878</v>
      </c>
      <c r="BC156">
        <v>1.52</v>
      </c>
      <c r="BD156">
        <v>1.1399999999999999</v>
      </c>
      <c r="BE156">
        <v>194</v>
      </c>
      <c r="BF156">
        <v>0.24</v>
      </c>
      <c r="BG156">
        <v>0.54</v>
      </c>
      <c r="BH156">
        <v>0.1</v>
      </c>
      <c r="BI156">
        <v>1.02</v>
      </c>
      <c r="BJ156">
        <v>5920</v>
      </c>
      <c r="BK156">
        <v>0.23</v>
      </c>
      <c r="BL156">
        <v>0.31</v>
      </c>
      <c r="BM156">
        <v>0.3</v>
      </c>
      <c r="BN156">
        <v>127</v>
      </c>
      <c r="BO156">
        <v>33.299999999999997</v>
      </c>
      <c r="BP156">
        <v>19.399999999999999</v>
      </c>
      <c r="BQ156">
        <v>2.0299999999999998</v>
      </c>
      <c r="BR156">
        <v>143</v>
      </c>
      <c r="BS156">
        <v>49.6</v>
      </c>
    </row>
    <row r="157" spans="1:71" x14ac:dyDescent="0.25">
      <c r="A157" t="s">
        <v>449</v>
      </c>
      <c r="B157">
        <v>0.13500000000000001</v>
      </c>
      <c r="C157">
        <v>25200</v>
      </c>
      <c r="D157">
        <v>331</v>
      </c>
      <c r="E157">
        <v>1.59</v>
      </c>
      <c r="F157" t="s">
        <v>878</v>
      </c>
      <c r="G157">
        <v>104</v>
      </c>
      <c r="H157">
        <v>1.22</v>
      </c>
      <c r="I157">
        <v>0.33</v>
      </c>
      <c r="J157">
        <v>2020</v>
      </c>
      <c r="K157">
        <v>3.3000000000000002E-2</v>
      </c>
      <c r="L157">
        <v>57</v>
      </c>
      <c r="M157" t="s">
        <v>878</v>
      </c>
      <c r="N157" t="s">
        <v>878</v>
      </c>
      <c r="O157">
        <v>100</v>
      </c>
      <c r="P157">
        <v>7.47</v>
      </c>
      <c r="Q157">
        <v>24</v>
      </c>
      <c r="R157">
        <v>2.33</v>
      </c>
      <c r="S157">
        <v>1</v>
      </c>
      <c r="T157">
        <v>0.8</v>
      </c>
      <c r="U157">
        <v>34000</v>
      </c>
      <c r="V157">
        <v>7.84</v>
      </c>
      <c r="W157">
        <v>3.75</v>
      </c>
      <c r="X157">
        <v>9.6000000000000002E-2</v>
      </c>
      <c r="Y157">
        <v>0.76</v>
      </c>
      <c r="Z157" t="s">
        <v>878</v>
      </c>
      <c r="AA157">
        <v>0.38</v>
      </c>
      <c r="AB157">
        <v>2.3E-2</v>
      </c>
      <c r="AC157" t="s">
        <v>878</v>
      </c>
      <c r="AD157">
        <v>9830</v>
      </c>
      <c r="AE157">
        <v>29.1</v>
      </c>
      <c r="AF157">
        <v>33.4</v>
      </c>
      <c r="AG157">
        <v>0.12</v>
      </c>
      <c r="AH157">
        <v>12800</v>
      </c>
      <c r="AI157">
        <v>210</v>
      </c>
      <c r="AJ157">
        <v>0.56999999999999995</v>
      </c>
      <c r="AK157">
        <v>740</v>
      </c>
      <c r="AL157">
        <v>0.3</v>
      </c>
      <c r="AM157" t="s">
        <v>878</v>
      </c>
      <c r="AN157">
        <v>57</v>
      </c>
      <c r="AO157">
        <v>500</v>
      </c>
      <c r="AP157">
        <v>8.57</v>
      </c>
      <c r="AQ157" t="s">
        <v>878</v>
      </c>
      <c r="AR157">
        <v>7.42</v>
      </c>
      <c r="AS157" t="s">
        <v>878</v>
      </c>
      <c r="AT157">
        <v>95</v>
      </c>
      <c r="AU157" t="s">
        <v>878</v>
      </c>
      <c r="AV157" t="s">
        <v>878</v>
      </c>
      <c r="AW157" t="s">
        <v>878</v>
      </c>
      <c r="AX157">
        <v>780</v>
      </c>
      <c r="AY157">
        <v>235</v>
      </c>
      <c r="AZ157">
        <v>5.79</v>
      </c>
      <c r="BA157" t="s">
        <v>878</v>
      </c>
      <c r="BB157" t="s">
        <v>878</v>
      </c>
      <c r="BC157">
        <v>5.15</v>
      </c>
      <c r="BD157">
        <v>1.32</v>
      </c>
      <c r="BE157">
        <v>16.7</v>
      </c>
      <c r="BF157" t="s">
        <v>878</v>
      </c>
      <c r="BG157">
        <v>0.44</v>
      </c>
      <c r="BH157" t="s">
        <v>878</v>
      </c>
      <c r="BI157">
        <v>13</v>
      </c>
      <c r="BJ157">
        <v>1410</v>
      </c>
      <c r="BK157">
        <v>0.6</v>
      </c>
      <c r="BL157" t="s">
        <v>878</v>
      </c>
      <c r="BM157">
        <v>1.55</v>
      </c>
      <c r="BN157">
        <v>67</v>
      </c>
      <c r="BO157">
        <v>0.45</v>
      </c>
      <c r="BP157">
        <v>9.4700000000000006</v>
      </c>
      <c r="BQ157">
        <v>0.85</v>
      </c>
      <c r="BR157">
        <v>75</v>
      </c>
      <c r="BS157" t="s">
        <v>878</v>
      </c>
    </row>
    <row r="158" spans="1:71" x14ac:dyDescent="0.25">
      <c r="A158" t="s">
        <v>450</v>
      </c>
      <c r="B158">
        <v>0.14499999999999999</v>
      </c>
      <c r="C158">
        <v>75700</v>
      </c>
      <c r="D158">
        <v>353</v>
      </c>
      <c r="E158">
        <v>1.63</v>
      </c>
      <c r="F158" t="s">
        <v>878</v>
      </c>
      <c r="G158">
        <v>691</v>
      </c>
      <c r="H158">
        <v>2.54</v>
      </c>
      <c r="I158">
        <v>0.34</v>
      </c>
      <c r="J158">
        <v>8600</v>
      </c>
      <c r="K158">
        <v>4.5999999999999999E-2</v>
      </c>
      <c r="L158">
        <v>83</v>
      </c>
      <c r="M158" t="s">
        <v>878</v>
      </c>
      <c r="N158">
        <v>17.8</v>
      </c>
      <c r="O158">
        <v>128</v>
      </c>
      <c r="P158">
        <v>9.98</v>
      </c>
      <c r="Q158">
        <v>29.3</v>
      </c>
      <c r="R158">
        <v>3.69</v>
      </c>
      <c r="S158">
        <v>2.0499999999999998</v>
      </c>
      <c r="T158">
        <v>1.29</v>
      </c>
      <c r="U158">
        <v>41500</v>
      </c>
      <c r="V158">
        <v>19.899999999999999</v>
      </c>
      <c r="W158">
        <v>5.23</v>
      </c>
      <c r="X158">
        <v>0.12</v>
      </c>
      <c r="Y158">
        <v>3.92</v>
      </c>
      <c r="Z158" t="s">
        <v>878</v>
      </c>
      <c r="AA158">
        <v>0.71</v>
      </c>
      <c r="AB158">
        <v>7.0000000000000007E-2</v>
      </c>
      <c r="AC158" t="s">
        <v>878</v>
      </c>
      <c r="AD158">
        <v>27600</v>
      </c>
      <c r="AE158">
        <v>40.6</v>
      </c>
      <c r="AF158">
        <v>55</v>
      </c>
      <c r="AG158">
        <v>0.27</v>
      </c>
      <c r="AH158">
        <v>17800</v>
      </c>
      <c r="AI158">
        <v>410</v>
      </c>
      <c r="AJ158">
        <v>0.98</v>
      </c>
      <c r="AK158">
        <v>7540</v>
      </c>
      <c r="AL158">
        <v>15.8</v>
      </c>
      <c r="AM158">
        <v>35.700000000000003</v>
      </c>
      <c r="AN158">
        <v>61</v>
      </c>
      <c r="AO158">
        <v>760</v>
      </c>
      <c r="AP158">
        <v>19.100000000000001</v>
      </c>
      <c r="AQ158" t="s">
        <v>878</v>
      </c>
      <c r="AR158">
        <v>9.7100000000000009</v>
      </c>
      <c r="AS158" t="s">
        <v>878</v>
      </c>
      <c r="AT158">
        <v>88</v>
      </c>
      <c r="AU158" s="2">
        <v>2E-3</v>
      </c>
      <c r="AV158" t="s">
        <v>878</v>
      </c>
      <c r="AW158" t="s">
        <v>878</v>
      </c>
      <c r="AX158">
        <v>1410</v>
      </c>
      <c r="AY158">
        <v>327</v>
      </c>
      <c r="AZ158">
        <v>14.7</v>
      </c>
      <c r="BA158" t="s">
        <v>878</v>
      </c>
      <c r="BB158" t="s">
        <v>878</v>
      </c>
      <c r="BC158" t="s">
        <v>878</v>
      </c>
      <c r="BD158">
        <v>3.79</v>
      </c>
      <c r="BE158">
        <v>149</v>
      </c>
      <c r="BF158">
        <v>1.18</v>
      </c>
      <c r="BG158">
        <v>0.69</v>
      </c>
      <c r="BH158" t="s">
        <v>878</v>
      </c>
      <c r="BI158">
        <v>14.8</v>
      </c>
      <c r="BJ158">
        <v>4890</v>
      </c>
      <c r="BK158">
        <v>0.86</v>
      </c>
      <c r="BL158">
        <v>0.3</v>
      </c>
      <c r="BM158">
        <v>2.81</v>
      </c>
      <c r="BN158">
        <v>81</v>
      </c>
      <c r="BO158">
        <v>2.34</v>
      </c>
      <c r="BP158">
        <v>16.399999999999999</v>
      </c>
      <c r="BQ158">
        <v>1.8</v>
      </c>
      <c r="BR158">
        <v>97</v>
      </c>
      <c r="BS158">
        <v>140</v>
      </c>
    </row>
    <row r="159" spans="1:71" x14ac:dyDescent="0.25">
      <c r="A159" t="s">
        <v>451</v>
      </c>
      <c r="B159">
        <v>0.48799999999999999</v>
      </c>
      <c r="C159">
        <v>65900</v>
      </c>
      <c r="D159">
        <v>68</v>
      </c>
      <c r="E159">
        <v>1.85</v>
      </c>
      <c r="F159">
        <v>90</v>
      </c>
      <c r="G159">
        <v>246</v>
      </c>
      <c r="H159">
        <v>0.46</v>
      </c>
      <c r="I159">
        <v>6.0999999999999999E-2</v>
      </c>
      <c r="J159">
        <v>59300</v>
      </c>
      <c r="K159">
        <v>0.62</v>
      </c>
      <c r="L159">
        <v>14</v>
      </c>
      <c r="M159" t="s">
        <v>878</v>
      </c>
      <c r="N159">
        <v>41.5</v>
      </c>
      <c r="O159">
        <v>86</v>
      </c>
      <c r="P159">
        <v>1.01</v>
      </c>
      <c r="Q159">
        <v>170</v>
      </c>
      <c r="R159">
        <v>3.94</v>
      </c>
      <c r="S159">
        <v>2.4300000000000002</v>
      </c>
      <c r="T159">
        <v>0.96</v>
      </c>
      <c r="U159">
        <v>80000</v>
      </c>
      <c r="V159">
        <v>16.100000000000001</v>
      </c>
      <c r="W159">
        <v>3.47</v>
      </c>
      <c r="X159">
        <v>0.15</v>
      </c>
      <c r="Y159">
        <v>1.8</v>
      </c>
      <c r="Z159">
        <v>4.5999999999999999E-2</v>
      </c>
      <c r="AA159">
        <v>0.86</v>
      </c>
      <c r="AB159">
        <v>0.08</v>
      </c>
      <c r="AC159" t="s">
        <v>878</v>
      </c>
      <c r="AD159">
        <v>5590</v>
      </c>
      <c r="AE159">
        <v>5.99</v>
      </c>
      <c r="AF159">
        <v>10.5</v>
      </c>
      <c r="AG159">
        <v>0.37</v>
      </c>
      <c r="AH159">
        <v>34000</v>
      </c>
      <c r="AI159">
        <v>1330</v>
      </c>
      <c r="AJ159">
        <v>1.56</v>
      </c>
      <c r="AK159">
        <v>21500</v>
      </c>
      <c r="AL159">
        <v>3.63</v>
      </c>
      <c r="AM159">
        <v>9.01</v>
      </c>
      <c r="AN159">
        <v>48.8</v>
      </c>
      <c r="AO159">
        <v>450</v>
      </c>
      <c r="AP159">
        <v>30.5</v>
      </c>
      <c r="AQ159" t="s">
        <v>878</v>
      </c>
      <c r="AR159">
        <v>1.94</v>
      </c>
      <c r="AS159" t="s">
        <v>878</v>
      </c>
      <c r="AT159">
        <v>5.87</v>
      </c>
      <c r="AU159">
        <v>3.0000000000000001E-3</v>
      </c>
      <c r="AV159" t="s">
        <v>878</v>
      </c>
      <c r="AW159" t="s">
        <v>878</v>
      </c>
      <c r="AX159">
        <v>4440</v>
      </c>
      <c r="AY159">
        <v>1.76</v>
      </c>
      <c r="AZ159">
        <v>38.5</v>
      </c>
      <c r="BA159" s="2">
        <v>5</v>
      </c>
      <c r="BB159" t="s">
        <v>878</v>
      </c>
      <c r="BC159">
        <v>1.89</v>
      </c>
      <c r="BD159">
        <v>1.08</v>
      </c>
      <c r="BE159">
        <v>95</v>
      </c>
      <c r="BF159">
        <v>0.25</v>
      </c>
      <c r="BG159">
        <v>0.62</v>
      </c>
      <c r="BH159">
        <v>0.11</v>
      </c>
      <c r="BI159">
        <v>1.1000000000000001</v>
      </c>
      <c r="BJ159">
        <v>6390</v>
      </c>
      <c r="BK159">
        <v>0.24</v>
      </c>
      <c r="BL159">
        <v>0.36</v>
      </c>
      <c r="BM159">
        <v>0.35</v>
      </c>
      <c r="BN159">
        <v>158</v>
      </c>
      <c r="BO159">
        <v>30.5</v>
      </c>
      <c r="BP159">
        <v>21.7</v>
      </c>
      <c r="BQ159">
        <v>2.3199999999999998</v>
      </c>
      <c r="BR159">
        <v>144</v>
      </c>
      <c r="BS159">
        <v>55</v>
      </c>
    </row>
    <row r="160" spans="1:71" x14ac:dyDescent="0.25">
      <c r="A160" t="s">
        <v>452</v>
      </c>
      <c r="B160">
        <v>0.17199999999999999</v>
      </c>
      <c r="C160">
        <v>24900</v>
      </c>
      <c r="D160">
        <v>458</v>
      </c>
      <c r="E160">
        <v>2.21</v>
      </c>
      <c r="F160" t="s">
        <v>878</v>
      </c>
      <c r="G160">
        <v>101</v>
      </c>
      <c r="H160">
        <v>1.1599999999999999</v>
      </c>
      <c r="I160">
        <v>0.35</v>
      </c>
      <c r="J160">
        <v>2120</v>
      </c>
      <c r="K160">
        <v>3.3000000000000002E-2</v>
      </c>
      <c r="L160">
        <v>57</v>
      </c>
      <c r="M160" t="s">
        <v>878</v>
      </c>
      <c r="N160" t="s">
        <v>878</v>
      </c>
      <c r="O160">
        <v>98</v>
      </c>
      <c r="P160">
        <v>7.39</v>
      </c>
      <c r="Q160">
        <v>25</v>
      </c>
      <c r="R160">
        <v>2.27</v>
      </c>
      <c r="S160">
        <v>1.02</v>
      </c>
      <c r="T160">
        <v>0.8</v>
      </c>
      <c r="U160">
        <v>34100</v>
      </c>
      <c r="V160">
        <v>7.75</v>
      </c>
      <c r="W160">
        <v>3.72</v>
      </c>
      <c r="X160">
        <v>9.5000000000000001E-2</v>
      </c>
      <c r="Y160">
        <v>0.8</v>
      </c>
      <c r="Z160" t="s">
        <v>878</v>
      </c>
      <c r="AA160">
        <v>0.37</v>
      </c>
      <c r="AB160">
        <v>2.3E-2</v>
      </c>
      <c r="AC160" t="s">
        <v>878</v>
      </c>
      <c r="AD160">
        <v>9580</v>
      </c>
      <c r="AE160">
        <v>29.2</v>
      </c>
      <c r="AF160">
        <v>33.1</v>
      </c>
      <c r="AG160">
        <v>0.12</v>
      </c>
      <c r="AH160">
        <v>12700</v>
      </c>
      <c r="AI160">
        <v>210</v>
      </c>
      <c r="AJ160">
        <v>0.54</v>
      </c>
      <c r="AK160">
        <v>730</v>
      </c>
      <c r="AL160" t="s">
        <v>878</v>
      </c>
      <c r="AM160">
        <v>27.5</v>
      </c>
      <c r="AN160">
        <v>56</v>
      </c>
      <c r="AO160">
        <v>490</v>
      </c>
      <c r="AP160">
        <v>9.2799999999999994</v>
      </c>
      <c r="AQ160" t="s">
        <v>878</v>
      </c>
      <c r="AR160">
        <v>7.54</v>
      </c>
      <c r="AS160" t="s">
        <v>878</v>
      </c>
      <c r="AT160">
        <v>93</v>
      </c>
      <c r="AU160" t="s">
        <v>878</v>
      </c>
      <c r="AV160" t="s">
        <v>878</v>
      </c>
      <c r="AW160" t="s">
        <v>878</v>
      </c>
      <c r="AX160">
        <v>1050</v>
      </c>
      <c r="AY160">
        <v>337</v>
      </c>
      <c r="AZ160">
        <v>5.78</v>
      </c>
      <c r="BA160" t="s">
        <v>878</v>
      </c>
      <c r="BB160" t="s">
        <v>878</v>
      </c>
      <c r="BC160">
        <v>5.04</v>
      </c>
      <c r="BD160">
        <v>1.3</v>
      </c>
      <c r="BE160">
        <v>17.7</v>
      </c>
      <c r="BF160" t="s">
        <v>878</v>
      </c>
      <c r="BG160">
        <v>0.45</v>
      </c>
      <c r="BH160" t="s">
        <v>878</v>
      </c>
      <c r="BI160">
        <v>13</v>
      </c>
      <c r="BJ160">
        <v>1370</v>
      </c>
      <c r="BK160">
        <v>0.59</v>
      </c>
      <c r="BL160" t="s">
        <v>878</v>
      </c>
      <c r="BM160">
        <v>1.53</v>
      </c>
      <c r="BN160">
        <v>66</v>
      </c>
      <c r="BO160">
        <v>0.48</v>
      </c>
      <c r="BP160">
        <v>9.32</v>
      </c>
      <c r="BQ160">
        <v>0.84</v>
      </c>
      <c r="BR160">
        <v>75</v>
      </c>
      <c r="BS160" t="s">
        <v>878</v>
      </c>
    </row>
    <row r="161" spans="1:71" x14ac:dyDescent="0.25">
      <c r="A161" t="s">
        <v>453</v>
      </c>
      <c r="B161">
        <v>0.17599999999999999</v>
      </c>
      <c r="C161">
        <v>73200</v>
      </c>
      <c r="D161">
        <v>591</v>
      </c>
      <c r="E161">
        <v>2.2599999999999998</v>
      </c>
      <c r="F161" t="s">
        <v>878</v>
      </c>
      <c r="G161">
        <v>683</v>
      </c>
      <c r="H161">
        <v>2.4700000000000002</v>
      </c>
      <c r="I161">
        <v>0.35</v>
      </c>
      <c r="J161">
        <v>9030</v>
      </c>
      <c r="K161">
        <v>4.2999999999999997E-2</v>
      </c>
      <c r="L161">
        <v>81</v>
      </c>
      <c r="M161" t="s">
        <v>878</v>
      </c>
      <c r="N161">
        <v>17.3</v>
      </c>
      <c r="O161">
        <v>123</v>
      </c>
      <c r="P161">
        <v>9.42</v>
      </c>
      <c r="Q161">
        <v>28.3</v>
      </c>
      <c r="R161">
        <v>3.6</v>
      </c>
      <c r="S161">
        <v>2</v>
      </c>
      <c r="T161">
        <v>1.25</v>
      </c>
      <c r="U161">
        <v>40500</v>
      </c>
      <c r="V161">
        <v>19.399999999999999</v>
      </c>
      <c r="W161">
        <v>5.0599999999999996</v>
      </c>
      <c r="X161">
        <v>0.11</v>
      </c>
      <c r="Y161">
        <v>3.94</v>
      </c>
      <c r="Z161" t="s">
        <v>878</v>
      </c>
      <c r="AA161">
        <v>0.68</v>
      </c>
      <c r="AB161">
        <v>6.6000000000000003E-2</v>
      </c>
      <c r="AC161" t="s">
        <v>878</v>
      </c>
      <c r="AD161">
        <v>26500</v>
      </c>
      <c r="AE161">
        <v>38.6</v>
      </c>
      <c r="AF161">
        <v>52</v>
      </c>
      <c r="AG161">
        <v>0.28000000000000003</v>
      </c>
      <c r="AH161">
        <v>17000</v>
      </c>
      <c r="AI161">
        <v>410</v>
      </c>
      <c r="AJ161">
        <v>0.97</v>
      </c>
      <c r="AK161">
        <v>7560</v>
      </c>
      <c r="AL161">
        <v>13.6</v>
      </c>
      <c r="AM161">
        <v>34.200000000000003</v>
      </c>
      <c r="AN161">
        <v>60</v>
      </c>
      <c r="AO161">
        <v>660</v>
      </c>
      <c r="AP161">
        <v>20</v>
      </c>
      <c r="AQ161" t="s">
        <v>878</v>
      </c>
      <c r="AR161">
        <v>9.2899999999999991</v>
      </c>
      <c r="AS161" t="s">
        <v>878</v>
      </c>
      <c r="AT161">
        <v>85</v>
      </c>
      <c r="AU161" s="2">
        <v>2E-3</v>
      </c>
      <c r="AV161" t="s">
        <v>878</v>
      </c>
      <c r="AW161" t="s">
        <v>878</v>
      </c>
      <c r="AX161">
        <v>1930</v>
      </c>
      <c r="AY161">
        <v>460</v>
      </c>
      <c r="AZ161">
        <v>14.2</v>
      </c>
      <c r="BA161" t="s">
        <v>878</v>
      </c>
      <c r="BB161" t="s">
        <v>878</v>
      </c>
      <c r="BC161" t="s">
        <v>878</v>
      </c>
      <c r="BD161">
        <v>3.61</v>
      </c>
      <c r="BE161">
        <v>123</v>
      </c>
      <c r="BF161">
        <v>1.03</v>
      </c>
      <c r="BG161">
        <v>0.66</v>
      </c>
      <c r="BH161" t="s">
        <v>878</v>
      </c>
      <c r="BI161">
        <v>14.5</v>
      </c>
      <c r="BJ161">
        <v>4560</v>
      </c>
      <c r="BK161">
        <v>0.84</v>
      </c>
      <c r="BL161">
        <v>0.25</v>
      </c>
      <c r="BM161">
        <v>2.73</v>
      </c>
      <c r="BN161">
        <v>69</v>
      </c>
      <c r="BO161">
        <v>2.44</v>
      </c>
      <c r="BP161">
        <v>16.2</v>
      </c>
      <c r="BQ161">
        <v>1.76</v>
      </c>
      <c r="BR161">
        <v>95</v>
      </c>
      <c r="BS161">
        <v>135</v>
      </c>
    </row>
    <row r="162" spans="1:71" x14ac:dyDescent="0.25">
      <c r="A162" t="s">
        <v>454</v>
      </c>
      <c r="B162">
        <v>0.22</v>
      </c>
      <c r="C162">
        <v>23900</v>
      </c>
      <c r="D162">
        <v>628</v>
      </c>
      <c r="E162">
        <v>3.03</v>
      </c>
      <c r="F162" t="s">
        <v>878</v>
      </c>
      <c r="G162">
        <v>99</v>
      </c>
      <c r="H162">
        <v>1.1599999999999999</v>
      </c>
      <c r="I162">
        <v>0.38</v>
      </c>
      <c r="J162">
        <v>2300</v>
      </c>
      <c r="K162">
        <v>3.9E-2</v>
      </c>
      <c r="L162">
        <v>55</v>
      </c>
      <c r="M162" t="s">
        <v>878</v>
      </c>
      <c r="N162" t="s">
        <v>878</v>
      </c>
      <c r="O162">
        <v>96</v>
      </c>
      <c r="P162">
        <v>7.19</v>
      </c>
      <c r="Q162">
        <v>28.6</v>
      </c>
      <c r="R162">
        <v>2.2200000000000002</v>
      </c>
      <c r="S162">
        <v>1</v>
      </c>
      <c r="T162">
        <v>0.78</v>
      </c>
      <c r="U162">
        <v>33800</v>
      </c>
      <c r="V162">
        <v>7.55</v>
      </c>
      <c r="W162">
        <v>3.59</v>
      </c>
      <c r="X162">
        <v>8.7999999999999995E-2</v>
      </c>
      <c r="Y162">
        <v>0.77</v>
      </c>
      <c r="Z162" t="s">
        <v>878</v>
      </c>
      <c r="AA162">
        <v>0.38</v>
      </c>
      <c r="AB162">
        <v>2.3E-2</v>
      </c>
      <c r="AC162" t="s">
        <v>878</v>
      </c>
      <c r="AD162">
        <v>9410</v>
      </c>
      <c r="AE162">
        <v>27.7</v>
      </c>
      <c r="AF162">
        <v>31.9</v>
      </c>
      <c r="AG162">
        <v>0.12</v>
      </c>
      <c r="AH162">
        <v>12500</v>
      </c>
      <c r="AI162">
        <v>220</v>
      </c>
      <c r="AJ162">
        <v>0.61</v>
      </c>
      <c r="AK162">
        <v>700</v>
      </c>
      <c r="AL162" t="s">
        <v>878</v>
      </c>
      <c r="AM162" t="s">
        <v>878</v>
      </c>
      <c r="AN162">
        <v>55</v>
      </c>
      <c r="AO162">
        <v>490</v>
      </c>
      <c r="AP162">
        <v>10.1</v>
      </c>
      <c r="AQ162" t="s">
        <v>878</v>
      </c>
      <c r="AR162">
        <v>7.15</v>
      </c>
      <c r="AS162" t="s">
        <v>878</v>
      </c>
      <c r="AT162">
        <v>89</v>
      </c>
      <c r="AU162" t="s">
        <v>878</v>
      </c>
      <c r="AV162" t="s">
        <v>878</v>
      </c>
      <c r="AW162" t="s">
        <v>878</v>
      </c>
      <c r="AX162">
        <v>1400</v>
      </c>
      <c r="AY162">
        <v>461</v>
      </c>
      <c r="AZ162">
        <v>5.71</v>
      </c>
      <c r="BA162" t="s">
        <v>878</v>
      </c>
      <c r="BB162" t="s">
        <v>878</v>
      </c>
      <c r="BC162">
        <v>4.8499999999999996</v>
      </c>
      <c r="BD162">
        <v>1.3</v>
      </c>
      <c r="BE162">
        <v>19.5</v>
      </c>
      <c r="BF162" t="s">
        <v>878</v>
      </c>
      <c r="BG162">
        <v>0.45</v>
      </c>
      <c r="BH162" t="s">
        <v>878</v>
      </c>
      <c r="BI162">
        <v>12.3</v>
      </c>
      <c r="BJ162">
        <v>1300</v>
      </c>
      <c r="BK162">
        <v>0.56999999999999995</v>
      </c>
      <c r="BL162">
        <v>0.12</v>
      </c>
      <c r="BM162">
        <v>1.51</v>
      </c>
      <c r="BN162">
        <v>64</v>
      </c>
      <c r="BO162">
        <v>0.52</v>
      </c>
      <c r="BP162">
        <v>8.9600000000000009</v>
      </c>
      <c r="BQ162">
        <v>0.8</v>
      </c>
      <c r="BR162">
        <v>77</v>
      </c>
      <c r="BS162" t="s">
        <v>878</v>
      </c>
    </row>
    <row r="163" spans="1:71" x14ac:dyDescent="0.25">
      <c r="A163" t="s">
        <v>455</v>
      </c>
      <c r="B163">
        <v>0.24</v>
      </c>
      <c r="C163">
        <v>74700</v>
      </c>
      <c r="D163">
        <v>676</v>
      </c>
      <c r="E163">
        <v>3.08</v>
      </c>
      <c r="F163" t="s">
        <v>878</v>
      </c>
      <c r="G163">
        <v>685</v>
      </c>
      <c r="H163">
        <v>2.4700000000000002</v>
      </c>
      <c r="I163">
        <v>0.4</v>
      </c>
      <c r="J163">
        <v>8550</v>
      </c>
      <c r="K163">
        <v>9.7000000000000003E-2</v>
      </c>
      <c r="L163">
        <v>81</v>
      </c>
      <c r="M163" t="s">
        <v>878</v>
      </c>
      <c r="N163">
        <v>17</v>
      </c>
      <c r="O163">
        <v>124</v>
      </c>
      <c r="P163">
        <v>9.52</v>
      </c>
      <c r="Q163">
        <v>30.8</v>
      </c>
      <c r="R163">
        <v>3.56</v>
      </c>
      <c r="S163">
        <v>1.9</v>
      </c>
      <c r="T163">
        <v>1.26</v>
      </c>
      <c r="U163">
        <v>41000</v>
      </c>
      <c r="V163">
        <v>19.600000000000001</v>
      </c>
      <c r="W163">
        <v>5.14</v>
      </c>
      <c r="X163">
        <v>0.11</v>
      </c>
      <c r="Y163">
        <v>3.89</v>
      </c>
      <c r="Z163" t="s">
        <v>878</v>
      </c>
      <c r="AA163">
        <v>0.66</v>
      </c>
      <c r="AB163">
        <v>6.8000000000000005E-2</v>
      </c>
      <c r="AC163" t="s">
        <v>878</v>
      </c>
      <c r="AD163">
        <v>26900</v>
      </c>
      <c r="AE163">
        <v>38.799999999999997</v>
      </c>
      <c r="AF163">
        <v>48.8</v>
      </c>
      <c r="AG163">
        <v>0.28999999999999998</v>
      </c>
      <c r="AH163">
        <v>17400</v>
      </c>
      <c r="AI163">
        <v>390</v>
      </c>
      <c r="AJ163">
        <v>0.9</v>
      </c>
      <c r="AK163">
        <v>6760</v>
      </c>
      <c r="AL163">
        <v>14.3</v>
      </c>
      <c r="AM163">
        <v>34.1</v>
      </c>
      <c r="AN163">
        <v>61</v>
      </c>
      <c r="AO163">
        <v>650</v>
      </c>
      <c r="AP163">
        <v>23.4</v>
      </c>
      <c r="AQ163" t="s">
        <v>878</v>
      </c>
      <c r="AR163">
        <v>9.31</v>
      </c>
      <c r="AS163" t="s">
        <v>878</v>
      </c>
      <c r="AT163">
        <v>83</v>
      </c>
      <c r="AU163" s="2">
        <v>2E-3</v>
      </c>
      <c r="AV163" t="s">
        <v>878</v>
      </c>
      <c r="AW163" t="s">
        <v>878</v>
      </c>
      <c r="AX163">
        <v>1750</v>
      </c>
      <c r="AY163">
        <v>620</v>
      </c>
      <c r="AZ163">
        <v>14.3</v>
      </c>
      <c r="BA163" t="s">
        <v>878</v>
      </c>
      <c r="BB163" t="s">
        <v>878</v>
      </c>
      <c r="BC163" t="s">
        <v>878</v>
      </c>
      <c r="BD163">
        <v>3.69</v>
      </c>
      <c r="BE163">
        <v>118</v>
      </c>
      <c r="BF163">
        <v>1.07</v>
      </c>
      <c r="BG163">
        <v>0.67</v>
      </c>
      <c r="BH163" t="s">
        <v>878</v>
      </c>
      <c r="BI163">
        <v>14.5</v>
      </c>
      <c r="BJ163">
        <v>4610</v>
      </c>
      <c r="BK163">
        <v>0.85</v>
      </c>
      <c r="BL163">
        <v>0.27</v>
      </c>
      <c r="BM163">
        <v>2.74</v>
      </c>
      <c r="BN163">
        <v>69</v>
      </c>
      <c r="BO163">
        <v>2.8</v>
      </c>
      <c r="BP163">
        <v>16</v>
      </c>
      <c r="BQ163">
        <v>1.82</v>
      </c>
      <c r="BR163">
        <v>100</v>
      </c>
      <c r="BS163">
        <v>132</v>
      </c>
    </row>
    <row r="164" spans="1:71" x14ac:dyDescent="0.25">
      <c r="A164" t="s">
        <v>456</v>
      </c>
      <c r="B164">
        <v>0.24399999999999999</v>
      </c>
      <c r="C164">
        <v>23900</v>
      </c>
      <c r="D164">
        <v>704</v>
      </c>
      <c r="E164">
        <v>3.55</v>
      </c>
      <c r="F164" t="s">
        <v>878</v>
      </c>
      <c r="G164">
        <v>96</v>
      </c>
      <c r="H164">
        <v>1.1499999999999999</v>
      </c>
      <c r="I164">
        <v>0.38</v>
      </c>
      <c r="J164">
        <v>2450</v>
      </c>
      <c r="K164">
        <v>3.9E-2</v>
      </c>
      <c r="L164">
        <v>54</v>
      </c>
      <c r="M164" t="s">
        <v>878</v>
      </c>
      <c r="N164" t="s">
        <v>878</v>
      </c>
      <c r="O164">
        <v>95</v>
      </c>
      <c r="P164">
        <v>7</v>
      </c>
      <c r="Q164">
        <v>26.8</v>
      </c>
      <c r="R164">
        <v>2.1800000000000002</v>
      </c>
      <c r="S164">
        <v>0.97</v>
      </c>
      <c r="T164">
        <v>0.76</v>
      </c>
      <c r="U164">
        <v>33600</v>
      </c>
      <c r="V164">
        <v>7.48</v>
      </c>
      <c r="W164">
        <v>3.71</v>
      </c>
      <c r="X164">
        <v>0.09</v>
      </c>
      <c r="Y164">
        <v>0.75</v>
      </c>
      <c r="Z164" t="s">
        <v>878</v>
      </c>
      <c r="AA164">
        <v>0.35</v>
      </c>
      <c r="AB164">
        <v>2.3E-2</v>
      </c>
      <c r="AC164" t="s">
        <v>878</v>
      </c>
      <c r="AD164">
        <v>9310</v>
      </c>
      <c r="AE164">
        <v>27.7</v>
      </c>
      <c r="AF164">
        <v>31.5</v>
      </c>
      <c r="AG164">
        <v>0.12</v>
      </c>
      <c r="AH164">
        <v>12300</v>
      </c>
      <c r="AI164">
        <v>220</v>
      </c>
      <c r="AJ164">
        <v>0.59</v>
      </c>
      <c r="AK164">
        <v>700</v>
      </c>
      <c r="AL164" t="s">
        <v>878</v>
      </c>
      <c r="AM164" t="s">
        <v>878</v>
      </c>
      <c r="AN164">
        <v>55</v>
      </c>
      <c r="AO164">
        <v>480</v>
      </c>
      <c r="AP164">
        <v>10.9</v>
      </c>
      <c r="AQ164" t="s">
        <v>878</v>
      </c>
      <c r="AR164">
        <v>6.96</v>
      </c>
      <c r="AS164" t="s">
        <v>878</v>
      </c>
      <c r="AT164">
        <v>88</v>
      </c>
      <c r="AU164" t="s">
        <v>878</v>
      </c>
      <c r="AV164" t="s">
        <v>878</v>
      </c>
      <c r="AW164" t="s">
        <v>878</v>
      </c>
      <c r="AX164">
        <v>1550</v>
      </c>
      <c r="AY164">
        <v>518</v>
      </c>
      <c r="AZ164">
        <v>5.67</v>
      </c>
      <c r="BA164" t="s">
        <v>878</v>
      </c>
      <c r="BB164" t="s">
        <v>878</v>
      </c>
      <c r="BC164">
        <v>4.6500000000000004</v>
      </c>
      <c r="BD164">
        <v>1.29</v>
      </c>
      <c r="BE164">
        <v>20.2</v>
      </c>
      <c r="BF164" t="s">
        <v>878</v>
      </c>
      <c r="BG164">
        <v>0.4</v>
      </c>
      <c r="BH164" t="s">
        <v>878</v>
      </c>
      <c r="BI164">
        <v>12.6</v>
      </c>
      <c r="BJ164">
        <v>1280</v>
      </c>
      <c r="BK164">
        <v>0.56999999999999995</v>
      </c>
      <c r="BL164">
        <v>0.12</v>
      </c>
      <c r="BM164">
        <v>1.51</v>
      </c>
      <c r="BN164">
        <v>63</v>
      </c>
      <c r="BO164">
        <v>0.54</v>
      </c>
      <c r="BP164">
        <v>8.9499999999999993</v>
      </c>
      <c r="BQ164">
        <v>0.8</v>
      </c>
      <c r="BR164">
        <v>75</v>
      </c>
      <c r="BS164" t="s">
        <v>878</v>
      </c>
    </row>
    <row r="165" spans="1:71" x14ac:dyDescent="0.25">
      <c r="A165" t="s">
        <v>457</v>
      </c>
      <c r="B165">
        <v>0.26600000000000001</v>
      </c>
      <c r="C165">
        <v>73600</v>
      </c>
      <c r="D165">
        <v>816</v>
      </c>
      <c r="E165">
        <v>3.61</v>
      </c>
      <c r="F165" t="s">
        <v>878</v>
      </c>
      <c r="G165">
        <v>678</v>
      </c>
      <c r="H165">
        <v>2.42</v>
      </c>
      <c r="I165">
        <v>0.39</v>
      </c>
      <c r="J165">
        <v>8670</v>
      </c>
      <c r="K165">
        <v>9.2999999999999999E-2</v>
      </c>
      <c r="L165">
        <v>78</v>
      </c>
      <c r="M165" t="s">
        <v>878</v>
      </c>
      <c r="N165">
        <v>16.899999999999999</v>
      </c>
      <c r="O165">
        <v>123</v>
      </c>
      <c r="P165">
        <v>9.3699999999999992</v>
      </c>
      <c r="Q165">
        <v>30.9</v>
      </c>
      <c r="R165">
        <v>3.47</v>
      </c>
      <c r="S165">
        <v>1.76</v>
      </c>
      <c r="T165">
        <v>1.19</v>
      </c>
      <c r="U165">
        <v>40700</v>
      </c>
      <c r="V165">
        <v>19.3</v>
      </c>
      <c r="W165">
        <v>4.96</v>
      </c>
      <c r="X165">
        <v>0.1</v>
      </c>
      <c r="Y165">
        <v>3.81</v>
      </c>
      <c r="Z165" t="s">
        <v>878</v>
      </c>
      <c r="AA165">
        <v>0.68</v>
      </c>
      <c r="AB165">
        <v>6.8000000000000005E-2</v>
      </c>
      <c r="AC165" t="s">
        <v>878</v>
      </c>
      <c r="AD165">
        <v>26700</v>
      </c>
      <c r="AE165">
        <v>37.9</v>
      </c>
      <c r="AF165">
        <v>48.3</v>
      </c>
      <c r="AG165">
        <v>0.28000000000000003</v>
      </c>
      <c r="AH165">
        <v>17200</v>
      </c>
      <c r="AI165">
        <v>390</v>
      </c>
      <c r="AJ165">
        <v>0.99</v>
      </c>
      <c r="AK165">
        <v>6820</v>
      </c>
      <c r="AL165">
        <v>14.1</v>
      </c>
      <c r="AM165">
        <v>33.200000000000003</v>
      </c>
      <c r="AN165">
        <v>59</v>
      </c>
      <c r="AO165">
        <v>650</v>
      </c>
      <c r="AP165">
        <v>23.2</v>
      </c>
      <c r="AQ165" t="s">
        <v>878</v>
      </c>
      <c r="AR165">
        <v>9.0399999999999991</v>
      </c>
      <c r="AS165" t="s">
        <v>878</v>
      </c>
      <c r="AT165">
        <v>83</v>
      </c>
      <c r="AU165" s="2">
        <v>2E-3</v>
      </c>
      <c r="AV165" t="s">
        <v>878</v>
      </c>
      <c r="AW165" t="s">
        <v>878</v>
      </c>
      <c r="AX165">
        <v>2080</v>
      </c>
      <c r="AY165">
        <v>727</v>
      </c>
      <c r="AZ165">
        <v>14</v>
      </c>
      <c r="BA165" t="s">
        <v>878</v>
      </c>
      <c r="BB165" t="s">
        <v>878</v>
      </c>
      <c r="BC165" t="s">
        <v>878</v>
      </c>
      <c r="BD165">
        <v>3.64</v>
      </c>
      <c r="BE165">
        <v>121</v>
      </c>
      <c r="BF165">
        <v>1.05</v>
      </c>
      <c r="BG165">
        <v>0.67</v>
      </c>
      <c r="BH165" t="s">
        <v>878</v>
      </c>
      <c r="BI165">
        <v>14.2</v>
      </c>
      <c r="BJ165">
        <v>4600</v>
      </c>
      <c r="BK165">
        <v>0.83</v>
      </c>
      <c r="BL165">
        <v>0.26</v>
      </c>
      <c r="BM165">
        <v>2.66</v>
      </c>
      <c r="BN165">
        <v>67</v>
      </c>
      <c r="BO165">
        <v>2.94</v>
      </c>
      <c r="BP165">
        <v>15.6</v>
      </c>
      <c r="BQ165">
        <v>1.7</v>
      </c>
      <c r="BR165">
        <v>98</v>
      </c>
      <c r="BS165">
        <v>131</v>
      </c>
    </row>
    <row r="166" spans="1:71" x14ac:dyDescent="0.25">
      <c r="A166" t="s">
        <v>458</v>
      </c>
      <c r="B166">
        <v>0.1</v>
      </c>
      <c r="C166" t="s">
        <v>878</v>
      </c>
      <c r="D166">
        <v>37</v>
      </c>
      <c r="E166">
        <v>3.0000000000000001E-3</v>
      </c>
      <c r="F166" t="s">
        <v>878</v>
      </c>
      <c r="G166">
        <v>1092</v>
      </c>
      <c r="H166" t="s">
        <v>878</v>
      </c>
      <c r="I166">
        <v>0.15</v>
      </c>
      <c r="J166" t="s">
        <v>878</v>
      </c>
      <c r="K166">
        <v>0.15</v>
      </c>
      <c r="L166" t="s">
        <v>878</v>
      </c>
      <c r="M166" t="s">
        <v>878</v>
      </c>
      <c r="N166">
        <v>14.8</v>
      </c>
      <c r="O166" t="s">
        <v>878</v>
      </c>
      <c r="P166" t="s">
        <v>878</v>
      </c>
      <c r="Q166">
        <v>42.1</v>
      </c>
      <c r="R166" t="s">
        <v>878</v>
      </c>
      <c r="S166" t="s">
        <v>878</v>
      </c>
      <c r="T166" t="s">
        <v>878</v>
      </c>
      <c r="U166" t="s">
        <v>878</v>
      </c>
      <c r="V166" t="s">
        <v>878</v>
      </c>
      <c r="W166" t="s">
        <v>878</v>
      </c>
      <c r="X166" t="s">
        <v>878</v>
      </c>
      <c r="Y166" t="s">
        <v>878</v>
      </c>
      <c r="Z166" t="s">
        <v>878</v>
      </c>
      <c r="AA166" t="s">
        <v>878</v>
      </c>
      <c r="AB166" t="s">
        <v>878</v>
      </c>
      <c r="AC166" t="s">
        <v>878</v>
      </c>
      <c r="AD166" t="s">
        <v>878</v>
      </c>
      <c r="AE166" t="s">
        <v>878</v>
      </c>
      <c r="AF166" t="s">
        <v>878</v>
      </c>
      <c r="AG166" t="s">
        <v>878</v>
      </c>
      <c r="AH166" t="s">
        <v>878</v>
      </c>
      <c r="AI166" t="s">
        <v>878</v>
      </c>
      <c r="AJ166">
        <v>9.6</v>
      </c>
      <c r="AK166" t="s">
        <v>878</v>
      </c>
      <c r="AL166" t="s">
        <v>878</v>
      </c>
      <c r="AM166" t="s">
        <v>878</v>
      </c>
      <c r="AN166" t="s">
        <v>878</v>
      </c>
      <c r="AO166" t="s">
        <v>878</v>
      </c>
      <c r="AP166">
        <v>21.3</v>
      </c>
      <c r="AQ166" t="s">
        <v>878</v>
      </c>
      <c r="AR166" t="s">
        <v>878</v>
      </c>
      <c r="AS166" t="s">
        <v>878</v>
      </c>
      <c r="AT166" t="s">
        <v>878</v>
      </c>
      <c r="AU166" t="s">
        <v>878</v>
      </c>
      <c r="AV166" t="s">
        <v>878</v>
      </c>
      <c r="AW166" t="s">
        <v>878</v>
      </c>
      <c r="AX166" t="s">
        <v>878</v>
      </c>
      <c r="AY166">
        <v>0.45</v>
      </c>
      <c r="AZ166" t="s">
        <v>878</v>
      </c>
      <c r="BA166" t="s">
        <v>878</v>
      </c>
      <c r="BB166" t="s">
        <v>878</v>
      </c>
      <c r="BC166" t="s">
        <v>878</v>
      </c>
      <c r="BD166">
        <v>3.1</v>
      </c>
      <c r="BE166" t="s">
        <v>878</v>
      </c>
      <c r="BF166" t="s">
        <v>878</v>
      </c>
      <c r="BG166" t="s">
        <v>878</v>
      </c>
      <c r="BH166" t="s">
        <v>878</v>
      </c>
      <c r="BI166">
        <v>20.9</v>
      </c>
      <c r="BJ166" t="s">
        <v>878</v>
      </c>
      <c r="BK166" t="s">
        <v>878</v>
      </c>
      <c r="BL166" t="s">
        <v>878</v>
      </c>
      <c r="BM166">
        <v>6.2</v>
      </c>
      <c r="BN166" t="s">
        <v>878</v>
      </c>
      <c r="BO166">
        <v>3.7</v>
      </c>
      <c r="BP166" t="s">
        <v>878</v>
      </c>
      <c r="BQ166" t="s">
        <v>878</v>
      </c>
      <c r="BR166">
        <v>69</v>
      </c>
      <c r="BS166" t="s">
        <v>878</v>
      </c>
    </row>
    <row r="167" spans="1:71" x14ac:dyDescent="0.25">
      <c r="A167" t="s">
        <v>459</v>
      </c>
      <c r="B167">
        <v>6.5000000000000002E-2</v>
      </c>
      <c r="C167">
        <v>78600</v>
      </c>
      <c r="D167">
        <v>25.1</v>
      </c>
      <c r="E167" s="2">
        <v>3.0000000000000001E-3</v>
      </c>
      <c r="F167" t="s">
        <v>878</v>
      </c>
      <c r="G167">
        <v>1100</v>
      </c>
      <c r="H167">
        <v>3.62</v>
      </c>
      <c r="I167">
        <v>0.15</v>
      </c>
      <c r="J167">
        <v>25800</v>
      </c>
      <c r="K167">
        <v>8.6999999999999994E-2</v>
      </c>
      <c r="L167">
        <v>80</v>
      </c>
      <c r="M167" t="s">
        <v>878</v>
      </c>
      <c r="N167">
        <v>14</v>
      </c>
      <c r="O167">
        <v>65</v>
      </c>
      <c r="P167">
        <v>15.7</v>
      </c>
      <c r="Q167">
        <v>46.7</v>
      </c>
      <c r="R167" t="s">
        <v>878</v>
      </c>
      <c r="S167" t="s">
        <v>878</v>
      </c>
      <c r="T167" t="s">
        <v>878</v>
      </c>
      <c r="U167">
        <v>37200</v>
      </c>
      <c r="V167">
        <v>19.3</v>
      </c>
      <c r="W167" t="s">
        <v>878</v>
      </c>
      <c r="X167" t="s">
        <v>878</v>
      </c>
      <c r="Y167">
        <v>3.12</v>
      </c>
      <c r="Z167" t="s">
        <v>878</v>
      </c>
      <c r="AA167" t="s">
        <v>878</v>
      </c>
      <c r="AB167">
        <v>5.2999999999999999E-2</v>
      </c>
      <c r="AC167" t="s">
        <v>878</v>
      </c>
      <c r="AD167">
        <v>33700</v>
      </c>
      <c r="AE167">
        <v>38.1</v>
      </c>
      <c r="AF167">
        <v>37.299999999999997</v>
      </c>
      <c r="AG167" t="s">
        <v>878</v>
      </c>
      <c r="AH167">
        <v>13900</v>
      </c>
      <c r="AI167">
        <v>550</v>
      </c>
      <c r="AJ167">
        <v>3.2</v>
      </c>
      <c r="AK167">
        <v>20300</v>
      </c>
      <c r="AL167">
        <v>21.6</v>
      </c>
      <c r="AM167" t="s">
        <v>878</v>
      </c>
      <c r="AN167" t="s">
        <v>878</v>
      </c>
      <c r="AO167">
        <v>1040</v>
      </c>
      <c r="AP167">
        <v>22.6</v>
      </c>
      <c r="AQ167" t="s">
        <v>878</v>
      </c>
      <c r="AR167" t="s">
        <v>878</v>
      </c>
      <c r="AS167" t="s">
        <v>878</v>
      </c>
      <c r="AT167" t="s">
        <v>878</v>
      </c>
      <c r="AU167" t="s">
        <v>878</v>
      </c>
      <c r="AV167" t="s">
        <v>878</v>
      </c>
      <c r="AW167" t="s">
        <v>878</v>
      </c>
      <c r="AX167">
        <v>680</v>
      </c>
      <c r="AY167">
        <v>0.59</v>
      </c>
      <c r="AZ167">
        <v>12.8</v>
      </c>
      <c r="BA167" t="s">
        <v>878</v>
      </c>
      <c r="BB167" t="s">
        <v>878</v>
      </c>
      <c r="BC167" t="s">
        <v>878</v>
      </c>
      <c r="BD167">
        <v>4.0599999999999996</v>
      </c>
      <c r="BE167">
        <v>301</v>
      </c>
      <c r="BF167">
        <v>1.64</v>
      </c>
      <c r="BG167" t="s">
        <v>878</v>
      </c>
      <c r="BH167" t="s">
        <v>878</v>
      </c>
      <c r="BI167">
        <v>21.7</v>
      </c>
      <c r="BJ167">
        <v>5080</v>
      </c>
      <c r="BK167">
        <v>1.18</v>
      </c>
      <c r="BL167" t="s">
        <v>878</v>
      </c>
      <c r="BM167">
        <v>6.28</v>
      </c>
      <c r="BN167" t="s">
        <v>878</v>
      </c>
      <c r="BO167">
        <v>3.37</v>
      </c>
      <c r="BP167">
        <v>27.4</v>
      </c>
      <c r="BQ167" t="s">
        <v>878</v>
      </c>
      <c r="BR167">
        <v>70</v>
      </c>
      <c r="BS167">
        <v>95</v>
      </c>
    </row>
    <row r="168" spans="1:71" x14ac:dyDescent="0.25">
      <c r="A168" t="s">
        <v>460</v>
      </c>
      <c r="B168">
        <v>1.3</v>
      </c>
      <c r="C168">
        <v>68400</v>
      </c>
      <c r="D168">
        <v>65</v>
      </c>
      <c r="E168">
        <v>5.51</v>
      </c>
      <c r="F168">
        <v>19.8</v>
      </c>
      <c r="G168">
        <v>129</v>
      </c>
      <c r="H168">
        <v>0.43</v>
      </c>
      <c r="I168">
        <v>5.2999999999999999E-2</v>
      </c>
      <c r="J168">
        <v>68500</v>
      </c>
      <c r="K168">
        <v>0.63</v>
      </c>
      <c r="L168">
        <v>13.3</v>
      </c>
      <c r="M168" t="s">
        <v>878</v>
      </c>
      <c r="N168">
        <v>39.799999999999997</v>
      </c>
      <c r="O168">
        <v>103</v>
      </c>
      <c r="P168">
        <v>0.97</v>
      </c>
      <c r="Q168">
        <v>168</v>
      </c>
      <c r="R168">
        <v>3.51</v>
      </c>
      <c r="S168">
        <v>2.17</v>
      </c>
      <c r="T168">
        <v>0.88</v>
      </c>
      <c r="U168">
        <v>73100</v>
      </c>
      <c r="V168">
        <v>15.2</v>
      </c>
      <c r="W168">
        <v>3.14</v>
      </c>
      <c r="X168">
        <v>9.8000000000000004E-2</v>
      </c>
      <c r="Y168">
        <v>1.7</v>
      </c>
      <c r="Z168" t="s">
        <v>878</v>
      </c>
      <c r="AA168">
        <v>0.74</v>
      </c>
      <c r="AB168">
        <v>7.4999999999999997E-2</v>
      </c>
      <c r="AC168" t="s">
        <v>878</v>
      </c>
      <c r="AD168">
        <v>4530</v>
      </c>
      <c r="AE168">
        <v>5.72</v>
      </c>
      <c r="AF168">
        <v>11.4</v>
      </c>
      <c r="AG168">
        <v>0.31</v>
      </c>
      <c r="AH168">
        <v>34400</v>
      </c>
      <c r="AI168">
        <v>1250</v>
      </c>
      <c r="AJ168">
        <v>1.7</v>
      </c>
      <c r="AK168">
        <v>16500</v>
      </c>
      <c r="AL168">
        <v>3.37</v>
      </c>
      <c r="AM168">
        <v>8.32</v>
      </c>
      <c r="AN168">
        <v>53</v>
      </c>
      <c r="AO168">
        <v>400</v>
      </c>
      <c r="AP168">
        <v>28.5</v>
      </c>
      <c r="AQ168" t="s">
        <v>878</v>
      </c>
      <c r="AR168">
        <v>1.77</v>
      </c>
      <c r="AS168">
        <v>1.2999999999999999E-2</v>
      </c>
      <c r="AT168">
        <v>6.08</v>
      </c>
      <c r="AU168">
        <v>2E-3</v>
      </c>
      <c r="AV168" t="s">
        <v>878</v>
      </c>
      <c r="AW168" t="s">
        <v>878</v>
      </c>
      <c r="AX168">
        <v>3990</v>
      </c>
      <c r="AY168">
        <v>1.48</v>
      </c>
      <c r="AZ168">
        <v>37.9</v>
      </c>
      <c r="BA168" t="s">
        <v>878</v>
      </c>
      <c r="BB168" t="s">
        <v>878</v>
      </c>
      <c r="BC168">
        <v>1.56</v>
      </c>
      <c r="BD168">
        <v>1.08</v>
      </c>
      <c r="BE168">
        <v>213</v>
      </c>
      <c r="BF168">
        <v>0.23</v>
      </c>
      <c r="BG168">
        <v>0.53</v>
      </c>
      <c r="BH168">
        <v>0.11</v>
      </c>
      <c r="BI168">
        <v>1.1299999999999999</v>
      </c>
      <c r="BJ168">
        <v>5720</v>
      </c>
      <c r="BK168">
        <v>0.23</v>
      </c>
      <c r="BL168">
        <v>0.31</v>
      </c>
      <c r="BM168">
        <v>0.33</v>
      </c>
      <c r="BN168">
        <v>130</v>
      </c>
      <c r="BO168">
        <v>36.9</v>
      </c>
      <c r="BP168">
        <v>19.2</v>
      </c>
      <c r="BQ168">
        <v>2.1</v>
      </c>
      <c r="BR168">
        <v>142</v>
      </c>
      <c r="BS168">
        <v>56</v>
      </c>
    </row>
    <row r="169" spans="1:71" x14ac:dyDescent="0.25">
      <c r="A169" t="s">
        <v>461</v>
      </c>
      <c r="B169">
        <v>1.39</v>
      </c>
      <c r="C169">
        <v>64900</v>
      </c>
      <c r="D169">
        <v>98</v>
      </c>
      <c r="E169">
        <v>5.65</v>
      </c>
      <c r="F169">
        <v>22.6</v>
      </c>
      <c r="G169">
        <v>324</v>
      </c>
      <c r="H169">
        <v>0.47</v>
      </c>
      <c r="I169">
        <v>7.2999999999999995E-2</v>
      </c>
      <c r="J169">
        <v>56600</v>
      </c>
      <c r="K169">
        <v>0.89</v>
      </c>
      <c r="L169">
        <v>14.9</v>
      </c>
      <c r="M169" t="s">
        <v>878</v>
      </c>
      <c r="N169">
        <v>40.299999999999997</v>
      </c>
      <c r="O169">
        <v>146</v>
      </c>
      <c r="P169">
        <v>1.38</v>
      </c>
      <c r="Q169">
        <v>164</v>
      </c>
      <c r="R169">
        <v>3.35</v>
      </c>
      <c r="S169">
        <v>2.0299999999999998</v>
      </c>
      <c r="T169">
        <v>0.87</v>
      </c>
      <c r="U169">
        <v>73100</v>
      </c>
      <c r="V169">
        <v>14.8</v>
      </c>
      <c r="W169">
        <v>2.89</v>
      </c>
      <c r="X169">
        <v>9.5000000000000001E-2</v>
      </c>
      <c r="Y169">
        <v>1.66</v>
      </c>
      <c r="Z169" t="s">
        <v>878</v>
      </c>
      <c r="AA169">
        <v>0.67</v>
      </c>
      <c r="AB169">
        <v>7.4999999999999997E-2</v>
      </c>
      <c r="AC169" t="s">
        <v>878</v>
      </c>
      <c r="AD169">
        <v>7300</v>
      </c>
      <c r="AE169">
        <v>6.6</v>
      </c>
      <c r="AF169">
        <v>13.5</v>
      </c>
      <c r="AG169">
        <v>0.28999999999999998</v>
      </c>
      <c r="AH169">
        <v>34400</v>
      </c>
      <c r="AI169">
        <v>1400</v>
      </c>
      <c r="AJ169">
        <v>2.9</v>
      </c>
      <c r="AK169">
        <v>18700</v>
      </c>
      <c r="AL169">
        <v>3.54</v>
      </c>
      <c r="AM169">
        <v>8.74</v>
      </c>
      <c r="AN169">
        <v>68</v>
      </c>
      <c r="AO169">
        <v>430</v>
      </c>
      <c r="AP169">
        <v>40.5</v>
      </c>
      <c r="AQ169" t="s">
        <v>878</v>
      </c>
      <c r="AR169">
        <v>1.91</v>
      </c>
      <c r="AS169" t="s">
        <v>878</v>
      </c>
      <c r="AT169">
        <v>8.91</v>
      </c>
      <c r="AU169">
        <v>2E-3</v>
      </c>
      <c r="AV169" t="s">
        <v>878</v>
      </c>
      <c r="AW169" t="s">
        <v>878</v>
      </c>
      <c r="AX169">
        <v>5490</v>
      </c>
      <c r="AY169">
        <v>2.14</v>
      </c>
      <c r="AZ169">
        <v>33.299999999999997</v>
      </c>
      <c r="BA169" t="s">
        <v>878</v>
      </c>
      <c r="BB169" t="s">
        <v>878</v>
      </c>
      <c r="BC169">
        <v>1.6</v>
      </c>
      <c r="BD169">
        <v>1.32</v>
      </c>
      <c r="BE169">
        <v>196</v>
      </c>
      <c r="BF169">
        <v>0.24</v>
      </c>
      <c r="BG169">
        <v>0.5</v>
      </c>
      <c r="BH169">
        <v>0.14000000000000001</v>
      </c>
      <c r="BI169">
        <v>1.45</v>
      </c>
      <c r="BJ169">
        <v>5430</v>
      </c>
      <c r="BK169">
        <v>0.34</v>
      </c>
      <c r="BL169">
        <v>0.28999999999999998</v>
      </c>
      <c r="BM169">
        <v>0.42</v>
      </c>
      <c r="BN169">
        <v>116</v>
      </c>
      <c r="BO169">
        <v>47.1</v>
      </c>
      <c r="BP169">
        <v>18.3</v>
      </c>
      <c r="BQ169">
        <v>1.87</v>
      </c>
      <c r="BR169">
        <v>173</v>
      </c>
      <c r="BS169">
        <v>53</v>
      </c>
    </row>
    <row r="170" spans="1:71" x14ac:dyDescent="0.25">
      <c r="A170" t="s">
        <v>462</v>
      </c>
      <c r="B170">
        <v>1.71</v>
      </c>
      <c r="C170">
        <v>65000</v>
      </c>
      <c r="D170">
        <v>71</v>
      </c>
      <c r="E170">
        <v>6.91</v>
      </c>
      <c r="F170">
        <v>92</v>
      </c>
      <c r="G170">
        <v>241</v>
      </c>
      <c r="H170">
        <v>0.48</v>
      </c>
      <c r="I170">
        <v>6.7000000000000004E-2</v>
      </c>
      <c r="J170">
        <v>58300</v>
      </c>
      <c r="K170">
        <v>0.64</v>
      </c>
      <c r="L170">
        <v>13.9</v>
      </c>
      <c r="M170" t="s">
        <v>878</v>
      </c>
      <c r="N170">
        <v>40.9</v>
      </c>
      <c r="O170">
        <v>83</v>
      </c>
      <c r="P170">
        <v>1.07</v>
      </c>
      <c r="Q170">
        <v>169</v>
      </c>
      <c r="R170">
        <v>3.86</v>
      </c>
      <c r="S170">
        <v>2.35</v>
      </c>
      <c r="T170">
        <v>0.96</v>
      </c>
      <c r="U170">
        <v>78300</v>
      </c>
      <c r="V170">
        <v>15.8</v>
      </c>
      <c r="W170">
        <v>3.41</v>
      </c>
      <c r="X170">
        <v>0.13</v>
      </c>
      <c r="Y170">
        <v>1.81</v>
      </c>
      <c r="Z170">
        <v>5.7000000000000002E-2</v>
      </c>
      <c r="AA170">
        <v>0.83</v>
      </c>
      <c r="AB170">
        <v>7.8E-2</v>
      </c>
      <c r="AC170" t="s">
        <v>878</v>
      </c>
      <c r="AD170">
        <v>5780</v>
      </c>
      <c r="AE170">
        <v>6.18</v>
      </c>
      <c r="AF170">
        <v>11.5</v>
      </c>
      <c r="AG170">
        <v>0.35</v>
      </c>
      <c r="AH170">
        <v>33400</v>
      </c>
      <c r="AI170">
        <v>1300</v>
      </c>
      <c r="AJ170">
        <v>1.63</v>
      </c>
      <c r="AK170">
        <v>21200</v>
      </c>
      <c r="AL170">
        <v>3.69</v>
      </c>
      <c r="AM170">
        <v>9.09</v>
      </c>
      <c r="AN170">
        <v>46.5</v>
      </c>
      <c r="AO170">
        <v>450</v>
      </c>
      <c r="AP170">
        <v>32.200000000000003</v>
      </c>
      <c r="AQ170" t="s">
        <v>878</v>
      </c>
      <c r="AR170">
        <v>1.98</v>
      </c>
      <c r="AS170" t="s">
        <v>878</v>
      </c>
      <c r="AT170">
        <v>6.33</v>
      </c>
      <c r="AU170">
        <v>3.0000000000000001E-3</v>
      </c>
      <c r="AV170" t="s">
        <v>878</v>
      </c>
      <c r="AW170" t="s">
        <v>878</v>
      </c>
      <c r="AX170">
        <v>4660</v>
      </c>
      <c r="AY170">
        <v>1.9</v>
      </c>
      <c r="AZ170">
        <v>37.4</v>
      </c>
      <c r="BA170">
        <v>0.93</v>
      </c>
      <c r="BB170" t="s">
        <v>878</v>
      </c>
      <c r="BC170">
        <v>1.89</v>
      </c>
      <c r="BD170">
        <v>1.1299999999999999</v>
      </c>
      <c r="BE170">
        <v>96</v>
      </c>
      <c r="BF170">
        <v>0.26</v>
      </c>
      <c r="BG170">
        <v>0.61</v>
      </c>
      <c r="BH170">
        <v>0.11</v>
      </c>
      <c r="BI170">
        <v>1.18</v>
      </c>
      <c r="BJ170">
        <v>6260</v>
      </c>
      <c r="BK170">
        <v>0.26</v>
      </c>
      <c r="BL170">
        <v>0.35</v>
      </c>
      <c r="BM170">
        <v>0.37</v>
      </c>
      <c r="BN170">
        <v>152</v>
      </c>
      <c r="BO170">
        <v>32.700000000000003</v>
      </c>
      <c r="BP170">
        <v>21</v>
      </c>
      <c r="BQ170">
        <v>2.2799999999999998</v>
      </c>
      <c r="BR170">
        <v>147</v>
      </c>
      <c r="BS170">
        <v>58</v>
      </c>
    </row>
    <row r="171" spans="1:71" x14ac:dyDescent="0.25">
      <c r="A171" t="s">
        <v>463</v>
      </c>
      <c r="B171">
        <v>1.73</v>
      </c>
      <c r="C171">
        <v>65100</v>
      </c>
      <c r="D171">
        <v>87</v>
      </c>
      <c r="E171">
        <v>7.13</v>
      </c>
      <c r="F171">
        <v>29.9</v>
      </c>
      <c r="G171">
        <v>257</v>
      </c>
      <c r="H171">
        <v>0.46</v>
      </c>
      <c r="I171">
        <v>6.9000000000000006E-2</v>
      </c>
      <c r="J171">
        <v>57900</v>
      </c>
      <c r="K171">
        <v>0.78</v>
      </c>
      <c r="L171">
        <v>14.8</v>
      </c>
      <c r="M171" t="s">
        <v>878</v>
      </c>
      <c r="N171">
        <v>39.799999999999997</v>
      </c>
      <c r="O171">
        <v>119</v>
      </c>
      <c r="P171">
        <v>1.22</v>
      </c>
      <c r="Q171">
        <v>166</v>
      </c>
      <c r="R171">
        <v>3.63</v>
      </c>
      <c r="S171">
        <v>2.21</v>
      </c>
      <c r="T171">
        <v>0.97</v>
      </c>
      <c r="U171">
        <v>75400</v>
      </c>
      <c r="V171">
        <v>15.3</v>
      </c>
      <c r="W171">
        <v>3.06</v>
      </c>
      <c r="X171">
        <v>0.1</v>
      </c>
      <c r="Y171">
        <v>1.75</v>
      </c>
      <c r="Z171" t="s">
        <v>878</v>
      </c>
      <c r="AA171">
        <v>0.76</v>
      </c>
      <c r="AB171">
        <v>7.8E-2</v>
      </c>
      <c r="AC171" t="s">
        <v>878</v>
      </c>
      <c r="AD171">
        <v>6290</v>
      </c>
      <c r="AE171">
        <v>6.34</v>
      </c>
      <c r="AF171">
        <v>12.8</v>
      </c>
      <c r="AG171">
        <v>0.32</v>
      </c>
      <c r="AH171">
        <v>33100</v>
      </c>
      <c r="AI171">
        <v>1330</v>
      </c>
      <c r="AJ171">
        <v>2.19</v>
      </c>
      <c r="AK171">
        <v>19300</v>
      </c>
      <c r="AL171">
        <v>3.66</v>
      </c>
      <c r="AM171">
        <v>9.1999999999999993</v>
      </c>
      <c r="AN171">
        <v>55</v>
      </c>
      <c r="AO171">
        <v>440</v>
      </c>
      <c r="AP171">
        <v>37.299999999999997</v>
      </c>
      <c r="AQ171" t="s">
        <v>878</v>
      </c>
      <c r="AR171">
        <v>1.99</v>
      </c>
      <c r="AS171" t="s">
        <v>878</v>
      </c>
      <c r="AT171">
        <v>7.91</v>
      </c>
      <c r="AU171">
        <v>3.0000000000000001E-3</v>
      </c>
      <c r="AV171" t="s">
        <v>878</v>
      </c>
      <c r="AW171" t="s">
        <v>878</v>
      </c>
      <c r="AX171">
        <v>4960</v>
      </c>
      <c r="AY171">
        <v>1.98</v>
      </c>
      <c r="AZ171">
        <v>35.299999999999997</v>
      </c>
      <c r="BA171" t="s">
        <v>878</v>
      </c>
      <c r="BB171" t="s">
        <v>878</v>
      </c>
      <c r="BC171">
        <v>1.6</v>
      </c>
      <c r="BD171">
        <v>1.32</v>
      </c>
      <c r="BE171">
        <v>156</v>
      </c>
      <c r="BF171">
        <v>0.25</v>
      </c>
      <c r="BG171">
        <v>0.53</v>
      </c>
      <c r="BH171">
        <v>0.13</v>
      </c>
      <c r="BI171">
        <v>1.3</v>
      </c>
      <c r="BJ171">
        <v>5920</v>
      </c>
      <c r="BK171">
        <v>0.31</v>
      </c>
      <c r="BL171">
        <v>0.32</v>
      </c>
      <c r="BM171">
        <v>0.4</v>
      </c>
      <c r="BN171">
        <v>131</v>
      </c>
      <c r="BO171">
        <v>38.299999999999997</v>
      </c>
      <c r="BP171">
        <v>19.5</v>
      </c>
      <c r="BQ171">
        <v>2.1</v>
      </c>
      <c r="BR171">
        <v>163</v>
      </c>
      <c r="BS171">
        <v>57</v>
      </c>
    </row>
    <row r="172" spans="1:71" x14ac:dyDescent="0.25">
      <c r="A172" t="s">
        <v>464</v>
      </c>
      <c r="B172">
        <v>2.0499999999999998</v>
      </c>
      <c r="C172">
        <v>66900</v>
      </c>
      <c r="D172">
        <v>68</v>
      </c>
      <c r="E172">
        <v>8.67</v>
      </c>
      <c r="F172">
        <v>52</v>
      </c>
      <c r="G172">
        <v>201</v>
      </c>
      <c r="H172">
        <v>0.46</v>
      </c>
      <c r="I172">
        <v>5.5E-2</v>
      </c>
      <c r="J172">
        <v>62000</v>
      </c>
      <c r="K172">
        <v>0.65</v>
      </c>
      <c r="L172">
        <v>13.7</v>
      </c>
      <c r="M172" t="s">
        <v>878</v>
      </c>
      <c r="N172">
        <v>39.5</v>
      </c>
      <c r="O172">
        <v>92</v>
      </c>
      <c r="P172">
        <v>1.03</v>
      </c>
      <c r="Q172">
        <v>174</v>
      </c>
      <c r="R172">
        <v>3.64</v>
      </c>
      <c r="S172">
        <v>2.2200000000000002</v>
      </c>
      <c r="T172">
        <v>0.88</v>
      </c>
      <c r="U172">
        <v>75800</v>
      </c>
      <c r="V172">
        <v>15.1</v>
      </c>
      <c r="W172">
        <v>3.25</v>
      </c>
      <c r="X172">
        <v>0.11</v>
      </c>
      <c r="Y172">
        <v>1.78</v>
      </c>
      <c r="Z172" t="s">
        <v>878</v>
      </c>
      <c r="AA172">
        <v>0.76</v>
      </c>
      <c r="AB172">
        <v>7.9000000000000001E-2</v>
      </c>
      <c r="AC172" t="s">
        <v>878</v>
      </c>
      <c r="AD172">
        <v>5470</v>
      </c>
      <c r="AE172">
        <v>5.92</v>
      </c>
      <c r="AF172">
        <v>11.5</v>
      </c>
      <c r="AG172">
        <v>0.31</v>
      </c>
      <c r="AH172">
        <v>33200</v>
      </c>
      <c r="AI172">
        <v>1270</v>
      </c>
      <c r="AJ172">
        <v>1.61</v>
      </c>
      <c r="AK172">
        <v>18900</v>
      </c>
      <c r="AL172">
        <v>3.58</v>
      </c>
      <c r="AM172">
        <v>8.68</v>
      </c>
      <c r="AN172">
        <v>48.9</v>
      </c>
      <c r="AO172">
        <v>430</v>
      </c>
      <c r="AP172">
        <v>30.8</v>
      </c>
      <c r="AQ172" t="s">
        <v>878</v>
      </c>
      <c r="AR172">
        <v>1.86</v>
      </c>
      <c r="AS172">
        <v>0.01</v>
      </c>
      <c r="AT172">
        <v>6.79</v>
      </c>
      <c r="AU172">
        <v>2E-3</v>
      </c>
      <c r="AV172" t="s">
        <v>878</v>
      </c>
      <c r="AW172" t="s">
        <v>878</v>
      </c>
      <c r="AX172">
        <v>4440</v>
      </c>
      <c r="AY172">
        <v>1.78</v>
      </c>
      <c r="AZ172">
        <v>37.299999999999997</v>
      </c>
      <c r="BA172" t="s">
        <v>878</v>
      </c>
      <c r="BB172" t="s">
        <v>878</v>
      </c>
      <c r="BC172">
        <v>1.64</v>
      </c>
      <c r="BD172">
        <v>1.1499999999999999</v>
      </c>
      <c r="BE172">
        <v>147</v>
      </c>
      <c r="BF172">
        <v>0.25</v>
      </c>
      <c r="BG172">
        <v>0.55000000000000004</v>
      </c>
      <c r="BH172">
        <v>0.11</v>
      </c>
      <c r="BI172">
        <v>1.19</v>
      </c>
      <c r="BJ172">
        <v>6020</v>
      </c>
      <c r="BK172">
        <v>0.26</v>
      </c>
      <c r="BL172">
        <v>0.32</v>
      </c>
      <c r="BM172">
        <v>0.36</v>
      </c>
      <c r="BN172">
        <v>142</v>
      </c>
      <c r="BO172">
        <v>35</v>
      </c>
      <c r="BP172">
        <v>20.100000000000001</v>
      </c>
      <c r="BQ172">
        <v>2.1800000000000002</v>
      </c>
      <c r="BR172">
        <v>147</v>
      </c>
      <c r="BS172">
        <v>58</v>
      </c>
    </row>
    <row r="173" spans="1:71" x14ac:dyDescent="0.25">
      <c r="A173" t="s">
        <v>465</v>
      </c>
      <c r="B173">
        <v>3.06</v>
      </c>
      <c r="C173">
        <v>63800</v>
      </c>
      <c r="D173">
        <v>85</v>
      </c>
      <c r="E173">
        <v>12.39</v>
      </c>
      <c r="F173">
        <v>85</v>
      </c>
      <c r="G173">
        <v>252</v>
      </c>
      <c r="H173">
        <v>0.52</v>
      </c>
      <c r="I173">
        <v>7.6999999999999999E-2</v>
      </c>
      <c r="J173">
        <v>55900</v>
      </c>
      <c r="K173">
        <v>0.79</v>
      </c>
      <c r="L173">
        <v>14.9</v>
      </c>
      <c r="M173" t="s">
        <v>878</v>
      </c>
      <c r="N173">
        <v>39.299999999999997</v>
      </c>
      <c r="O173">
        <v>85</v>
      </c>
      <c r="P173">
        <v>1.27</v>
      </c>
      <c r="Q173">
        <v>173</v>
      </c>
      <c r="R173">
        <v>3.79</v>
      </c>
      <c r="S173">
        <v>2.2999999999999998</v>
      </c>
      <c r="T173">
        <v>0.93</v>
      </c>
      <c r="U173">
        <v>75500</v>
      </c>
      <c r="V173">
        <v>15.4</v>
      </c>
      <c r="W173">
        <v>3.33</v>
      </c>
      <c r="X173">
        <v>0.12</v>
      </c>
      <c r="Y173">
        <v>1.85</v>
      </c>
      <c r="Z173">
        <v>4.8000000000000001E-2</v>
      </c>
      <c r="AA173">
        <v>0.8</v>
      </c>
      <c r="AB173">
        <v>0.08</v>
      </c>
      <c r="AC173" t="s">
        <v>878</v>
      </c>
      <c r="AD173">
        <v>6430</v>
      </c>
      <c r="AE173">
        <v>6.71</v>
      </c>
      <c r="AF173">
        <v>12.3</v>
      </c>
      <c r="AG173">
        <v>0.35</v>
      </c>
      <c r="AH173">
        <v>31900</v>
      </c>
      <c r="AI173">
        <v>1260</v>
      </c>
      <c r="AJ173">
        <v>1.93</v>
      </c>
      <c r="AK173">
        <v>20400</v>
      </c>
      <c r="AL173">
        <v>3.7</v>
      </c>
      <c r="AM173">
        <v>9.19</v>
      </c>
      <c r="AN173">
        <v>46.8</v>
      </c>
      <c r="AO173">
        <v>440</v>
      </c>
      <c r="AP173">
        <v>38.299999999999997</v>
      </c>
      <c r="AQ173" t="s">
        <v>878</v>
      </c>
      <c r="AR173">
        <v>2.06</v>
      </c>
      <c r="AS173" t="s">
        <v>878</v>
      </c>
      <c r="AT173">
        <v>7.59</v>
      </c>
      <c r="AU173">
        <v>3.0000000000000001E-3</v>
      </c>
      <c r="AV173" t="s">
        <v>878</v>
      </c>
      <c r="AW173" t="s">
        <v>878</v>
      </c>
      <c r="AX173">
        <v>5270</v>
      </c>
      <c r="AY173">
        <v>2.2400000000000002</v>
      </c>
      <c r="AZ173">
        <v>35.9</v>
      </c>
      <c r="BA173" s="2">
        <v>1</v>
      </c>
      <c r="BB173" t="s">
        <v>878</v>
      </c>
      <c r="BC173">
        <v>1.86</v>
      </c>
      <c r="BD173">
        <v>1.25</v>
      </c>
      <c r="BE173">
        <v>98</v>
      </c>
      <c r="BF173">
        <v>0.26</v>
      </c>
      <c r="BG173">
        <v>0.59</v>
      </c>
      <c r="BH173">
        <v>0.13</v>
      </c>
      <c r="BI173">
        <v>1.39</v>
      </c>
      <c r="BJ173">
        <v>6000</v>
      </c>
      <c r="BK173">
        <v>0.33</v>
      </c>
      <c r="BL173">
        <v>0.34</v>
      </c>
      <c r="BM173">
        <v>0.42</v>
      </c>
      <c r="BN173">
        <v>145</v>
      </c>
      <c r="BO173">
        <v>37.700000000000003</v>
      </c>
      <c r="BP173">
        <v>20.3</v>
      </c>
      <c r="BQ173">
        <v>2.2000000000000002</v>
      </c>
      <c r="BR173">
        <v>160</v>
      </c>
      <c r="BS173">
        <v>61</v>
      </c>
    </row>
    <row r="174" spans="1:71" x14ac:dyDescent="0.25">
      <c r="A174" t="s">
        <v>466</v>
      </c>
      <c r="B174">
        <v>1.44</v>
      </c>
      <c r="C174">
        <v>62400</v>
      </c>
      <c r="D174">
        <v>3778</v>
      </c>
      <c r="E174">
        <v>25.73</v>
      </c>
      <c r="F174" t="s">
        <v>878</v>
      </c>
      <c r="G174">
        <v>549</v>
      </c>
      <c r="H174">
        <v>2.34</v>
      </c>
      <c r="I174">
        <v>0.7</v>
      </c>
      <c r="J174">
        <v>8140</v>
      </c>
      <c r="K174">
        <v>7.4999999999999997E-2</v>
      </c>
      <c r="L174">
        <v>66</v>
      </c>
      <c r="M174" t="s">
        <v>878</v>
      </c>
      <c r="N174">
        <v>13</v>
      </c>
      <c r="O174">
        <v>103</v>
      </c>
      <c r="P174">
        <v>8.7100000000000009</v>
      </c>
      <c r="Q174">
        <v>56</v>
      </c>
      <c r="R174">
        <v>2.74</v>
      </c>
      <c r="S174">
        <v>1.43</v>
      </c>
      <c r="T174">
        <v>1</v>
      </c>
      <c r="U174">
        <v>34500</v>
      </c>
      <c r="V174">
        <v>17</v>
      </c>
      <c r="W174">
        <v>4.2</v>
      </c>
      <c r="X174" t="s">
        <v>878</v>
      </c>
      <c r="Y174">
        <v>3.15</v>
      </c>
      <c r="Z174" t="s">
        <v>878</v>
      </c>
      <c r="AA174">
        <v>0.52</v>
      </c>
      <c r="AB174">
        <v>5.8999999999999997E-2</v>
      </c>
      <c r="AC174" t="s">
        <v>878</v>
      </c>
      <c r="AD174">
        <v>25500</v>
      </c>
      <c r="AE174">
        <v>32.6</v>
      </c>
      <c r="AF174">
        <v>38</v>
      </c>
      <c r="AG174">
        <v>0.23</v>
      </c>
      <c r="AH174">
        <v>12700</v>
      </c>
      <c r="AI174">
        <v>350</v>
      </c>
      <c r="AJ174">
        <v>1.43</v>
      </c>
      <c r="AK174">
        <v>4830</v>
      </c>
      <c r="AL174">
        <v>10.7</v>
      </c>
      <c r="AM174">
        <v>29</v>
      </c>
      <c r="AN174" t="s">
        <v>878</v>
      </c>
      <c r="AO174">
        <v>490</v>
      </c>
      <c r="AP174">
        <v>32.6</v>
      </c>
      <c r="AQ174" t="s">
        <v>878</v>
      </c>
      <c r="AR174">
        <v>7.82</v>
      </c>
      <c r="AS174" t="s">
        <v>878</v>
      </c>
      <c r="AT174" t="s">
        <v>878</v>
      </c>
      <c r="AU174" s="2">
        <v>2E-3</v>
      </c>
      <c r="AV174" t="s">
        <v>878</v>
      </c>
      <c r="AW174" t="s">
        <v>878</v>
      </c>
      <c r="AX174">
        <v>7650</v>
      </c>
      <c r="AY174">
        <v>3471</v>
      </c>
      <c r="AZ174">
        <v>11.5</v>
      </c>
      <c r="BA174" t="s">
        <v>878</v>
      </c>
      <c r="BB174" t="s">
        <v>878</v>
      </c>
      <c r="BC174" t="s">
        <v>878</v>
      </c>
      <c r="BD174">
        <v>3.38</v>
      </c>
      <c r="BE174">
        <v>96</v>
      </c>
      <c r="BF174">
        <v>0.86</v>
      </c>
      <c r="BG174">
        <v>0.51</v>
      </c>
      <c r="BH174" t="s">
        <v>878</v>
      </c>
      <c r="BI174">
        <v>12.3</v>
      </c>
      <c r="BJ174">
        <v>3500</v>
      </c>
      <c r="BK174">
        <v>0.82</v>
      </c>
      <c r="BL174">
        <v>0.22</v>
      </c>
      <c r="BM174">
        <v>2.48</v>
      </c>
      <c r="BN174" t="s">
        <v>878</v>
      </c>
      <c r="BO174">
        <v>6.76</v>
      </c>
      <c r="BP174">
        <v>12.5</v>
      </c>
      <c r="BQ174">
        <v>1.48</v>
      </c>
      <c r="BR174">
        <v>92</v>
      </c>
      <c r="BS174">
        <v>107</v>
      </c>
    </row>
    <row r="175" spans="1:71" x14ac:dyDescent="0.25">
      <c r="A175" t="s">
        <v>467</v>
      </c>
      <c r="B175">
        <v>2.16</v>
      </c>
      <c r="C175">
        <v>60800</v>
      </c>
      <c r="D175">
        <v>3514</v>
      </c>
      <c r="E175">
        <v>42.96</v>
      </c>
      <c r="F175" t="s">
        <v>878</v>
      </c>
      <c r="G175">
        <v>550</v>
      </c>
      <c r="H175">
        <v>2.23</v>
      </c>
      <c r="I175">
        <v>0.57999999999999996</v>
      </c>
      <c r="J175">
        <v>8260</v>
      </c>
      <c r="K175">
        <v>6.5000000000000002E-2</v>
      </c>
      <c r="L175">
        <v>67</v>
      </c>
      <c r="M175" t="s">
        <v>878</v>
      </c>
      <c r="N175">
        <v>12</v>
      </c>
      <c r="O175">
        <v>97</v>
      </c>
      <c r="P175">
        <v>8.49</v>
      </c>
      <c r="Q175">
        <v>42.2</v>
      </c>
      <c r="R175">
        <v>2.73</v>
      </c>
      <c r="S175">
        <v>1.49</v>
      </c>
      <c r="T175">
        <v>0.96</v>
      </c>
      <c r="U175">
        <v>33200</v>
      </c>
      <c r="V175">
        <v>16.3</v>
      </c>
      <c r="W175">
        <v>4.2300000000000004</v>
      </c>
      <c r="X175" t="s">
        <v>878</v>
      </c>
      <c r="Y175">
        <v>3.57</v>
      </c>
      <c r="Z175" t="s">
        <v>878</v>
      </c>
      <c r="AA175">
        <v>0.54</v>
      </c>
      <c r="AB175">
        <v>5.8000000000000003E-2</v>
      </c>
      <c r="AC175" t="s">
        <v>878</v>
      </c>
      <c r="AD175">
        <v>24500</v>
      </c>
      <c r="AE175">
        <v>33.1</v>
      </c>
      <c r="AF175">
        <v>31.8</v>
      </c>
      <c r="AG175">
        <v>0.24</v>
      </c>
      <c r="AH175">
        <v>12200</v>
      </c>
      <c r="AI175">
        <v>360</v>
      </c>
      <c r="AJ175">
        <v>1.76</v>
      </c>
      <c r="AK175">
        <v>4990</v>
      </c>
      <c r="AL175">
        <v>11.7</v>
      </c>
      <c r="AM175">
        <v>29.3</v>
      </c>
      <c r="AN175" t="s">
        <v>878</v>
      </c>
      <c r="AO175">
        <v>480</v>
      </c>
      <c r="AP175">
        <v>31.9</v>
      </c>
      <c r="AQ175" t="s">
        <v>878</v>
      </c>
      <c r="AR175">
        <v>7.9</v>
      </c>
      <c r="AS175" t="s">
        <v>878</v>
      </c>
      <c r="AT175" t="s">
        <v>878</v>
      </c>
      <c r="AU175" s="2">
        <v>2E-3</v>
      </c>
      <c r="AV175" t="s">
        <v>878</v>
      </c>
      <c r="AW175" t="s">
        <v>878</v>
      </c>
      <c r="AX175">
        <v>7140</v>
      </c>
      <c r="AY175">
        <v>3295</v>
      </c>
      <c r="AZ175">
        <v>11.4</v>
      </c>
      <c r="BA175" t="s">
        <v>878</v>
      </c>
      <c r="BB175" t="s">
        <v>878</v>
      </c>
      <c r="BC175" t="s">
        <v>878</v>
      </c>
      <c r="BD175">
        <v>3.31</v>
      </c>
      <c r="BE175">
        <v>96</v>
      </c>
      <c r="BF175">
        <v>0.92</v>
      </c>
      <c r="BG175">
        <v>0.53</v>
      </c>
      <c r="BH175" t="s">
        <v>878</v>
      </c>
      <c r="BI175">
        <v>12.6</v>
      </c>
      <c r="BJ175">
        <v>3900</v>
      </c>
      <c r="BK175">
        <v>0.8</v>
      </c>
      <c r="BL175">
        <v>0.23</v>
      </c>
      <c r="BM175">
        <v>2.5299999999999998</v>
      </c>
      <c r="BN175" t="s">
        <v>878</v>
      </c>
      <c r="BO175">
        <v>7.88</v>
      </c>
      <c r="BP175">
        <v>13.1</v>
      </c>
      <c r="BQ175">
        <v>1.54</v>
      </c>
      <c r="BR175">
        <v>86</v>
      </c>
      <c r="BS175">
        <v>125</v>
      </c>
    </row>
    <row r="176" spans="1:71" x14ac:dyDescent="0.25">
      <c r="A176" t="s">
        <v>468</v>
      </c>
      <c r="B176" t="s">
        <v>878</v>
      </c>
      <c r="C176">
        <v>80200</v>
      </c>
      <c r="D176">
        <v>7.96</v>
      </c>
      <c r="E176" s="2">
        <v>3.0000000000000001E-3</v>
      </c>
      <c r="F176" t="s">
        <v>878</v>
      </c>
      <c r="G176">
        <v>716</v>
      </c>
      <c r="H176">
        <v>2.92</v>
      </c>
      <c r="I176">
        <v>0.68</v>
      </c>
      <c r="J176">
        <v>10800</v>
      </c>
      <c r="K176" t="s">
        <v>878</v>
      </c>
      <c r="L176">
        <v>84</v>
      </c>
      <c r="M176" t="s">
        <v>878</v>
      </c>
      <c r="N176">
        <v>16.899999999999999</v>
      </c>
      <c r="O176">
        <v>118</v>
      </c>
      <c r="P176">
        <v>10.7</v>
      </c>
      <c r="Q176">
        <v>38</v>
      </c>
      <c r="R176">
        <v>5.83</v>
      </c>
      <c r="S176">
        <v>3.41</v>
      </c>
      <c r="T176">
        <v>1.39</v>
      </c>
      <c r="U176">
        <v>43900</v>
      </c>
      <c r="V176">
        <v>20.100000000000001</v>
      </c>
      <c r="W176">
        <v>6.27</v>
      </c>
      <c r="X176" t="s">
        <v>878</v>
      </c>
      <c r="Y176">
        <v>3.9</v>
      </c>
      <c r="Z176" t="s">
        <v>878</v>
      </c>
      <c r="AA176">
        <v>1.17</v>
      </c>
      <c r="AB176" t="s">
        <v>878</v>
      </c>
      <c r="AC176" t="s">
        <v>878</v>
      </c>
      <c r="AD176">
        <v>28100</v>
      </c>
      <c r="AE176">
        <v>42.4</v>
      </c>
      <c r="AF176">
        <v>52</v>
      </c>
      <c r="AG176">
        <v>0.49</v>
      </c>
      <c r="AH176">
        <v>16500</v>
      </c>
      <c r="AI176">
        <v>440</v>
      </c>
      <c r="AJ176">
        <v>4.03</v>
      </c>
      <c r="AK176">
        <v>8460</v>
      </c>
      <c r="AL176">
        <v>14.6</v>
      </c>
      <c r="AM176">
        <v>38.700000000000003</v>
      </c>
      <c r="AN176">
        <v>61</v>
      </c>
      <c r="AO176">
        <v>690</v>
      </c>
      <c r="AP176">
        <v>23.1</v>
      </c>
      <c r="AQ176" t="s">
        <v>878</v>
      </c>
      <c r="AR176">
        <v>10.199999999999999</v>
      </c>
      <c r="AS176" t="s">
        <v>878</v>
      </c>
      <c r="AT176">
        <v>161</v>
      </c>
      <c r="AU176" t="s">
        <v>878</v>
      </c>
      <c r="AV176" t="s">
        <v>878</v>
      </c>
      <c r="AW176" t="s">
        <v>878</v>
      </c>
      <c r="AX176">
        <v>1980</v>
      </c>
      <c r="AY176">
        <v>1</v>
      </c>
      <c r="AZ176">
        <v>15.3</v>
      </c>
      <c r="BA176" t="s">
        <v>878</v>
      </c>
      <c r="BB176">
        <v>308507.04800000001</v>
      </c>
      <c r="BC176">
        <v>7.17</v>
      </c>
      <c r="BD176">
        <v>4.25</v>
      </c>
      <c r="BE176">
        <v>124</v>
      </c>
      <c r="BF176">
        <v>1.23</v>
      </c>
      <c r="BG176">
        <v>0.98</v>
      </c>
      <c r="BH176" t="s">
        <v>878</v>
      </c>
      <c r="BI176">
        <v>16.399999999999999</v>
      </c>
      <c r="BJ176">
        <v>4680</v>
      </c>
      <c r="BK176">
        <v>0.86</v>
      </c>
      <c r="BL176">
        <v>0.5</v>
      </c>
      <c r="BM176">
        <v>3.06</v>
      </c>
      <c r="BN176">
        <v>112</v>
      </c>
      <c r="BO176">
        <v>3.64</v>
      </c>
      <c r="BP176">
        <v>19.899999999999999</v>
      </c>
      <c r="BQ176">
        <v>3.24</v>
      </c>
      <c r="BR176">
        <v>105</v>
      </c>
      <c r="BS176">
        <v>134</v>
      </c>
    </row>
    <row r="177" spans="1:71" x14ac:dyDescent="0.25">
      <c r="A177" t="s">
        <v>469</v>
      </c>
      <c r="B177" s="2">
        <v>0.2</v>
      </c>
      <c r="C177">
        <v>74500</v>
      </c>
      <c r="D177" s="2">
        <v>0.2</v>
      </c>
      <c r="E177" s="2">
        <v>1E-3</v>
      </c>
      <c r="F177" t="s">
        <v>878</v>
      </c>
      <c r="G177">
        <v>269</v>
      </c>
      <c r="H177">
        <v>1.05</v>
      </c>
      <c r="I177" s="2">
        <v>0.1</v>
      </c>
      <c r="J177">
        <v>58600</v>
      </c>
      <c r="K177" s="2">
        <v>0.1</v>
      </c>
      <c r="L177" t="s">
        <v>878</v>
      </c>
      <c r="M177" t="s">
        <v>878</v>
      </c>
      <c r="N177">
        <v>42.7</v>
      </c>
      <c r="O177">
        <v>193</v>
      </c>
      <c r="P177" t="s">
        <v>878</v>
      </c>
      <c r="Q177">
        <v>48.6</v>
      </c>
      <c r="R177" t="s">
        <v>878</v>
      </c>
      <c r="S177" t="s">
        <v>878</v>
      </c>
      <c r="T177" t="s">
        <v>878</v>
      </c>
      <c r="U177">
        <v>76200</v>
      </c>
      <c r="V177" t="s">
        <v>878</v>
      </c>
      <c r="W177" t="s">
        <v>878</v>
      </c>
      <c r="X177" t="s">
        <v>878</v>
      </c>
      <c r="Y177">
        <v>3.75</v>
      </c>
      <c r="Z177" t="s">
        <v>878</v>
      </c>
      <c r="AA177" t="s">
        <v>878</v>
      </c>
      <c r="AB177" t="s">
        <v>878</v>
      </c>
      <c r="AC177" t="s">
        <v>878</v>
      </c>
      <c r="AD177">
        <v>7350</v>
      </c>
      <c r="AE177" t="s">
        <v>878</v>
      </c>
      <c r="AF177">
        <v>8.32</v>
      </c>
      <c r="AG177" t="s">
        <v>878</v>
      </c>
      <c r="AH177">
        <v>39300</v>
      </c>
      <c r="AI177">
        <v>1080</v>
      </c>
      <c r="AJ177">
        <v>2.4900000000000002</v>
      </c>
      <c r="AK177">
        <v>24200</v>
      </c>
      <c r="AL177">
        <v>23.8</v>
      </c>
      <c r="AM177" t="s">
        <v>878</v>
      </c>
      <c r="AN177" t="s">
        <v>878</v>
      </c>
      <c r="AO177">
        <v>1560</v>
      </c>
      <c r="AP177">
        <v>2.9</v>
      </c>
      <c r="AQ177" t="s">
        <v>878</v>
      </c>
      <c r="AR177" t="s">
        <v>878</v>
      </c>
      <c r="AS177" t="s">
        <v>878</v>
      </c>
      <c r="AT177" t="s">
        <v>878</v>
      </c>
      <c r="AU177" t="s">
        <v>878</v>
      </c>
      <c r="AV177" t="s">
        <v>878</v>
      </c>
      <c r="AW177" t="s">
        <v>878</v>
      </c>
      <c r="AX177" t="s">
        <v>878</v>
      </c>
      <c r="AY177" s="2">
        <v>0.1</v>
      </c>
      <c r="AZ177">
        <v>21.6</v>
      </c>
      <c r="BA177" t="s">
        <v>878</v>
      </c>
      <c r="BB177" t="s">
        <v>878</v>
      </c>
      <c r="BC177" t="s">
        <v>878</v>
      </c>
      <c r="BD177">
        <v>1.51</v>
      </c>
      <c r="BE177">
        <v>442</v>
      </c>
      <c r="BF177">
        <v>1.48</v>
      </c>
      <c r="BG177" t="s">
        <v>878</v>
      </c>
      <c r="BH177" t="s">
        <v>878</v>
      </c>
      <c r="BI177">
        <v>3.08</v>
      </c>
      <c r="BJ177">
        <v>10600</v>
      </c>
      <c r="BK177" t="s">
        <v>878</v>
      </c>
      <c r="BL177" t="s">
        <v>878</v>
      </c>
      <c r="BM177">
        <v>0.76</v>
      </c>
      <c r="BN177" t="s">
        <v>878</v>
      </c>
      <c r="BO177">
        <v>0.53</v>
      </c>
      <c r="BP177">
        <v>22.3</v>
      </c>
      <c r="BQ177" t="s">
        <v>878</v>
      </c>
      <c r="BR177">
        <v>108</v>
      </c>
      <c r="BS177">
        <v>143</v>
      </c>
    </row>
    <row r="178" spans="1:71" x14ac:dyDescent="0.25">
      <c r="A178" t="s">
        <v>471</v>
      </c>
      <c r="B178" s="2">
        <v>0.2</v>
      </c>
      <c r="C178">
        <v>77700</v>
      </c>
      <c r="D178">
        <v>1.35</v>
      </c>
      <c r="E178" s="2">
        <v>1E-3</v>
      </c>
      <c r="F178" t="s">
        <v>878</v>
      </c>
      <c r="G178">
        <v>536</v>
      </c>
      <c r="H178">
        <v>2.14</v>
      </c>
      <c r="I178">
        <v>0.03</v>
      </c>
      <c r="J178">
        <v>56200</v>
      </c>
      <c r="K178">
        <v>0.12</v>
      </c>
      <c r="L178">
        <v>59</v>
      </c>
      <c r="M178" t="s">
        <v>878</v>
      </c>
      <c r="N178">
        <v>44.2</v>
      </c>
      <c r="O178">
        <v>147</v>
      </c>
      <c r="P178">
        <v>1.18</v>
      </c>
      <c r="Q178">
        <v>43.2</v>
      </c>
      <c r="R178" t="s">
        <v>878</v>
      </c>
      <c r="S178" t="s">
        <v>878</v>
      </c>
      <c r="T178" t="s">
        <v>878</v>
      </c>
      <c r="U178">
        <v>79700</v>
      </c>
      <c r="V178">
        <v>22.1</v>
      </c>
      <c r="W178" t="s">
        <v>878</v>
      </c>
      <c r="X178" t="s">
        <v>878</v>
      </c>
      <c r="Y178">
        <v>4.7</v>
      </c>
      <c r="Z178" t="s">
        <v>878</v>
      </c>
      <c r="AA178" t="s">
        <v>878</v>
      </c>
      <c r="AB178">
        <v>7.3999999999999996E-2</v>
      </c>
      <c r="AC178" t="s">
        <v>878</v>
      </c>
      <c r="AD178">
        <v>16900</v>
      </c>
      <c r="AE178">
        <v>29.1</v>
      </c>
      <c r="AF178">
        <v>10.8</v>
      </c>
      <c r="AG178">
        <v>0.23</v>
      </c>
      <c r="AH178">
        <v>45600</v>
      </c>
      <c r="AI178">
        <v>1150</v>
      </c>
      <c r="AJ178">
        <v>4.46</v>
      </c>
      <c r="AK178">
        <v>23300</v>
      </c>
      <c r="AL178">
        <v>44.6</v>
      </c>
      <c r="AM178" t="s">
        <v>878</v>
      </c>
      <c r="AN178" t="s">
        <v>878</v>
      </c>
      <c r="AO178">
        <v>2520</v>
      </c>
      <c r="AP178">
        <v>3.56</v>
      </c>
      <c r="AQ178" t="s">
        <v>878</v>
      </c>
      <c r="AR178" t="s">
        <v>878</v>
      </c>
      <c r="AS178" t="s">
        <v>878</v>
      </c>
      <c r="AT178" t="s">
        <v>878</v>
      </c>
      <c r="AU178" t="s">
        <v>878</v>
      </c>
      <c r="AV178" t="s">
        <v>878</v>
      </c>
      <c r="AW178" t="s">
        <v>878</v>
      </c>
      <c r="AX178">
        <v>420</v>
      </c>
      <c r="AY178" t="s">
        <v>878</v>
      </c>
      <c r="AZ178">
        <v>20</v>
      </c>
      <c r="BA178" t="s">
        <v>878</v>
      </c>
      <c r="BB178" t="s">
        <v>878</v>
      </c>
      <c r="BC178" t="s">
        <v>878</v>
      </c>
      <c r="BD178">
        <v>1.89</v>
      </c>
      <c r="BE178">
        <v>748</v>
      </c>
      <c r="BF178">
        <v>3.01</v>
      </c>
      <c r="BG178">
        <v>0.79</v>
      </c>
      <c r="BH178" t="s">
        <v>878</v>
      </c>
      <c r="BI178">
        <v>3.78</v>
      </c>
      <c r="BJ178">
        <v>12200</v>
      </c>
      <c r="BK178">
        <v>0.12</v>
      </c>
      <c r="BL178" t="s">
        <v>878</v>
      </c>
      <c r="BM178">
        <v>1.4</v>
      </c>
      <c r="BN178" t="s">
        <v>878</v>
      </c>
      <c r="BO178" t="s">
        <v>878</v>
      </c>
      <c r="BP178">
        <v>20.399999999999999</v>
      </c>
      <c r="BQ178" t="s">
        <v>878</v>
      </c>
      <c r="BR178">
        <v>104</v>
      </c>
      <c r="BS178">
        <v>205</v>
      </c>
    </row>
    <row r="179" spans="1:71" x14ac:dyDescent="0.25">
      <c r="A179" t="s">
        <v>472</v>
      </c>
      <c r="B179">
        <v>0.1</v>
      </c>
      <c r="C179">
        <v>76600</v>
      </c>
      <c r="D179">
        <v>2</v>
      </c>
      <c r="E179" s="2">
        <v>2E-3</v>
      </c>
      <c r="F179" t="s">
        <v>878</v>
      </c>
      <c r="G179">
        <v>285</v>
      </c>
      <c r="H179" t="s">
        <v>878</v>
      </c>
      <c r="I179" s="2">
        <v>0.05</v>
      </c>
      <c r="J179">
        <v>60700</v>
      </c>
      <c r="K179" s="2">
        <v>0.3</v>
      </c>
      <c r="L179">
        <v>37.6</v>
      </c>
      <c r="M179" t="s">
        <v>878</v>
      </c>
      <c r="N179">
        <v>44</v>
      </c>
      <c r="O179">
        <v>221</v>
      </c>
      <c r="P179" t="s">
        <v>878</v>
      </c>
      <c r="Q179">
        <v>52</v>
      </c>
      <c r="R179">
        <v>4.5999999999999996</v>
      </c>
      <c r="S179">
        <v>2.2000000000000002</v>
      </c>
      <c r="T179">
        <v>1.6</v>
      </c>
      <c r="U179">
        <v>79700</v>
      </c>
      <c r="V179" t="s">
        <v>878</v>
      </c>
      <c r="W179">
        <v>5.3</v>
      </c>
      <c r="X179" t="s">
        <v>878</v>
      </c>
      <c r="Y179" t="s">
        <v>878</v>
      </c>
      <c r="Z179" t="s">
        <v>878</v>
      </c>
      <c r="AA179">
        <v>0.8</v>
      </c>
      <c r="AB179" t="s">
        <v>878</v>
      </c>
      <c r="AC179" t="s">
        <v>878</v>
      </c>
      <c r="AD179">
        <v>7000</v>
      </c>
      <c r="AE179">
        <v>17.399999999999999</v>
      </c>
      <c r="AF179" t="s">
        <v>878</v>
      </c>
      <c r="AG179">
        <v>0.2</v>
      </c>
      <c r="AH179">
        <v>41300</v>
      </c>
      <c r="AI179">
        <v>1100</v>
      </c>
      <c r="AJ179" t="s">
        <v>878</v>
      </c>
      <c r="AK179">
        <v>23100</v>
      </c>
      <c r="AL179">
        <v>21</v>
      </c>
      <c r="AM179">
        <v>19.899999999999999</v>
      </c>
      <c r="AN179" t="s">
        <v>878</v>
      </c>
      <c r="AO179">
        <v>1360</v>
      </c>
      <c r="AP179">
        <v>2.9</v>
      </c>
      <c r="AQ179" s="2">
        <v>2</v>
      </c>
      <c r="AR179">
        <v>4.7</v>
      </c>
      <c r="AS179" s="2">
        <v>1</v>
      </c>
      <c r="AT179">
        <v>22.4</v>
      </c>
      <c r="AU179" t="s">
        <v>878</v>
      </c>
      <c r="AV179" t="s">
        <v>878</v>
      </c>
      <c r="AW179" t="s">
        <v>878</v>
      </c>
      <c r="AX179" t="s">
        <v>878</v>
      </c>
      <c r="AY179">
        <v>0.14000000000000001</v>
      </c>
      <c r="AZ179" t="s">
        <v>878</v>
      </c>
      <c r="BA179" t="s">
        <v>878</v>
      </c>
      <c r="BB179">
        <v>242000</v>
      </c>
      <c r="BC179">
        <v>4.7</v>
      </c>
      <c r="BD179">
        <v>2</v>
      </c>
      <c r="BE179">
        <v>403</v>
      </c>
      <c r="BF179" t="s">
        <v>878</v>
      </c>
      <c r="BG179">
        <v>0.81</v>
      </c>
      <c r="BH179" t="s">
        <v>878</v>
      </c>
      <c r="BI179">
        <v>2.85</v>
      </c>
      <c r="BJ179">
        <v>11000</v>
      </c>
      <c r="BK179" t="s">
        <v>878</v>
      </c>
      <c r="BL179">
        <v>0.3</v>
      </c>
      <c r="BM179">
        <v>0.75</v>
      </c>
      <c r="BN179" t="s">
        <v>878</v>
      </c>
      <c r="BO179" t="s">
        <v>878</v>
      </c>
      <c r="BP179">
        <v>22.9</v>
      </c>
      <c r="BQ179">
        <v>1.83</v>
      </c>
      <c r="BR179">
        <v>114</v>
      </c>
      <c r="BS179">
        <v>141</v>
      </c>
    </row>
    <row r="180" spans="1:71" x14ac:dyDescent="0.25">
      <c r="A180" t="s">
        <v>473</v>
      </c>
      <c r="B180">
        <v>0.25800000000000001</v>
      </c>
      <c r="C180">
        <v>13400</v>
      </c>
      <c r="D180">
        <v>11.8</v>
      </c>
      <c r="E180">
        <v>0.309</v>
      </c>
      <c r="F180" s="2">
        <v>10</v>
      </c>
      <c r="G180">
        <v>69</v>
      </c>
      <c r="H180">
        <v>0.6</v>
      </c>
      <c r="I180">
        <v>8.1000000000000003E-2</v>
      </c>
      <c r="J180">
        <v>8840</v>
      </c>
      <c r="K180">
        <v>0.12</v>
      </c>
      <c r="L180">
        <v>39.700000000000003</v>
      </c>
      <c r="M180" t="s">
        <v>878</v>
      </c>
      <c r="N180" t="s">
        <v>878</v>
      </c>
      <c r="O180">
        <v>49.5</v>
      </c>
      <c r="P180">
        <v>0.85</v>
      </c>
      <c r="Q180">
        <v>44.7</v>
      </c>
      <c r="R180">
        <v>2.9</v>
      </c>
      <c r="S180">
        <v>1.33</v>
      </c>
      <c r="T180">
        <v>0.75</v>
      </c>
      <c r="U180">
        <v>50800</v>
      </c>
      <c r="V180">
        <v>4.18</v>
      </c>
      <c r="W180">
        <v>3.63</v>
      </c>
      <c r="X180" t="s">
        <v>878</v>
      </c>
      <c r="Y180">
        <v>0.87</v>
      </c>
      <c r="Z180" t="s">
        <v>878</v>
      </c>
      <c r="AA180">
        <v>0.49</v>
      </c>
      <c r="AB180" s="2">
        <v>0.04</v>
      </c>
      <c r="AC180" t="s">
        <v>878</v>
      </c>
      <c r="AD180">
        <v>1110</v>
      </c>
      <c r="AE180">
        <v>17.5</v>
      </c>
      <c r="AF180">
        <v>7.23</v>
      </c>
      <c r="AG180">
        <v>0.14000000000000001</v>
      </c>
      <c r="AH180">
        <v>17300</v>
      </c>
      <c r="AI180">
        <v>580</v>
      </c>
      <c r="AJ180">
        <v>0.94</v>
      </c>
      <c r="AK180">
        <v>1860</v>
      </c>
      <c r="AL180" s="2">
        <v>1</v>
      </c>
      <c r="AM180">
        <v>17.5</v>
      </c>
      <c r="AN180">
        <v>119</v>
      </c>
      <c r="AO180">
        <v>990</v>
      </c>
      <c r="AP180">
        <v>8.06</v>
      </c>
      <c r="AQ180" t="s">
        <v>878</v>
      </c>
      <c r="AR180">
        <v>4.3899999999999997</v>
      </c>
      <c r="AS180" t="s">
        <v>878</v>
      </c>
      <c r="AT180">
        <v>11.2</v>
      </c>
      <c r="AU180" t="s">
        <v>878</v>
      </c>
      <c r="AV180" t="s">
        <v>878</v>
      </c>
      <c r="AW180" t="s">
        <v>878</v>
      </c>
      <c r="AX180">
        <v>120</v>
      </c>
      <c r="AY180">
        <v>0.44</v>
      </c>
      <c r="AZ180">
        <v>5.08</v>
      </c>
      <c r="BA180" s="2">
        <v>1</v>
      </c>
      <c r="BB180" t="s">
        <v>878</v>
      </c>
      <c r="BC180">
        <v>3.86</v>
      </c>
      <c r="BD180">
        <v>0.71</v>
      </c>
      <c r="BE180">
        <v>66</v>
      </c>
      <c r="BF180" s="2">
        <v>0.05</v>
      </c>
      <c r="BG180">
        <v>0.52</v>
      </c>
      <c r="BH180" s="2">
        <v>0.05</v>
      </c>
      <c r="BI180">
        <v>3.06</v>
      </c>
      <c r="BJ180">
        <v>1710</v>
      </c>
      <c r="BK180">
        <v>6.8000000000000005E-2</v>
      </c>
      <c r="BL180">
        <v>0.17</v>
      </c>
      <c r="BM180">
        <v>0.59</v>
      </c>
      <c r="BN180">
        <v>41.4</v>
      </c>
      <c r="BO180" t="s">
        <v>878</v>
      </c>
      <c r="BP180">
        <v>12.3</v>
      </c>
      <c r="BQ180">
        <v>1</v>
      </c>
      <c r="BR180">
        <v>82</v>
      </c>
      <c r="BS180" t="s">
        <v>878</v>
      </c>
    </row>
    <row r="181" spans="1:71" x14ac:dyDescent="0.25">
      <c r="A181" t="s">
        <v>475</v>
      </c>
      <c r="B181">
        <v>7.2999999999999995E-2</v>
      </c>
      <c r="C181">
        <v>54500</v>
      </c>
      <c r="D181">
        <v>3.82</v>
      </c>
      <c r="E181">
        <v>0.33200000000000002</v>
      </c>
      <c r="F181" s="2">
        <v>10</v>
      </c>
      <c r="G181">
        <v>425</v>
      </c>
      <c r="H181">
        <v>2.4300000000000002</v>
      </c>
      <c r="I181">
        <v>0.13</v>
      </c>
      <c r="J181">
        <v>19000</v>
      </c>
      <c r="K181">
        <v>3.2000000000000001E-2</v>
      </c>
      <c r="L181">
        <v>76</v>
      </c>
      <c r="M181" t="s">
        <v>878</v>
      </c>
      <c r="N181">
        <v>27.9</v>
      </c>
      <c r="O181">
        <v>118</v>
      </c>
      <c r="P181">
        <v>3.06</v>
      </c>
      <c r="Q181">
        <v>24.7</v>
      </c>
      <c r="R181">
        <v>4.41</v>
      </c>
      <c r="S181">
        <v>1.9</v>
      </c>
      <c r="T181">
        <v>2.0699999999999998</v>
      </c>
      <c r="U181">
        <v>46000</v>
      </c>
      <c r="V181">
        <v>17</v>
      </c>
      <c r="W181">
        <v>6.28</v>
      </c>
      <c r="X181">
        <v>0.18</v>
      </c>
      <c r="Y181">
        <v>5.22</v>
      </c>
      <c r="Z181" t="s">
        <v>878</v>
      </c>
      <c r="AA181">
        <v>0.75</v>
      </c>
      <c r="AB181">
        <v>5.5E-2</v>
      </c>
      <c r="AC181" t="s">
        <v>878</v>
      </c>
      <c r="AD181">
        <v>15400</v>
      </c>
      <c r="AE181">
        <v>41.7</v>
      </c>
      <c r="AF181">
        <v>19.100000000000001</v>
      </c>
      <c r="AG181">
        <v>0.2</v>
      </c>
      <c r="AH181">
        <v>13800</v>
      </c>
      <c r="AI181">
        <v>560</v>
      </c>
      <c r="AJ181">
        <v>2.2000000000000002</v>
      </c>
      <c r="AK181">
        <v>14200</v>
      </c>
      <c r="AL181">
        <v>39.5</v>
      </c>
      <c r="AM181">
        <v>37.799999999999997</v>
      </c>
      <c r="AN181">
        <v>86</v>
      </c>
      <c r="AO181">
        <v>1290</v>
      </c>
      <c r="AP181">
        <v>8.64</v>
      </c>
      <c r="AQ181" t="s">
        <v>878</v>
      </c>
      <c r="AR181">
        <v>9.6199999999999992</v>
      </c>
      <c r="AS181" t="s">
        <v>878</v>
      </c>
      <c r="AT181">
        <v>9.7100000000000009</v>
      </c>
      <c r="AU181" s="2">
        <v>2E-3</v>
      </c>
      <c r="AV181" t="s">
        <v>878</v>
      </c>
      <c r="AW181" t="s">
        <v>878</v>
      </c>
      <c r="AX181">
        <v>90</v>
      </c>
      <c r="AY181">
        <v>0.33</v>
      </c>
      <c r="AZ181">
        <v>10.4</v>
      </c>
      <c r="BA181" t="s">
        <v>878</v>
      </c>
      <c r="BB181" t="s">
        <v>878</v>
      </c>
      <c r="BC181">
        <v>5.08</v>
      </c>
      <c r="BD181">
        <v>2.41</v>
      </c>
      <c r="BE181">
        <v>403</v>
      </c>
      <c r="BF181">
        <v>2.4900000000000002</v>
      </c>
      <c r="BG181">
        <v>0.87</v>
      </c>
      <c r="BH181" t="s">
        <v>878</v>
      </c>
      <c r="BI181">
        <v>8.2799999999999994</v>
      </c>
      <c r="BJ181">
        <v>6330</v>
      </c>
      <c r="BK181">
        <v>0.25</v>
      </c>
      <c r="BL181">
        <v>0.24</v>
      </c>
      <c r="BM181">
        <v>1.81</v>
      </c>
      <c r="BN181">
        <v>29</v>
      </c>
      <c r="BO181">
        <v>1.46</v>
      </c>
      <c r="BP181">
        <v>19.100000000000001</v>
      </c>
      <c r="BQ181">
        <v>1.48</v>
      </c>
      <c r="BR181">
        <v>95</v>
      </c>
      <c r="BS181">
        <v>230</v>
      </c>
    </row>
    <row r="182" spans="1:71" x14ac:dyDescent="0.25">
      <c r="A182" t="s">
        <v>477</v>
      </c>
      <c r="B182">
        <v>7.9000000000000001E-2</v>
      </c>
      <c r="C182">
        <v>51800</v>
      </c>
      <c r="D182">
        <v>54</v>
      </c>
      <c r="E182">
        <v>0.313</v>
      </c>
      <c r="F182" s="2">
        <v>10</v>
      </c>
      <c r="G182">
        <v>354</v>
      </c>
      <c r="H182">
        <v>1.97</v>
      </c>
      <c r="I182">
        <v>0.28999999999999998</v>
      </c>
      <c r="J182">
        <v>17200</v>
      </c>
      <c r="K182">
        <v>7.4999999999999997E-2</v>
      </c>
      <c r="L182">
        <v>70</v>
      </c>
      <c r="M182" t="s">
        <v>878</v>
      </c>
      <c r="N182">
        <v>20.6</v>
      </c>
      <c r="O182">
        <v>100</v>
      </c>
      <c r="P182">
        <v>2.62</v>
      </c>
      <c r="Q182">
        <v>24.1</v>
      </c>
      <c r="R182">
        <v>3.67</v>
      </c>
      <c r="S182">
        <v>1.59</v>
      </c>
      <c r="T182">
        <v>1.6</v>
      </c>
      <c r="U182">
        <v>40400</v>
      </c>
      <c r="V182">
        <v>15.3</v>
      </c>
      <c r="W182">
        <v>5.2</v>
      </c>
      <c r="X182">
        <v>0.1</v>
      </c>
      <c r="Y182">
        <v>4.34</v>
      </c>
      <c r="Z182" t="s">
        <v>878</v>
      </c>
      <c r="AA182">
        <v>0.63</v>
      </c>
      <c r="AB182">
        <v>5.8999999999999997E-2</v>
      </c>
      <c r="AC182" t="s">
        <v>878</v>
      </c>
      <c r="AD182">
        <v>13200</v>
      </c>
      <c r="AE182">
        <v>38</v>
      </c>
      <c r="AF182">
        <v>21.7</v>
      </c>
      <c r="AG182">
        <v>0.18</v>
      </c>
      <c r="AH182">
        <v>15500</v>
      </c>
      <c r="AI182">
        <v>490</v>
      </c>
      <c r="AJ182">
        <v>1.96</v>
      </c>
      <c r="AK182">
        <v>10700</v>
      </c>
      <c r="AL182">
        <v>31.8</v>
      </c>
      <c r="AM182">
        <v>32.1</v>
      </c>
      <c r="AN182">
        <v>73</v>
      </c>
      <c r="AO182">
        <v>950</v>
      </c>
      <c r="AP182">
        <v>9.92</v>
      </c>
      <c r="AQ182" t="s">
        <v>878</v>
      </c>
      <c r="AR182">
        <v>8.51</v>
      </c>
      <c r="AS182" t="s">
        <v>878</v>
      </c>
      <c r="AT182">
        <v>19.100000000000001</v>
      </c>
      <c r="AU182" s="2">
        <v>2E-3</v>
      </c>
      <c r="AV182" t="s">
        <v>878</v>
      </c>
      <c r="AW182" t="s">
        <v>878</v>
      </c>
      <c r="AX182">
        <v>270</v>
      </c>
      <c r="AY182">
        <v>0.88</v>
      </c>
      <c r="AZ182">
        <v>9.89</v>
      </c>
      <c r="BA182" t="s">
        <v>878</v>
      </c>
      <c r="BB182" t="s">
        <v>878</v>
      </c>
      <c r="BC182" t="s">
        <v>878</v>
      </c>
      <c r="BD182">
        <v>3.59</v>
      </c>
      <c r="BE182">
        <v>311</v>
      </c>
      <c r="BF182">
        <v>2.0699999999999998</v>
      </c>
      <c r="BG182">
        <v>0.69</v>
      </c>
      <c r="BH182" t="s">
        <v>878</v>
      </c>
      <c r="BI182">
        <v>8.68</v>
      </c>
      <c r="BJ182">
        <v>5670</v>
      </c>
      <c r="BK182">
        <v>0.35</v>
      </c>
      <c r="BL182">
        <v>0.2</v>
      </c>
      <c r="BM182">
        <v>1.62</v>
      </c>
      <c r="BN182">
        <v>33.700000000000003</v>
      </c>
      <c r="BO182">
        <v>2.0499999999999998</v>
      </c>
      <c r="BP182">
        <v>15.7</v>
      </c>
      <c r="BQ182">
        <v>1.28</v>
      </c>
      <c r="BR182">
        <v>75</v>
      </c>
      <c r="BS182">
        <v>188</v>
      </c>
    </row>
    <row r="183" spans="1:71" x14ac:dyDescent="0.25">
      <c r="A183" t="s">
        <v>478</v>
      </c>
      <c r="B183">
        <v>0.17299999999999999</v>
      </c>
      <c r="C183">
        <v>13100</v>
      </c>
      <c r="D183">
        <v>13</v>
      </c>
      <c r="E183">
        <v>0.504</v>
      </c>
      <c r="F183" s="2">
        <v>10</v>
      </c>
      <c r="G183">
        <v>68</v>
      </c>
      <c r="H183">
        <v>0.6</v>
      </c>
      <c r="I183">
        <v>9.6000000000000002E-2</v>
      </c>
      <c r="J183">
        <v>8660</v>
      </c>
      <c r="K183">
        <v>0.16</v>
      </c>
      <c r="L183">
        <v>39.1</v>
      </c>
      <c r="M183" t="s">
        <v>878</v>
      </c>
      <c r="N183" t="s">
        <v>878</v>
      </c>
      <c r="O183">
        <v>55</v>
      </c>
      <c r="P183">
        <v>0.83</v>
      </c>
      <c r="Q183">
        <v>47.5</v>
      </c>
      <c r="R183">
        <v>2.86</v>
      </c>
      <c r="S183">
        <v>1.32</v>
      </c>
      <c r="T183">
        <v>0.75</v>
      </c>
      <c r="U183">
        <v>50500</v>
      </c>
      <c r="V183">
        <v>4.3</v>
      </c>
      <c r="W183">
        <v>3.61</v>
      </c>
      <c r="X183" t="s">
        <v>878</v>
      </c>
      <c r="Y183">
        <v>0.84</v>
      </c>
      <c r="Z183" t="s">
        <v>878</v>
      </c>
      <c r="AA183">
        <v>0.49</v>
      </c>
      <c r="AB183" s="2">
        <v>0.04</v>
      </c>
      <c r="AC183" t="s">
        <v>878</v>
      </c>
      <c r="AD183">
        <v>1130</v>
      </c>
      <c r="AE183">
        <v>17.5</v>
      </c>
      <c r="AF183">
        <v>7.1</v>
      </c>
      <c r="AG183">
        <v>0.14000000000000001</v>
      </c>
      <c r="AH183">
        <v>17300</v>
      </c>
      <c r="AI183">
        <v>560</v>
      </c>
      <c r="AJ183">
        <v>1.02</v>
      </c>
      <c r="AK183">
        <v>1860</v>
      </c>
      <c r="AL183" s="2">
        <v>0.5</v>
      </c>
      <c r="AM183">
        <v>17.3</v>
      </c>
      <c r="AN183">
        <v>119</v>
      </c>
      <c r="AO183">
        <v>970</v>
      </c>
      <c r="AP183">
        <v>10.5</v>
      </c>
      <c r="AQ183" t="s">
        <v>878</v>
      </c>
      <c r="AR183">
        <v>4.37</v>
      </c>
      <c r="AS183" t="s">
        <v>878</v>
      </c>
      <c r="AT183">
        <v>11.5</v>
      </c>
      <c r="AU183" t="s">
        <v>878</v>
      </c>
      <c r="AV183" t="s">
        <v>878</v>
      </c>
      <c r="AW183" t="s">
        <v>878</v>
      </c>
      <c r="AX183">
        <v>170</v>
      </c>
      <c r="AY183" s="2">
        <v>0.6</v>
      </c>
      <c r="AZ183">
        <v>5.2</v>
      </c>
      <c r="BA183" s="2">
        <v>1</v>
      </c>
      <c r="BB183" t="s">
        <v>878</v>
      </c>
      <c r="BC183">
        <v>3.82</v>
      </c>
      <c r="BD183">
        <v>0.7</v>
      </c>
      <c r="BE183">
        <v>65</v>
      </c>
      <c r="BF183" s="2">
        <v>0.05</v>
      </c>
      <c r="BG183">
        <v>0.52</v>
      </c>
      <c r="BH183" s="2">
        <v>0.05</v>
      </c>
      <c r="BI183">
        <v>3.06</v>
      </c>
      <c r="BJ183">
        <v>1680</v>
      </c>
      <c r="BK183">
        <v>6.8000000000000005E-2</v>
      </c>
      <c r="BL183">
        <v>0.16</v>
      </c>
      <c r="BM183">
        <v>0.57999999999999996</v>
      </c>
      <c r="BN183">
        <v>42.1</v>
      </c>
      <c r="BO183" s="2">
        <v>1</v>
      </c>
      <c r="BP183">
        <v>12.3</v>
      </c>
      <c r="BQ183">
        <v>0.98</v>
      </c>
      <c r="BR183">
        <v>89</v>
      </c>
      <c r="BS183" t="s">
        <v>878</v>
      </c>
    </row>
    <row r="184" spans="1:71" x14ac:dyDescent="0.25">
      <c r="A184" t="s">
        <v>479</v>
      </c>
      <c r="B184">
        <v>0.104</v>
      </c>
      <c r="C184">
        <v>48000</v>
      </c>
      <c r="D184">
        <v>12.9</v>
      </c>
      <c r="E184">
        <v>0.505</v>
      </c>
      <c r="F184" s="2">
        <v>10</v>
      </c>
      <c r="G184">
        <v>311</v>
      </c>
      <c r="H184">
        <v>1.25</v>
      </c>
      <c r="I184">
        <v>0.31</v>
      </c>
      <c r="J184">
        <v>20100</v>
      </c>
      <c r="K184">
        <v>2.7E-2</v>
      </c>
      <c r="L184">
        <v>51</v>
      </c>
      <c r="M184" t="s">
        <v>878</v>
      </c>
      <c r="N184">
        <v>18</v>
      </c>
      <c r="O184">
        <v>115</v>
      </c>
      <c r="P184">
        <v>2.8</v>
      </c>
      <c r="Q184">
        <v>26.7</v>
      </c>
      <c r="R184">
        <v>3.14</v>
      </c>
      <c r="S184">
        <v>1.54</v>
      </c>
      <c r="T184">
        <v>1.1000000000000001</v>
      </c>
      <c r="U184">
        <v>36900</v>
      </c>
      <c r="V184">
        <v>12.6</v>
      </c>
      <c r="W184">
        <v>4.03</v>
      </c>
      <c r="X184">
        <v>0.11</v>
      </c>
      <c r="Y184">
        <v>2.94</v>
      </c>
      <c r="Z184">
        <v>1.7999999999999999E-2</v>
      </c>
      <c r="AA184">
        <v>0.56999999999999995</v>
      </c>
      <c r="AB184">
        <v>6.5000000000000002E-2</v>
      </c>
      <c r="AC184" t="s">
        <v>878</v>
      </c>
      <c r="AD184">
        <v>11700</v>
      </c>
      <c r="AE184">
        <v>25.8</v>
      </c>
      <c r="AF184">
        <v>21</v>
      </c>
      <c r="AG184">
        <v>0.2</v>
      </c>
      <c r="AH184">
        <v>16700</v>
      </c>
      <c r="AI184">
        <v>420</v>
      </c>
      <c r="AJ184">
        <v>1.84</v>
      </c>
      <c r="AK184">
        <v>7740</v>
      </c>
      <c r="AL184">
        <v>14.4</v>
      </c>
      <c r="AM184">
        <v>23.7</v>
      </c>
      <c r="AN184">
        <v>57</v>
      </c>
      <c r="AO184">
        <v>700</v>
      </c>
      <c r="AP184">
        <v>9.06</v>
      </c>
      <c r="AQ184" s="2">
        <v>0.01</v>
      </c>
      <c r="AR184">
        <v>6.21</v>
      </c>
      <c r="AS184" t="s">
        <v>878</v>
      </c>
      <c r="AT184">
        <v>8.58</v>
      </c>
      <c r="AU184" s="2">
        <v>2E-3</v>
      </c>
      <c r="AV184" t="s">
        <v>878</v>
      </c>
      <c r="AW184" t="s">
        <v>878</v>
      </c>
      <c r="AX184">
        <v>170</v>
      </c>
      <c r="AY184">
        <v>0.79</v>
      </c>
      <c r="AZ184">
        <v>9.68</v>
      </c>
      <c r="BA184" s="2">
        <v>1</v>
      </c>
      <c r="BB184" t="s">
        <v>878</v>
      </c>
      <c r="BC184">
        <v>3.05</v>
      </c>
      <c r="BD184">
        <v>3.65</v>
      </c>
      <c r="BE184">
        <v>196</v>
      </c>
      <c r="BF184">
        <v>1.03</v>
      </c>
      <c r="BG184">
        <v>0.57999999999999996</v>
      </c>
      <c r="BH184" s="2">
        <v>0.1</v>
      </c>
      <c r="BI184">
        <v>8.65</v>
      </c>
      <c r="BJ184">
        <v>4810</v>
      </c>
      <c r="BK184">
        <v>0.35</v>
      </c>
      <c r="BL184">
        <v>0.21</v>
      </c>
      <c r="BM184">
        <v>1.27</v>
      </c>
      <c r="BN184">
        <v>19.5</v>
      </c>
      <c r="BO184">
        <v>1.97</v>
      </c>
      <c r="BP184">
        <v>15.2</v>
      </c>
      <c r="BQ184">
        <v>1.39</v>
      </c>
      <c r="BR184">
        <v>60</v>
      </c>
      <c r="BS184">
        <v>108</v>
      </c>
    </row>
    <row r="185" spans="1:71" x14ac:dyDescent="0.25">
      <c r="A185" t="s">
        <v>480</v>
      </c>
      <c r="B185">
        <v>0.185</v>
      </c>
      <c r="C185">
        <v>13200</v>
      </c>
      <c r="D185">
        <v>16.2</v>
      </c>
      <c r="E185">
        <v>0.67400000000000004</v>
      </c>
      <c r="F185" s="2">
        <v>10</v>
      </c>
      <c r="G185">
        <v>69</v>
      </c>
      <c r="H185">
        <v>0.62</v>
      </c>
      <c r="I185">
        <v>0.11</v>
      </c>
      <c r="J185">
        <v>8430</v>
      </c>
      <c r="K185">
        <v>0.19</v>
      </c>
      <c r="L185">
        <v>39.200000000000003</v>
      </c>
      <c r="M185" t="s">
        <v>878</v>
      </c>
      <c r="N185" t="s">
        <v>878</v>
      </c>
      <c r="O185">
        <v>59</v>
      </c>
      <c r="P185">
        <v>0.81</v>
      </c>
      <c r="Q185">
        <v>49.4</v>
      </c>
      <c r="R185">
        <v>2.76</v>
      </c>
      <c r="S185">
        <v>1.27</v>
      </c>
      <c r="T185">
        <v>0.74</v>
      </c>
      <c r="U185">
        <v>49700</v>
      </c>
      <c r="V185">
        <v>4.1900000000000004</v>
      </c>
      <c r="W185">
        <v>3.51</v>
      </c>
      <c r="X185" t="s">
        <v>878</v>
      </c>
      <c r="Y185">
        <v>0.8</v>
      </c>
      <c r="Z185" t="s">
        <v>878</v>
      </c>
      <c r="AA185">
        <v>0.46</v>
      </c>
      <c r="AB185">
        <v>2.7E-2</v>
      </c>
      <c r="AC185" t="s">
        <v>878</v>
      </c>
      <c r="AD185">
        <v>1200</v>
      </c>
      <c r="AE185">
        <v>17.5</v>
      </c>
      <c r="AF185">
        <v>7.39</v>
      </c>
      <c r="AG185">
        <v>0.13</v>
      </c>
      <c r="AH185">
        <v>16600</v>
      </c>
      <c r="AI185">
        <v>550</v>
      </c>
      <c r="AJ185">
        <v>1.08</v>
      </c>
      <c r="AK185">
        <v>1710</v>
      </c>
      <c r="AL185" s="2">
        <v>0.5</v>
      </c>
      <c r="AM185">
        <v>17</v>
      </c>
      <c r="AN185">
        <v>117</v>
      </c>
      <c r="AO185">
        <v>940</v>
      </c>
      <c r="AP185">
        <v>11.8</v>
      </c>
      <c r="AQ185" t="s">
        <v>878</v>
      </c>
      <c r="AR185">
        <v>4.38</v>
      </c>
      <c r="AS185" t="s">
        <v>878</v>
      </c>
      <c r="AT185">
        <v>11.8</v>
      </c>
      <c r="AU185" t="s">
        <v>878</v>
      </c>
      <c r="AV185" t="s">
        <v>878</v>
      </c>
      <c r="AW185" t="s">
        <v>878</v>
      </c>
      <c r="AX185">
        <v>190</v>
      </c>
      <c r="AY185">
        <v>0.52</v>
      </c>
      <c r="AZ185">
        <v>5.25</v>
      </c>
      <c r="BA185" s="2">
        <v>1</v>
      </c>
      <c r="BB185" t="s">
        <v>878</v>
      </c>
      <c r="BC185">
        <v>3.78</v>
      </c>
      <c r="BD185">
        <v>0.68</v>
      </c>
      <c r="BE185">
        <v>62</v>
      </c>
      <c r="BF185" s="2">
        <v>0.05</v>
      </c>
      <c r="BG185">
        <v>0.5</v>
      </c>
      <c r="BH185" s="2">
        <v>0.05</v>
      </c>
      <c r="BI185">
        <v>3.26</v>
      </c>
      <c r="BJ185">
        <v>1620</v>
      </c>
      <c r="BK185">
        <v>7.0000000000000007E-2</v>
      </c>
      <c r="BL185">
        <v>0.15</v>
      </c>
      <c r="BM185">
        <v>0.61</v>
      </c>
      <c r="BN185">
        <v>42.5</v>
      </c>
      <c r="BO185" s="2">
        <v>0.5</v>
      </c>
      <c r="BP185">
        <v>11.8</v>
      </c>
      <c r="BQ185">
        <v>0.96</v>
      </c>
      <c r="BR185">
        <v>91</v>
      </c>
      <c r="BS185" t="s">
        <v>878</v>
      </c>
    </row>
    <row r="186" spans="1:71" x14ac:dyDescent="0.25">
      <c r="A186" t="s">
        <v>481</v>
      </c>
      <c r="B186">
        <v>0.21099999999999999</v>
      </c>
      <c r="C186">
        <v>77000</v>
      </c>
      <c r="D186">
        <v>202</v>
      </c>
      <c r="E186">
        <v>0.83699999999999997</v>
      </c>
      <c r="F186" s="2">
        <v>10</v>
      </c>
      <c r="G186">
        <v>634</v>
      </c>
      <c r="H186">
        <v>2.95</v>
      </c>
      <c r="I186">
        <v>3.63</v>
      </c>
      <c r="J186">
        <v>14600</v>
      </c>
      <c r="K186">
        <v>0.05</v>
      </c>
      <c r="L186">
        <v>93</v>
      </c>
      <c r="M186" t="s">
        <v>878</v>
      </c>
      <c r="N186">
        <v>26.2</v>
      </c>
      <c r="O186">
        <v>145</v>
      </c>
      <c r="P186">
        <v>6.67</v>
      </c>
      <c r="Q186">
        <v>37.799999999999997</v>
      </c>
      <c r="R186">
        <v>4.87</v>
      </c>
      <c r="S186">
        <v>2.33</v>
      </c>
      <c r="T186">
        <v>1.98</v>
      </c>
      <c r="U186">
        <v>51300</v>
      </c>
      <c r="V186">
        <v>21.5</v>
      </c>
      <c r="W186">
        <v>6.59</v>
      </c>
      <c r="X186">
        <v>0.2</v>
      </c>
      <c r="Y186">
        <v>5.34</v>
      </c>
      <c r="Z186" t="s">
        <v>878</v>
      </c>
      <c r="AA186">
        <v>0.87</v>
      </c>
      <c r="AB186">
        <v>7.6999999999999999E-2</v>
      </c>
      <c r="AC186" t="s">
        <v>878</v>
      </c>
      <c r="AD186">
        <v>22500</v>
      </c>
      <c r="AE186">
        <v>48.7</v>
      </c>
      <c r="AF186">
        <v>26.5</v>
      </c>
      <c r="AG186">
        <v>0.28999999999999998</v>
      </c>
      <c r="AH186">
        <v>13600</v>
      </c>
      <c r="AI186">
        <v>470</v>
      </c>
      <c r="AJ186">
        <v>2.16</v>
      </c>
      <c r="AK186">
        <v>10200</v>
      </c>
      <c r="AL186">
        <v>29.3</v>
      </c>
      <c r="AM186">
        <v>42.5</v>
      </c>
      <c r="AN186">
        <v>83</v>
      </c>
      <c r="AO186">
        <v>980</v>
      </c>
      <c r="AP186">
        <v>17</v>
      </c>
      <c r="AQ186" t="s">
        <v>878</v>
      </c>
      <c r="AR186">
        <v>11.1</v>
      </c>
      <c r="AS186" t="s">
        <v>878</v>
      </c>
      <c r="AT186">
        <v>13</v>
      </c>
      <c r="AU186" s="2">
        <v>2E-3</v>
      </c>
      <c r="AV186" t="s">
        <v>878</v>
      </c>
      <c r="AW186" t="s">
        <v>878</v>
      </c>
      <c r="AX186">
        <v>150</v>
      </c>
      <c r="AY186">
        <v>9.64</v>
      </c>
      <c r="AZ186">
        <v>16.399999999999999</v>
      </c>
      <c r="BA186" t="s">
        <v>878</v>
      </c>
      <c r="BB186" t="s">
        <v>878</v>
      </c>
      <c r="BC186">
        <v>5.37</v>
      </c>
      <c r="BD186">
        <v>5.89</v>
      </c>
      <c r="BE186">
        <v>272</v>
      </c>
      <c r="BF186">
        <v>1.93</v>
      </c>
      <c r="BG186">
        <v>0.92</v>
      </c>
      <c r="BH186">
        <v>6.4000000000000001E-2</v>
      </c>
      <c r="BI186">
        <v>13.5</v>
      </c>
      <c r="BJ186">
        <v>6170</v>
      </c>
      <c r="BK186">
        <v>0.57999999999999996</v>
      </c>
      <c r="BL186">
        <v>0.32</v>
      </c>
      <c r="BM186">
        <v>2.79</v>
      </c>
      <c r="BN186">
        <v>35.700000000000003</v>
      </c>
      <c r="BO186">
        <v>36.4</v>
      </c>
      <c r="BP186">
        <v>21.9</v>
      </c>
      <c r="BQ186">
        <v>2.0499999999999998</v>
      </c>
      <c r="BR186">
        <v>110</v>
      </c>
      <c r="BS186">
        <v>214</v>
      </c>
    </row>
    <row r="187" spans="1:71" x14ac:dyDescent="0.25">
      <c r="A187" t="s">
        <v>482</v>
      </c>
      <c r="B187">
        <v>0.192</v>
      </c>
      <c r="C187">
        <v>50300</v>
      </c>
      <c r="D187">
        <v>15</v>
      </c>
      <c r="E187">
        <v>0.82</v>
      </c>
      <c r="F187" s="2">
        <v>10</v>
      </c>
      <c r="G187">
        <v>339</v>
      </c>
      <c r="H187">
        <v>1.86</v>
      </c>
      <c r="I187">
        <v>0.34</v>
      </c>
      <c r="J187">
        <v>14900</v>
      </c>
      <c r="K187">
        <v>6.6000000000000003E-2</v>
      </c>
      <c r="L187">
        <v>68</v>
      </c>
      <c r="M187" t="s">
        <v>878</v>
      </c>
      <c r="N187">
        <v>19.100000000000001</v>
      </c>
      <c r="O187">
        <v>102</v>
      </c>
      <c r="P187">
        <v>2.65</v>
      </c>
      <c r="Q187">
        <v>26.8</v>
      </c>
      <c r="R187">
        <v>3.4</v>
      </c>
      <c r="S187">
        <v>1.52</v>
      </c>
      <c r="T187">
        <v>1.45</v>
      </c>
      <c r="U187">
        <v>38600</v>
      </c>
      <c r="V187">
        <v>14.7</v>
      </c>
      <c r="W187">
        <v>4.88</v>
      </c>
      <c r="X187">
        <v>9.5000000000000001E-2</v>
      </c>
      <c r="Y187">
        <v>4.17</v>
      </c>
      <c r="Z187" t="s">
        <v>878</v>
      </c>
      <c r="AA187">
        <v>0.6</v>
      </c>
      <c r="AB187">
        <v>5.7000000000000002E-2</v>
      </c>
      <c r="AC187" t="s">
        <v>878</v>
      </c>
      <c r="AD187">
        <v>12800</v>
      </c>
      <c r="AE187">
        <v>37</v>
      </c>
      <c r="AF187">
        <v>24</v>
      </c>
      <c r="AG187">
        <v>0.17</v>
      </c>
      <c r="AH187">
        <v>14400</v>
      </c>
      <c r="AI187">
        <v>440</v>
      </c>
      <c r="AJ187">
        <v>2.27</v>
      </c>
      <c r="AK187">
        <v>9290</v>
      </c>
      <c r="AL187">
        <v>29.2</v>
      </c>
      <c r="AM187">
        <v>31.2</v>
      </c>
      <c r="AN187">
        <v>69</v>
      </c>
      <c r="AO187">
        <v>850</v>
      </c>
      <c r="AP187">
        <v>10.4</v>
      </c>
      <c r="AQ187" t="s">
        <v>878</v>
      </c>
      <c r="AR187">
        <v>8.2799999999999994</v>
      </c>
      <c r="AS187" t="s">
        <v>878</v>
      </c>
      <c r="AT187">
        <v>14</v>
      </c>
      <c r="AU187" s="2">
        <v>2E-3</v>
      </c>
      <c r="AV187" t="s">
        <v>878</v>
      </c>
      <c r="AW187" t="s">
        <v>878</v>
      </c>
      <c r="AX187">
        <v>110</v>
      </c>
      <c r="AY187">
        <v>0.86</v>
      </c>
      <c r="AZ187">
        <v>9.7799999999999994</v>
      </c>
      <c r="BA187" t="s">
        <v>878</v>
      </c>
      <c r="BB187" t="s">
        <v>878</v>
      </c>
      <c r="BC187" t="s">
        <v>878</v>
      </c>
      <c r="BD187">
        <v>3.89</v>
      </c>
      <c r="BE187">
        <v>273</v>
      </c>
      <c r="BF187">
        <v>1.92</v>
      </c>
      <c r="BG187">
        <v>0.67</v>
      </c>
      <c r="BH187" t="s">
        <v>878</v>
      </c>
      <c r="BI187">
        <v>8.8000000000000007</v>
      </c>
      <c r="BJ187">
        <v>5230</v>
      </c>
      <c r="BK187">
        <v>0.36</v>
      </c>
      <c r="BL187">
        <v>0.19</v>
      </c>
      <c r="BM187">
        <v>1.53</v>
      </c>
      <c r="BN187">
        <v>31.8</v>
      </c>
      <c r="BO187">
        <v>2.59</v>
      </c>
      <c r="BP187">
        <v>15.1</v>
      </c>
      <c r="BQ187">
        <v>1.25</v>
      </c>
      <c r="BR187">
        <v>71</v>
      </c>
      <c r="BS187">
        <v>179</v>
      </c>
    </row>
    <row r="188" spans="1:71" x14ac:dyDescent="0.25">
      <c r="A188" t="s">
        <v>483</v>
      </c>
      <c r="B188" t="s">
        <v>878</v>
      </c>
      <c r="C188" t="s">
        <v>878</v>
      </c>
      <c r="D188" t="s">
        <v>878</v>
      </c>
      <c r="E188">
        <v>1.22</v>
      </c>
      <c r="F188" t="s">
        <v>878</v>
      </c>
      <c r="G188" t="s">
        <v>878</v>
      </c>
      <c r="H188" t="s">
        <v>878</v>
      </c>
      <c r="I188" t="s">
        <v>878</v>
      </c>
      <c r="J188" t="s">
        <v>878</v>
      </c>
      <c r="K188" t="s">
        <v>878</v>
      </c>
      <c r="L188" t="s">
        <v>878</v>
      </c>
      <c r="M188" t="s">
        <v>878</v>
      </c>
      <c r="N188" t="s">
        <v>878</v>
      </c>
      <c r="O188" t="s">
        <v>878</v>
      </c>
      <c r="P188" t="s">
        <v>878</v>
      </c>
      <c r="Q188" t="s">
        <v>878</v>
      </c>
      <c r="R188" t="s">
        <v>878</v>
      </c>
      <c r="S188" t="s">
        <v>878</v>
      </c>
      <c r="T188" t="s">
        <v>878</v>
      </c>
      <c r="U188" t="s">
        <v>878</v>
      </c>
      <c r="V188" t="s">
        <v>878</v>
      </c>
      <c r="W188" t="s">
        <v>878</v>
      </c>
      <c r="X188" t="s">
        <v>878</v>
      </c>
      <c r="Y188" t="s">
        <v>878</v>
      </c>
      <c r="Z188" t="s">
        <v>878</v>
      </c>
      <c r="AA188" t="s">
        <v>878</v>
      </c>
      <c r="AB188" t="s">
        <v>878</v>
      </c>
      <c r="AC188" t="s">
        <v>878</v>
      </c>
      <c r="AD188" t="s">
        <v>878</v>
      </c>
      <c r="AE188" t="s">
        <v>878</v>
      </c>
      <c r="AF188" t="s">
        <v>878</v>
      </c>
      <c r="AG188" t="s">
        <v>878</v>
      </c>
      <c r="AH188" t="s">
        <v>878</v>
      </c>
      <c r="AI188" t="s">
        <v>878</v>
      </c>
      <c r="AJ188" t="s">
        <v>878</v>
      </c>
      <c r="AK188" t="s">
        <v>878</v>
      </c>
      <c r="AL188" t="s">
        <v>878</v>
      </c>
      <c r="AM188" t="s">
        <v>878</v>
      </c>
      <c r="AN188" t="s">
        <v>878</v>
      </c>
      <c r="AO188" t="s">
        <v>878</v>
      </c>
      <c r="AP188" t="s">
        <v>878</v>
      </c>
      <c r="AQ188" t="s">
        <v>878</v>
      </c>
      <c r="AR188" t="s">
        <v>878</v>
      </c>
      <c r="AS188" t="s">
        <v>878</v>
      </c>
      <c r="AT188" t="s">
        <v>878</v>
      </c>
      <c r="AU188" t="s">
        <v>878</v>
      </c>
      <c r="AV188" t="s">
        <v>878</v>
      </c>
      <c r="AW188" t="s">
        <v>878</v>
      </c>
      <c r="AX188" t="s">
        <v>878</v>
      </c>
      <c r="AY188" t="s">
        <v>878</v>
      </c>
      <c r="AZ188" t="s">
        <v>878</v>
      </c>
      <c r="BA188" t="s">
        <v>878</v>
      </c>
      <c r="BB188" t="s">
        <v>878</v>
      </c>
      <c r="BC188" t="s">
        <v>878</v>
      </c>
      <c r="BD188" t="s">
        <v>878</v>
      </c>
      <c r="BE188" t="s">
        <v>878</v>
      </c>
      <c r="BF188" t="s">
        <v>878</v>
      </c>
      <c r="BG188" t="s">
        <v>878</v>
      </c>
      <c r="BH188" t="s">
        <v>878</v>
      </c>
      <c r="BI188" t="s">
        <v>878</v>
      </c>
      <c r="BJ188" t="s">
        <v>878</v>
      </c>
      <c r="BK188" t="s">
        <v>878</v>
      </c>
      <c r="BL188" t="s">
        <v>878</v>
      </c>
      <c r="BM188" t="s">
        <v>878</v>
      </c>
      <c r="BN188" t="s">
        <v>878</v>
      </c>
      <c r="BO188" t="s">
        <v>878</v>
      </c>
      <c r="BP188" t="s">
        <v>878</v>
      </c>
      <c r="BQ188" t="s">
        <v>878</v>
      </c>
      <c r="BR188" t="s">
        <v>878</v>
      </c>
      <c r="BS188" t="s">
        <v>878</v>
      </c>
    </row>
    <row r="189" spans="1:71" x14ac:dyDescent="0.25">
      <c r="A189" t="s">
        <v>485</v>
      </c>
      <c r="B189">
        <v>0.28599999999999998</v>
      </c>
      <c r="C189">
        <v>63000</v>
      </c>
      <c r="D189">
        <v>235</v>
      </c>
      <c r="E189">
        <v>1.24</v>
      </c>
      <c r="F189" s="2">
        <v>10</v>
      </c>
      <c r="G189">
        <v>482</v>
      </c>
      <c r="H189">
        <v>2.13</v>
      </c>
      <c r="I189">
        <v>4.34</v>
      </c>
      <c r="J189">
        <v>12400</v>
      </c>
      <c r="K189">
        <v>5.8999999999999997E-2</v>
      </c>
      <c r="L189">
        <v>76</v>
      </c>
      <c r="M189" t="s">
        <v>878</v>
      </c>
      <c r="N189">
        <v>15</v>
      </c>
      <c r="O189">
        <v>120</v>
      </c>
      <c r="P189">
        <v>5.0599999999999996</v>
      </c>
      <c r="Q189">
        <v>38.6</v>
      </c>
      <c r="R189">
        <v>3.84</v>
      </c>
      <c r="S189">
        <v>1.81</v>
      </c>
      <c r="T189">
        <v>1.45</v>
      </c>
      <c r="U189">
        <v>40200</v>
      </c>
      <c r="V189">
        <v>17.3</v>
      </c>
      <c r="W189">
        <v>5.24</v>
      </c>
      <c r="X189" s="2">
        <v>0.1</v>
      </c>
      <c r="Y189">
        <v>4.33</v>
      </c>
      <c r="Z189">
        <v>3.9E-2</v>
      </c>
      <c r="AA189">
        <v>0.64</v>
      </c>
      <c r="AB189">
        <v>7.0000000000000007E-2</v>
      </c>
      <c r="AC189" t="s">
        <v>878</v>
      </c>
      <c r="AD189">
        <v>17400</v>
      </c>
      <c r="AE189">
        <v>39.700000000000003</v>
      </c>
      <c r="AF189">
        <v>25.5</v>
      </c>
      <c r="AG189">
        <v>0.25</v>
      </c>
      <c r="AH189">
        <v>12400</v>
      </c>
      <c r="AI189">
        <v>320</v>
      </c>
      <c r="AJ189">
        <v>2.48</v>
      </c>
      <c r="AK189">
        <v>6450</v>
      </c>
      <c r="AL189">
        <v>18.5</v>
      </c>
      <c r="AM189">
        <v>33.6</v>
      </c>
      <c r="AN189">
        <v>54</v>
      </c>
      <c r="AO189">
        <v>680</v>
      </c>
      <c r="AP189">
        <v>15</v>
      </c>
      <c r="AQ189" s="2">
        <v>0.01</v>
      </c>
      <c r="AR189">
        <v>8.99</v>
      </c>
      <c r="AS189" t="s">
        <v>878</v>
      </c>
      <c r="AT189">
        <v>11.6</v>
      </c>
      <c r="AU189" s="2">
        <v>2E-3</v>
      </c>
      <c r="AV189" t="s">
        <v>878</v>
      </c>
      <c r="AW189" t="s">
        <v>878</v>
      </c>
      <c r="AX189">
        <v>210</v>
      </c>
      <c r="AY189">
        <v>11.1</v>
      </c>
      <c r="AZ189">
        <v>13.2</v>
      </c>
      <c r="BA189" s="2">
        <v>1</v>
      </c>
      <c r="BB189" t="s">
        <v>878</v>
      </c>
      <c r="BC189">
        <v>4.4000000000000004</v>
      </c>
      <c r="BD189">
        <v>6.92</v>
      </c>
      <c r="BE189">
        <v>186</v>
      </c>
      <c r="BF189">
        <v>1.27</v>
      </c>
      <c r="BG189">
        <v>0.73</v>
      </c>
      <c r="BH189">
        <v>6.9000000000000006E-2</v>
      </c>
      <c r="BI189">
        <v>12.9</v>
      </c>
      <c r="BJ189">
        <v>4680</v>
      </c>
      <c r="BK189">
        <v>0.5</v>
      </c>
      <c r="BL189">
        <v>0.24</v>
      </c>
      <c r="BM189">
        <v>2.14</v>
      </c>
      <c r="BN189">
        <v>30.6</v>
      </c>
      <c r="BO189">
        <v>40.6</v>
      </c>
      <c r="BP189">
        <v>17.2</v>
      </c>
      <c r="BQ189">
        <v>1.64</v>
      </c>
      <c r="BR189">
        <v>73</v>
      </c>
      <c r="BS189">
        <v>157</v>
      </c>
    </row>
    <row r="190" spans="1:71" x14ac:dyDescent="0.25">
      <c r="A190" t="s">
        <v>486</v>
      </c>
      <c r="B190" t="s">
        <v>878</v>
      </c>
      <c r="C190" t="s">
        <v>878</v>
      </c>
      <c r="D190" t="s">
        <v>878</v>
      </c>
      <c r="E190">
        <v>2.5499999999999998</v>
      </c>
      <c r="F190" t="s">
        <v>878</v>
      </c>
      <c r="G190" t="s">
        <v>878</v>
      </c>
      <c r="H190" t="s">
        <v>878</v>
      </c>
      <c r="I190" t="s">
        <v>878</v>
      </c>
      <c r="J190" t="s">
        <v>878</v>
      </c>
      <c r="K190" t="s">
        <v>878</v>
      </c>
      <c r="L190" t="s">
        <v>878</v>
      </c>
      <c r="M190" t="s">
        <v>878</v>
      </c>
      <c r="N190" t="s">
        <v>878</v>
      </c>
      <c r="O190" t="s">
        <v>878</v>
      </c>
      <c r="P190" t="s">
        <v>878</v>
      </c>
      <c r="Q190" t="s">
        <v>878</v>
      </c>
      <c r="R190" t="s">
        <v>878</v>
      </c>
      <c r="S190" t="s">
        <v>878</v>
      </c>
      <c r="T190" t="s">
        <v>878</v>
      </c>
      <c r="U190" t="s">
        <v>878</v>
      </c>
      <c r="V190" t="s">
        <v>878</v>
      </c>
      <c r="W190" t="s">
        <v>878</v>
      </c>
      <c r="X190" t="s">
        <v>878</v>
      </c>
      <c r="Y190" t="s">
        <v>878</v>
      </c>
      <c r="Z190" t="s">
        <v>878</v>
      </c>
      <c r="AA190" t="s">
        <v>878</v>
      </c>
      <c r="AB190" t="s">
        <v>878</v>
      </c>
      <c r="AC190" t="s">
        <v>878</v>
      </c>
      <c r="AD190" t="s">
        <v>878</v>
      </c>
      <c r="AE190" t="s">
        <v>878</v>
      </c>
      <c r="AF190" t="s">
        <v>878</v>
      </c>
      <c r="AG190" t="s">
        <v>878</v>
      </c>
      <c r="AH190" t="s">
        <v>878</v>
      </c>
      <c r="AI190" t="s">
        <v>878</v>
      </c>
      <c r="AJ190" t="s">
        <v>878</v>
      </c>
      <c r="AK190" t="s">
        <v>878</v>
      </c>
      <c r="AL190" t="s">
        <v>878</v>
      </c>
      <c r="AM190" t="s">
        <v>878</v>
      </c>
      <c r="AN190" t="s">
        <v>878</v>
      </c>
      <c r="AO190" t="s">
        <v>878</v>
      </c>
      <c r="AP190" t="s">
        <v>878</v>
      </c>
      <c r="AQ190" t="s">
        <v>878</v>
      </c>
      <c r="AR190" t="s">
        <v>878</v>
      </c>
      <c r="AS190" t="s">
        <v>878</v>
      </c>
      <c r="AT190" t="s">
        <v>878</v>
      </c>
      <c r="AU190" t="s">
        <v>878</v>
      </c>
      <c r="AV190" t="s">
        <v>878</v>
      </c>
      <c r="AW190" t="s">
        <v>878</v>
      </c>
      <c r="AX190" t="s">
        <v>878</v>
      </c>
      <c r="AY190" t="s">
        <v>878</v>
      </c>
      <c r="AZ190" t="s">
        <v>878</v>
      </c>
      <c r="BA190" t="s">
        <v>878</v>
      </c>
      <c r="BB190" t="s">
        <v>878</v>
      </c>
      <c r="BC190" t="s">
        <v>878</v>
      </c>
      <c r="BD190" t="s">
        <v>878</v>
      </c>
      <c r="BE190" t="s">
        <v>878</v>
      </c>
      <c r="BF190" t="s">
        <v>878</v>
      </c>
      <c r="BG190" t="s">
        <v>878</v>
      </c>
      <c r="BH190" t="s">
        <v>878</v>
      </c>
      <c r="BI190" t="s">
        <v>878</v>
      </c>
      <c r="BJ190" t="s">
        <v>878</v>
      </c>
      <c r="BK190" t="s">
        <v>878</v>
      </c>
      <c r="BL190" t="s">
        <v>878</v>
      </c>
      <c r="BM190" t="s">
        <v>878</v>
      </c>
      <c r="BN190" t="s">
        <v>878</v>
      </c>
      <c r="BO190" t="s">
        <v>878</v>
      </c>
      <c r="BP190" t="s">
        <v>878</v>
      </c>
      <c r="BQ190" t="s">
        <v>878</v>
      </c>
      <c r="BR190" t="s">
        <v>878</v>
      </c>
      <c r="BS190" t="s">
        <v>878</v>
      </c>
    </row>
    <row r="191" spans="1:71" x14ac:dyDescent="0.25">
      <c r="A191" t="s">
        <v>487</v>
      </c>
      <c r="B191">
        <v>0.45300000000000001</v>
      </c>
      <c r="C191">
        <v>54500</v>
      </c>
      <c r="D191">
        <v>13.7</v>
      </c>
      <c r="E191">
        <v>2.5299999999999998</v>
      </c>
      <c r="F191" t="s">
        <v>878</v>
      </c>
      <c r="G191">
        <v>407</v>
      </c>
      <c r="H191">
        <v>2.2000000000000002</v>
      </c>
      <c r="I191">
        <v>0.25</v>
      </c>
      <c r="J191">
        <v>16400</v>
      </c>
      <c r="K191">
        <v>7.2999999999999995E-2</v>
      </c>
      <c r="L191">
        <v>66</v>
      </c>
      <c r="M191" t="s">
        <v>878</v>
      </c>
      <c r="N191">
        <v>27.3</v>
      </c>
      <c r="O191">
        <v>152</v>
      </c>
      <c r="P191">
        <v>2.66</v>
      </c>
      <c r="Q191">
        <v>42.9</v>
      </c>
      <c r="R191">
        <v>3.87</v>
      </c>
      <c r="S191">
        <v>1.73</v>
      </c>
      <c r="T191">
        <v>1.78</v>
      </c>
      <c r="U191">
        <v>43800</v>
      </c>
      <c r="V191">
        <v>16</v>
      </c>
      <c r="W191">
        <v>5.45</v>
      </c>
      <c r="X191" t="s">
        <v>878</v>
      </c>
      <c r="Y191">
        <v>4.76</v>
      </c>
      <c r="Z191" t="s">
        <v>878</v>
      </c>
      <c r="AA191">
        <v>0.69</v>
      </c>
      <c r="AB191">
        <v>5.1999999999999998E-2</v>
      </c>
      <c r="AC191" t="s">
        <v>878</v>
      </c>
      <c r="AD191">
        <v>14900</v>
      </c>
      <c r="AE191">
        <v>36.299999999999997</v>
      </c>
      <c r="AF191">
        <v>20.2</v>
      </c>
      <c r="AG191">
        <v>0.19</v>
      </c>
      <c r="AH191">
        <v>14900</v>
      </c>
      <c r="AI191">
        <v>540</v>
      </c>
      <c r="AJ191">
        <v>3.46</v>
      </c>
      <c r="AK191">
        <v>12300</v>
      </c>
      <c r="AL191">
        <v>32.799999999999997</v>
      </c>
      <c r="AM191">
        <v>32.299999999999997</v>
      </c>
      <c r="AN191" t="s">
        <v>878</v>
      </c>
      <c r="AO191">
        <v>1090</v>
      </c>
      <c r="AP191">
        <v>9.85</v>
      </c>
      <c r="AQ191" t="s">
        <v>878</v>
      </c>
      <c r="AR191">
        <v>8.51</v>
      </c>
      <c r="AS191" t="s">
        <v>878</v>
      </c>
      <c r="AT191" t="s">
        <v>878</v>
      </c>
      <c r="AU191" s="2">
        <v>2E-3</v>
      </c>
      <c r="AV191" t="s">
        <v>878</v>
      </c>
      <c r="AW191" t="s">
        <v>878</v>
      </c>
      <c r="AX191">
        <v>240</v>
      </c>
      <c r="AY191">
        <v>0.73</v>
      </c>
      <c r="AZ191">
        <v>11.9</v>
      </c>
      <c r="BA191" t="s">
        <v>878</v>
      </c>
      <c r="BB191" t="s">
        <v>878</v>
      </c>
      <c r="BC191" t="s">
        <v>878</v>
      </c>
      <c r="BD191">
        <v>2.08</v>
      </c>
      <c r="BE191">
        <v>333</v>
      </c>
      <c r="BF191">
        <v>2.1</v>
      </c>
      <c r="BG191">
        <v>0.74</v>
      </c>
      <c r="BH191" t="s">
        <v>878</v>
      </c>
      <c r="BI191">
        <v>7.33</v>
      </c>
      <c r="BJ191">
        <v>5630</v>
      </c>
      <c r="BK191">
        <v>0.27</v>
      </c>
      <c r="BL191">
        <v>0.23</v>
      </c>
      <c r="BM191">
        <v>1.63</v>
      </c>
      <c r="BN191" t="s">
        <v>878</v>
      </c>
      <c r="BO191">
        <v>3.76</v>
      </c>
      <c r="BP191">
        <v>17.2</v>
      </c>
      <c r="BQ191">
        <v>1.35</v>
      </c>
      <c r="BR191">
        <v>89</v>
      </c>
      <c r="BS191">
        <v>203</v>
      </c>
    </row>
    <row r="192" spans="1:71" x14ac:dyDescent="0.25">
      <c r="A192" t="s">
        <v>488</v>
      </c>
      <c r="B192">
        <v>0.92800000000000005</v>
      </c>
      <c r="C192">
        <v>50800</v>
      </c>
      <c r="D192">
        <v>17.600000000000001</v>
      </c>
      <c r="E192">
        <v>2.57</v>
      </c>
      <c r="F192" s="2">
        <v>10</v>
      </c>
      <c r="G192">
        <v>340</v>
      </c>
      <c r="H192">
        <v>1.93</v>
      </c>
      <c r="I192">
        <v>0.35</v>
      </c>
      <c r="J192">
        <v>14600</v>
      </c>
      <c r="K192">
        <v>7.0999999999999994E-2</v>
      </c>
      <c r="L192">
        <v>70</v>
      </c>
      <c r="M192" t="s">
        <v>878</v>
      </c>
      <c r="N192">
        <v>20.100000000000001</v>
      </c>
      <c r="O192">
        <v>111</v>
      </c>
      <c r="P192">
        <v>2.4700000000000002</v>
      </c>
      <c r="Q192">
        <v>31.4</v>
      </c>
      <c r="R192">
        <v>3.44</v>
      </c>
      <c r="S192">
        <v>1.59</v>
      </c>
      <c r="T192">
        <v>1.5</v>
      </c>
      <c r="U192">
        <v>39300</v>
      </c>
      <c r="V192">
        <v>15</v>
      </c>
      <c r="W192">
        <v>5.31</v>
      </c>
      <c r="X192">
        <v>0.11</v>
      </c>
      <c r="Y192">
        <v>4.41</v>
      </c>
      <c r="Z192">
        <v>3.5000000000000003E-2</v>
      </c>
      <c r="AA192">
        <v>0.61</v>
      </c>
      <c r="AB192">
        <v>0.06</v>
      </c>
      <c r="AC192" t="s">
        <v>878</v>
      </c>
      <c r="AD192">
        <v>12900</v>
      </c>
      <c r="AE192">
        <v>37.9</v>
      </c>
      <c r="AF192">
        <v>24.1</v>
      </c>
      <c r="AG192">
        <v>0.17</v>
      </c>
      <c r="AH192">
        <v>15100</v>
      </c>
      <c r="AI192">
        <v>460</v>
      </c>
      <c r="AJ192">
        <v>3.87</v>
      </c>
      <c r="AK192">
        <v>9690</v>
      </c>
      <c r="AL192">
        <v>30.5</v>
      </c>
      <c r="AM192">
        <v>32</v>
      </c>
      <c r="AN192">
        <v>76</v>
      </c>
      <c r="AO192">
        <v>890</v>
      </c>
      <c r="AP192">
        <v>10.7</v>
      </c>
      <c r="AQ192" t="s">
        <v>878</v>
      </c>
      <c r="AR192">
        <v>8.49</v>
      </c>
      <c r="AS192" t="s">
        <v>878</v>
      </c>
      <c r="AT192">
        <v>15.3</v>
      </c>
      <c r="AU192" s="2">
        <v>2E-3</v>
      </c>
      <c r="AV192" t="s">
        <v>878</v>
      </c>
      <c r="AW192" t="s">
        <v>878</v>
      </c>
      <c r="AX192">
        <v>200</v>
      </c>
      <c r="AY192">
        <v>1.17</v>
      </c>
      <c r="AZ192">
        <v>10.1</v>
      </c>
      <c r="BA192" t="s">
        <v>878</v>
      </c>
      <c r="BB192" t="s">
        <v>878</v>
      </c>
      <c r="BC192" t="s">
        <v>878</v>
      </c>
      <c r="BD192">
        <v>3.75</v>
      </c>
      <c r="BE192">
        <v>285</v>
      </c>
      <c r="BF192">
        <v>1.97</v>
      </c>
      <c r="BG192">
        <v>0.68</v>
      </c>
      <c r="BH192" t="s">
        <v>878</v>
      </c>
      <c r="BI192">
        <v>8.3699999999999992</v>
      </c>
      <c r="BJ192">
        <v>5320</v>
      </c>
      <c r="BK192">
        <v>0.36</v>
      </c>
      <c r="BL192">
        <v>0.2</v>
      </c>
      <c r="BM192">
        <v>1.53</v>
      </c>
      <c r="BN192">
        <v>34.1</v>
      </c>
      <c r="BO192">
        <v>3.2</v>
      </c>
      <c r="BP192">
        <v>15.4</v>
      </c>
      <c r="BQ192">
        <v>1.26</v>
      </c>
      <c r="BR192">
        <v>75</v>
      </c>
      <c r="BS192">
        <v>189</v>
      </c>
    </row>
    <row r="193" spans="1:71" x14ac:dyDescent="0.25">
      <c r="A193" t="s">
        <v>489</v>
      </c>
      <c r="B193" t="s">
        <v>878</v>
      </c>
      <c r="C193" t="s">
        <v>878</v>
      </c>
      <c r="D193" t="s">
        <v>878</v>
      </c>
      <c r="E193">
        <v>4.08</v>
      </c>
      <c r="F193" t="s">
        <v>878</v>
      </c>
      <c r="G193" t="s">
        <v>878</v>
      </c>
      <c r="H193" t="s">
        <v>878</v>
      </c>
      <c r="I193" t="s">
        <v>878</v>
      </c>
      <c r="J193" t="s">
        <v>878</v>
      </c>
      <c r="K193" t="s">
        <v>878</v>
      </c>
      <c r="L193" t="s">
        <v>878</v>
      </c>
      <c r="M193" t="s">
        <v>878</v>
      </c>
      <c r="N193" t="s">
        <v>878</v>
      </c>
      <c r="O193" t="s">
        <v>878</v>
      </c>
      <c r="P193" t="s">
        <v>878</v>
      </c>
      <c r="Q193" t="s">
        <v>878</v>
      </c>
      <c r="R193" t="s">
        <v>878</v>
      </c>
      <c r="S193" t="s">
        <v>878</v>
      </c>
      <c r="T193" t="s">
        <v>878</v>
      </c>
      <c r="U193" t="s">
        <v>878</v>
      </c>
      <c r="V193" t="s">
        <v>878</v>
      </c>
      <c r="W193" t="s">
        <v>878</v>
      </c>
      <c r="X193" t="s">
        <v>878</v>
      </c>
      <c r="Y193" t="s">
        <v>878</v>
      </c>
      <c r="Z193" t="s">
        <v>878</v>
      </c>
      <c r="AA193" t="s">
        <v>878</v>
      </c>
      <c r="AB193" t="s">
        <v>878</v>
      </c>
      <c r="AC193" t="s">
        <v>878</v>
      </c>
      <c r="AD193" t="s">
        <v>878</v>
      </c>
      <c r="AE193" t="s">
        <v>878</v>
      </c>
      <c r="AF193" t="s">
        <v>878</v>
      </c>
      <c r="AG193" t="s">
        <v>878</v>
      </c>
      <c r="AH193" t="s">
        <v>878</v>
      </c>
      <c r="AI193" t="s">
        <v>878</v>
      </c>
      <c r="AJ193" t="s">
        <v>878</v>
      </c>
      <c r="AK193" t="s">
        <v>878</v>
      </c>
      <c r="AL193" t="s">
        <v>878</v>
      </c>
      <c r="AM193" t="s">
        <v>878</v>
      </c>
      <c r="AN193" t="s">
        <v>878</v>
      </c>
      <c r="AO193" t="s">
        <v>878</v>
      </c>
      <c r="AP193" t="s">
        <v>878</v>
      </c>
      <c r="AQ193" t="s">
        <v>878</v>
      </c>
      <c r="AR193" t="s">
        <v>878</v>
      </c>
      <c r="AS193" t="s">
        <v>878</v>
      </c>
      <c r="AT193" t="s">
        <v>878</v>
      </c>
      <c r="AU193" t="s">
        <v>878</v>
      </c>
      <c r="AV193" t="s">
        <v>878</v>
      </c>
      <c r="AW193" t="s">
        <v>878</v>
      </c>
      <c r="AX193" t="s">
        <v>878</v>
      </c>
      <c r="AY193" t="s">
        <v>878</v>
      </c>
      <c r="AZ193" t="s">
        <v>878</v>
      </c>
      <c r="BA193" t="s">
        <v>878</v>
      </c>
      <c r="BB193" t="s">
        <v>878</v>
      </c>
      <c r="BC193" t="s">
        <v>878</v>
      </c>
      <c r="BD193" t="s">
        <v>878</v>
      </c>
      <c r="BE193" t="s">
        <v>878</v>
      </c>
      <c r="BF193" t="s">
        <v>878</v>
      </c>
      <c r="BG193" t="s">
        <v>878</v>
      </c>
      <c r="BH193" t="s">
        <v>878</v>
      </c>
      <c r="BI193" t="s">
        <v>878</v>
      </c>
      <c r="BJ193" t="s">
        <v>878</v>
      </c>
      <c r="BK193" t="s">
        <v>878</v>
      </c>
      <c r="BL193" t="s">
        <v>878</v>
      </c>
      <c r="BM193" t="s">
        <v>878</v>
      </c>
      <c r="BN193" t="s">
        <v>878</v>
      </c>
      <c r="BO193" t="s">
        <v>878</v>
      </c>
      <c r="BP193" t="s">
        <v>878</v>
      </c>
      <c r="BQ193" t="s">
        <v>878</v>
      </c>
      <c r="BR193" t="s">
        <v>878</v>
      </c>
      <c r="BS193" t="s">
        <v>878</v>
      </c>
    </row>
    <row r="194" spans="1:71" x14ac:dyDescent="0.25">
      <c r="A194" t="s">
        <v>490</v>
      </c>
      <c r="B194">
        <v>0.79300000000000004</v>
      </c>
      <c r="C194">
        <v>72200</v>
      </c>
      <c r="D194">
        <v>433</v>
      </c>
      <c r="E194">
        <v>4.16</v>
      </c>
      <c r="F194" s="2">
        <v>10</v>
      </c>
      <c r="G194">
        <v>548</v>
      </c>
      <c r="H194">
        <v>2.48</v>
      </c>
      <c r="I194">
        <v>8.11</v>
      </c>
      <c r="J194">
        <v>10500</v>
      </c>
      <c r="K194">
        <v>7.0999999999999994E-2</v>
      </c>
      <c r="L194">
        <v>78</v>
      </c>
      <c r="M194" t="s">
        <v>878</v>
      </c>
      <c r="N194">
        <v>18.600000000000001</v>
      </c>
      <c r="O194">
        <v>179</v>
      </c>
      <c r="P194">
        <v>5.41</v>
      </c>
      <c r="Q194">
        <v>69</v>
      </c>
      <c r="R194">
        <v>3.98</v>
      </c>
      <c r="S194">
        <v>1.81</v>
      </c>
      <c r="T194">
        <v>1.67</v>
      </c>
      <c r="U194">
        <v>45900</v>
      </c>
      <c r="V194">
        <v>19.7</v>
      </c>
      <c r="W194">
        <v>5.53</v>
      </c>
      <c r="X194">
        <v>0.17</v>
      </c>
      <c r="Y194">
        <v>4.6100000000000003</v>
      </c>
      <c r="Z194">
        <v>9.0999999999999998E-2</v>
      </c>
      <c r="AA194">
        <v>0.68</v>
      </c>
      <c r="AB194">
        <v>6.4000000000000001E-2</v>
      </c>
      <c r="AC194" t="s">
        <v>878</v>
      </c>
      <c r="AD194">
        <v>18200</v>
      </c>
      <c r="AE194">
        <v>41.8</v>
      </c>
      <c r="AF194">
        <v>26.2</v>
      </c>
      <c r="AG194">
        <v>0.22</v>
      </c>
      <c r="AH194">
        <v>13300</v>
      </c>
      <c r="AI194">
        <v>330</v>
      </c>
      <c r="AJ194">
        <v>4.37</v>
      </c>
      <c r="AK194">
        <v>7360</v>
      </c>
      <c r="AL194">
        <v>23.5</v>
      </c>
      <c r="AM194">
        <v>36.1</v>
      </c>
      <c r="AN194">
        <v>76</v>
      </c>
      <c r="AO194">
        <v>760</v>
      </c>
      <c r="AP194">
        <v>16.399999999999999</v>
      </c>
      <c r="AQ194" t="s">
        <v>878</v>
      </c>
      <c r="AR194">
        <v>9.41</v>
      </c>
      <c r="AS194" t="s">
        <v>878</v>
      </c>
      <c r="AT194">
        <v>10</v>
      </c>
      <c r="AU194" s="2">
        <v>2E-3</v>
      </c>
      <c r="AV194" t="s">
        <v>878</v>
      </c>
      <c r="AW194" t="s">
        <v>878</v>
      </c>
      <c r="AX194">
        <v>390</v>
      </c>
      <c r="AY194">
        <v>21.3</v>
      </c>
      <c r="AZ194">
        <v>17.100000000000001</v>
      </c>
      <c r="BA194">
        <v>0.95</v>
      </c>
      <c r="BB194" t="s">
        <v>878</v>
      </c>
      <c r="BC194">
        <v>4.59</v>
      </c>
      <c r="BD194">
        <v>8.27</v>
      </c>
      <c r="BE194">
        <v>230</v>
      </c>
      <c r="BF194">
        <v>1.59</v>
      </c>
      <c r="BG194">
        <v>0.77</v>
      </c>
      <c r="BH194">
        <v>0.17</v>
      </c>
      <c r="BI194">
        <v>11.1</v>
      </c>
      <c r="BJ194">
        <v>5110</v>
      </c>
      <c r="BK194">
        <v>0.46</v>
      </c>
      <c r="BL194">
        <v>0.24</v>
      </c>
      <c r="BM194">
        <v>2.2000000000000002</v>
      </c>
      <c r="BN194">
        <v>48.3</v>
      </c>
      <c r="BO194">
        <v>82</v>
      </c>
      <c r="BP194">
        <v>17.100000000000001</v>
      </c>
      <c r="BQ194">
        <v>1.59</v>
      </c>
      <c r="BR194">
        <v>86</v>
      </c>
      <c r="BS194">
        <v>183</v>
      </c>
    </row>
    <row r="195" spans="1:71" x14ac:dyDescent="0.25">
      <c r="A195" t="s">
        <v>491</v>
      </c>
      <c r="B195">
        <v>1.04</v>
      </c>
      <c r="C195">
        <v>63100</v>
      </c>
      <c r="D195">
        <v>174</v>
      </c>
      <c r="E195">
        <v>4.17</v>
      </c>
      <c r="F195" s="2">
        <v>10</v>
      </c>
      <c r="G195">
        <v>445</v>
      </c>
      <c r="H195">
        <v>2.1</v>
      </c>
      <c r="I195">
        <v>3.16</v>
      </c>
      <c r="J195">
        <v>12600</v>
      </c>
      <c r="K195">
        <v>9.5000000000000001E-2</v>
      </c>
      <c r="L195">
        <v>73</v>
      </c>
      <c r="M195" t="s">
        <v>878</v>
      </c>
      <c r="N195">
        <v>21</v>
      </c>
      <c r="O195">
        <v>169</v>
      </c>
      <c r="P195">
        <v>3.81</v>
      </c>
      <c r="Q195">
        <v>59</v>
      </c>
      <c r="R195">
        <v>3.58</v>
      </c>
      <c r="S195">
        <v>1.69</v>
      </c>
      <c r="T195">
        <v>1.49</v>
      </c>
      <c r="U195">
        <v>44000</v>
      </c>
      <c r="V195">
        <v>17.7</v>
      </c>
      <c r="W195">
        <v>5.05</v>
      </c>
      <c r="X195">
        <v>0.12</v>
      </c>
      <c r="Y195">
        <v>4.3899999999999997</v>
      </c>
      <c r="Z195" t="s">
        <v>878</v>
      </c>
      <c r="AA195">
        <v>0.64</v>
      </c>
      <c r="AB195">
        <v>6.5000000000000002E-2</v>
      </c>
      <c r="AC195" t="s">
        <v>878</v>
      </c>
      <c r="AD195">
        <v>15800</v>
      </c>
      <c r="AE195">
        <v>39.6</v>
      </c>
      <c r="AF195">
        <v>26.5</v>
      </c>
      <c r="AG195">
        <v>0.2</v>
      </c>
      <c r="AH195">
        <v>16200</v>
      </c>
      <c r="AI195">
        <v>430</v>
      </c>
      <c r="AJ195">
        <v>4.8499999999999996</v>
      </c>
      <c r="AK195">
        <v>8110</v>
      </c>
      <c r="AL195">
        <v>26.3</v>
      </c>
      <c r="AM195">
        <v>32.5</v>
      </c>
      <c r="AN195">
        <v>84</v>
      </c>
      <c r="AO195">
        <v>770</v>
      </c>
      <c r="AP195">
        <v>15.2</v>
      </c>
      <c r="AQ195" t="s">
        <v>878</v>
      </c>
      <c r="AR195">
        <v>8.67</v>
      </c>
      <c r="AS195" t="s">
        <v>878</v>
      </c>
      <c r="AT195">
        <v>14.6</v>
      </c>
      <c r="AU195">
        <v>1E-3</v>
      </c>
      <c r="AV195" t="s">
        <v>878</v>
      </c>
      <c r="AW195" t="s">
        <v>878</v>
      </c>
      <c r="AX195">
        <v>390</v>
      </c>
      <c r="AY195">
        <v>8.01</v>
      </c>
      <c r="AZ195">
        <v>14.6</v>
      </c>
      <c r="BA195" t="s">
        <v>878</v>
      </c>
      <c r="BB195" t="s">
        <v>878</v>
      </c>
      <c r="BC195" t="s">
        <v>878</v>
      </c>
      <c r="BD195">
        <v>5.65</v>
      </c>
      <c r="BE195">
        <v>241</v>
      </c>
      <c r="BF195">
        <v>1.76</v>
      </c>
      <c r="BG195">
        <v>0.69</v>
      </c>
      <c r="BH195">
        <v>0.12</v>
      </c>
      <c r="BI195">
        <v>9.9</v>
      </c>
      <c r="BJ195">
        <v>5150</v>
      </c>
      <c r="BK195">
        <v>0.46</v>
      </c>
      <c r="BL195">
        <v>0.21</v>
      </c>
      <c r="BM195">
        <v>1.82</v>
      </c>
      <c r="BN195">
        <v>44.8</v>
      </c>
      <c r="BO195">
        <v>33.200000000000003</v>
      </c>
      <c r="BP195">
        <v>16.100000000000001</v>
      </c>
      <c r="BQ195">
        <v>1.42</v>
      </c>
      <c r="BR195">
        <v>84</v>
      </c>
      <c r="BS195">
        <v>181</v>
      </c>
    </row>
    <row r="196" spans="1:71" x14ac:dyDescent="0.25">
      <c r="A196" t="s">
        <v>492</v>
      </c>
      <c r="B196" t="s">
        <v>878</v>
      </c>
      <c r="C196" t="s">
        <v>878</v>
      </c>
      <c r="D196" t="s">
        <v>878</v>
      </c>
      <c r="E196">
        <v>7.66</v>
      </c>
      <c r="F196" t="s">
        <v>878</v>
      </c>
      <c r="G196" t="s">
        <v>878</v>
      </c>
      <c r="H196" t="s">
        <v>878</v>
      </c>
      <c r="I196" t="s">
        <v>878</v>
      </c>
      <c r="J196" t="s">
        <v>878</v>
      </c>
      <c r="K196" t="s">
        <v>878</v>
      </c>
      <c r="L196" t="s">
        <v>878</v>
      </c>
      <c r="M196" t="s">
        <v>878</v>
      </c>
      <c r="N196" t="s">
        <v>878</v>
      </c>
      <c r="O196" t="s">
        <v>878</v>
      </c>
      <c r="P196" t="s">
        <v>878</v>
      </c>
      <c r="Q196" t="s">
        <v>878</v>
      </c>
      <c r="R196" t="s">
        <v>878</v>
      </c>
      <c r="S196" t="s">
        <v>878</v>
      </c>
      <c r="T196" t="s">
        <v>878</v>
      </c>
      <c r="U196" t="s">
        <v>878</v>
      </c>
      <c r="V196" t="s">
        <v>878</v>
      </c>
      <c r="W196" t="s">
        <v>878</v>
      </c>
      <c r="X196" t="s">
        <v>878</v>
      </c>
      <c r="Y196" t="s">
        <v>878</v>
      </c>
      <c r="Z196" t="s">
        <v>878</v>
      </c>
      <c r="AA196" t="s">
        <v>878</v>
      </c>
      <c r="AB196" t="s">
        <v>878</v>
      </c>
      <c r="AC196" t="s">
        <v>878</v>
      </c>
      <c r="AD196" t="s">
        <v>878</v>
      </c>
      <c r="AE196" t="s">
        <v>878</v>
      </c>
      <c r="AF196" t="s">
        <v>878</v>
      </c>
      <c r="AG196" t="s">
        <v>878</v>
      </c>
      <c r="AH196" t="s">
        <v>878</v>
      </c>
      <c r="AI196" t="s">
        <v>878</v>
      </c>
      <c r="AJ196" t="s">
        <v>878</v>
      </c>
      <c r="AK196" t="s">
        <v>878</v>
      </c>
      <c r="AL196" t="s">
        <v>878</v>
      </c>
      <c r="AM196" t="s">
        <v>878</v>
      </c>
      <c r="AN196" t="s">
        <v>878</v>
      </c>
      <c r="AO196" t="s">
        <v>878</v>
      </c>
      <c r="AP196" t="s">
        <v>878</v>
      </c>
      <c r="AQ196" t="s">
        <v>878</v>
      </c>
      <c r="AR196" t="s">
        <v>878</v>
      </c>
      <c r="AS196" t="s">
        <v>878</v>
      </c>
      <c r="AT196" t="s">
        <v>878</v>
      </c>
      <c r="AU196" t="s">
        <v>878</v>
      </c>
      <c r="AV196" t="s">
        <v>878</v>
      </c>
      <c r="AW196" t="s">
        <v>878</v>
      </c>
      <c r="AX196" t="s">
        <v>878</v>
      </c>
      <c r="AY196" t="s">
        <v>878</v>
      </c>
      <c r="AZ196" t="s">
        <v>878</v>
      </c>
      <c r="BA196" t="s">
        <v>878</v>
      </c>
      <c r="BB196" t="s">
        <v>878</v>
      </c>
      <c r="BC196" t="s">
        <v>878</v>
      </c>
      <c r="BD196" t="s">
        <v>878</v>
      </c>
      <c r="BE196" t="s">
        <v>878</v>
      </c>
      <c r="BF196" t="s">
        <v>878</v>
      </c>
      <c r="BG196" t="s">
        <v>878</v>
      </c>
      <c r="BH196" t="s">
        <v>878</v>
      </c>
      <c r="BI196" t="s">
        <v>878</v>
      </c>
      <c r="BJ196" t="s">
        <v>878</v>
      </c>
      <c r="BK196" t="s">
        <v>878</v>
      </c>
      <c r="BL196" t="s">
        <v>878</v>
      </c>
      <c r="BM196" t="s">
        <v>878</v>
      </c>
      <c r="BN196" t="s">
        <v>878</v>
      </c>
      <c r="BO196" t="s">
        <v>878</v>
      </c>
      <c r="BP196" t="s">
        <v>878</v>
      </c>
      <c r="BQ196" t="s">
        <v>878</v>
      </c>
      <c r="BR196" t="s">
        <v>878</v>
      </c>
      <c r="BS196" t="s">
        <v>878</v>
      </c>
    </row>
    <row r="197" spans="1:71" x14ac:dyDescent="0.25">
      <c r="A197" t="s">
        <v>493</v>
      </c>
      <c r="B197">
        <v>1.33</v>
      </c>
      <c r="C197">
        <v>64200</v>
      </c>
      <c r="D197">
        <v>276</v>
      </c>
      <c r="E197">
        <v>7.84</v>
      </c>
      <c r="F197" s="2">
        <v>10</v>
      </c>
      <c r="G197">
        <v>444</v>
      </c>
      <c r="H197">
        <v>1.75</v>
      </c>
      <c r="I197">
        <v>5.3</v>
      </c>
      <c r="J197">
        <v>8970</v>
      </c>
      <c r="K197">
        <v>8.5999999999999993E-2</v>
      </c>
      <c r="L197">
        <v>52</v>
      </c>
      <c r="M197" t="s">
        <v>878</v>
      </c>
      <c r="N197">
        <v>21.5</v>
      </c>
      <c r="O197">
        <v>225</v>
      </c>
      <c r="P197">
        <v>3.5</v>
      </c>
      <c r="Q197">
        <v>94</v>
      </c>
      <c r="R197">
        <v>2.92</v>
      </c>
      <c r="S197">
        <v>1.48</v>
      </c>
      <c r="T197">
        <v>1.18</v>
      </c>
      <c r="U197">
        <v>40300</v>
      </c>
      <c r="V197">
        <v>16.399999999999999</v>
      </c>
      <c r="W197">
        <v>3.79</v>
      </c>
      <c r="X197">
        <v>0.15</v>
      </c>
      <c r="Y197">
        <v>3.29</v>
      </c>
      <c r="Z197">
        <v>0.17</v>
      </c>
      <c r="AA197">
        <v>0.53</v>
      </c>
      <c r="AB197">
        <v>5.2999999999999999E-2</v>
      </c>
      <c r="AC197" t="s">
        <v>878</v>
      </c>
      <c r="AD197">
        <v>15600</v>
      </c>
      <c r="AE197">
        <v>28.1</v>
      </c>
      <c r="AF197">
        <v>25</v>
      </c>
      <c r="AG197">
        <v>0.2</v>
      </c>
      <c r="AH197">
        <v>16500</v>
      </c>
      <c r="AI197">
        <v>340</v>
      </c>
      <c r="AJ197">
        <v>6.34</v>
      </c>
      <c r="AK197">
        <v>5580</v>
      </c>
      <c r="AL197">
        <v>15.1</v>
      </c>
      <c r="AM197">
        <v>23</v>
      </c>
      <c r="AN197">
        <v>90</v>
      </c>
      <c r="AO197">
        <v>520</v>
      </c>
      <c r="AP197">
        <v>15</v>
      </c>
      <c r="AQ197" t="s">
        <v>878</v>
      </c>
      <c r="AR197">
        <v>6.1</v>
      </c>
      <c r="AS197" t="s">
        <v>878</v>
      </c>
      <c r="AT197">
        <v>9.18</v>
      </c>
      <c r="AU197" s="2">
        <v>2E-3</v>
      </c>
      <c r="AV197" t="s">
        <v>878</v>
      </c>
      <c r="AW197" t="s">
        <v>878</v>
      </c>
      <c r="AX197">
        <v>630</v>
      </c>
      <c r="AY197">
        <v>11.9</v>
      </c>
      <c r="AZ197">
        <v>17.100000000000001</v>
      </c>
      <c r="BA197">
        <v>0.9</v>
      </c>
      <c r="BB197" t="s">
        <v>878</v>
      </c>
      <c r="BC197">
        <v>3.21</v>
      </c>
      <c r="BD197">
        <v>5.23</v>
      </c>
      <c r="BE197">
        <v>155</v>
      </c>
      <c r="BF197">
        <v>1.03</v>
      </c>
      <c r="BG197">
        <v>0.51</v>
      </c>
      <c r="BH197">
        <v>0.23</v>
      </c>
      <c r="BI197">
        <v>7.51</v>
      </c>
      <c r="BJ197">
        <v>3910</v>
      </c>
      <c r="BK197">
        <v>0.4</v>
      </c>
      <c r="BL197" t="s">
        <v>878</v>
      </c>
      <c r="BM197">
        <v>1.53</v>
      </c>
      <c r="BN197">
        <v>57</v>
      </c>
      <c r="BO197">
        <v>54</v>
      </c>
      <c r="BP197">
        <v>13.5</v>
      </c>
      <c r="BQ197">
        <v>1.34</v>
      </c>
      <c r="BR197">
        <v>75</v>
      </c>
      <c r="BS197">
        <v>128</v>
      </c>
    </row>
    <row r="198" spans="1:71" x14ac:dyDescent="0.25">
      <c r="A198" t="s">
        <v>494</v>
      </c>
      <c r="B198" t="s">
        <v>878</v>
      </c>
      <c r="C198" t="s">
        <v>878</v>
      </c>
      <c r="D198" t="s">
        <v>878</v>
      </c>
      <c r="E198">
        <v>14.18</v>
      </c>
      <c r="F198" t="s">
        <v>878</v>
      </c>
      <c r="G198" t="s">
        <v>878</v>
      </c>
      <c r="H198" t="s">
        <v>878</v>
      </c>
      <c r="I198" t="s">
        <v>878</v>
      </c>
      <c r="J198" t="s">
        <v>878</v>
      </c>
      <c r="K198" t="s">
        <v>878</v>
      </c>
      <c r="L198" t="s">
        <v>878</v>
      </c>
      <c r="M198" t="s">
        <v>878</v>
      </c>
      <c r="N198" t="s">
        <v>878</v>
      </c>
      <c r="O198" t="s">
        <v>878</v>
      </c>
      <c r="P198" t="s">
        <v>878</v>
      </c>
      <c r="Q198" t="s">
        <v>878</v>
      </c>
      <c r="R198" t="s">
        <v>878</v>
      </c>
      <c r="S198" t="s">
        <v>878</v>
      </c>
      <c r="T198" t="s">
        <v>878</v>
      </c>
      <c r="U198" t="s">
        <v>878</v>
      </c>
      <c r="V198" t="s">
        <v>878</v>
      </c>
      <c r="W198" t="s">
        <v>878</v>
      </c>
      <c r="X198" t="s">
        <v>878</v>
      </c>
      <c r="Y198" t="s">
        <v>878</v>
      </c>
      <c r="Z198" t="s">
        <v>878</v>
      </c>
      <c r="AA198" t="s">
        <v>878</v>
      </c>
      <c r="AB198" t="s">
        <v>878</v>
      </c>
      <c r="AC198" t="s">
        <v>878</v>
      </c>
      <c r="AD198" t="s">
        <v>878</v>
      </c>
      <c r="AE198" t="s">
        <v>878</v>
      </c>
      <c r="AF198" t="s">
        <v>878</v>
      </c>
      <c r="AG198" t="s">
        <v>878</v>
      </c>
      <c r="AH198" t="s">
        <v>878</v>
      </c>
      <c r="AI198" t="s">
        <v>878</v>
      </c>
      <c r="AJ198" t="s">
        <v>878</v>
      </c>
      <c r="AK198" t="s">
        <v>878</v>
      </c>
      <c r="AL198" t="s">
        <v>878</v>
      </c>
      <c r="AM198" t="s">
        <v>878</v>
      </c>
      <c r="AN198" t="s">
        <v>878</v>
      </c>
      <c r="AO198" t="s">
        <v>878</v>
      </c>
      <c r="AP198" t="s">
        <v>878</v>
      </c>
      <c r="AQ198" t="s">
        <v>878</v>
      </c>
      <c r="AR198" t="s">
        <v>878</v>
      </c>
      <c r="AS198" t="s">
        <v>878</v>
      </c>
      <c r="AT198" t="s">
        <v>878</v>
      </c>
      <c r="AU198" t="s">
        <v>878</v>
      </c>
      <c r="AV198" t="s">
        <v>878</v>
      </c>
      <c r="AW198" t="s">
        <v>878</v>
      </c>
      <c r="AX198" t="s">
        <v>878</v>
      </c>
      <c r="AY198" t="s">
        <v>878</v>
      </c>
      <c r="AZ198" t="s">
        <v>878</v>
      </c>
      <c r="BA198" t="s">
        <v>878</v>
      </c>
      <c r="BB198" t="s">
        <v>878</v>
      </c>
      <c r="BC198" t="s">
        <v>878</v>
      </c>
      <c r="BD198" t="s">
        <v>878</v>
      </c>
      <c r="BE198" t="s">
        <v>878</v>
      </c>
      <c r="BF198" t="s">
        <v>878</v>
      </c>
      <c r="BG198" t="s">
        <v>878</v>
      </c>
      <c r="BH198" t="s">
        <v>878</v>
      </c>
      <c r="BI198" t="s">
        <v>878</v>
      </c>
      <c r="BJ198" t="s">
        <v>878</v>
      </c>
      <c r="BK198" t="s">
        <v>878</v>
      </c>
      <c r="BL198" t="s">
        <v>878</v>
      </c>
      <c r="BM198" t="s">
        <v>878</v>
      </c>
      <c r="BN198" t="s">
        <v>878</v>
      </c>
      <c r="BO198" t="s">
        <v>878</v>
      </c>
      <c r="BP198" t="s">
        <v>878</v>
      </c>
      <c r="BQ198" t="s">
        <v>878</v>
      </c>
      <c r="BR198" t="s">
        <v>878</v>
      </c>
      <c r="BS198" t="s">
        <v>878</v>
      </c>
    </row>
    <row r="199" spans="1:71" x14ac:dyDescent="0.25">
      <c r="A199" t="s">
        <v>495</v>
      </c>
      <c r="B199">
        <v>2.36</v>
      </c>
      <c r="C199">
        <v>51400</v>
      </c>
      <c r="D199">
        <v>65</v>
      </c>
      <c r="E199">
        <v>14.22</v>
      </c>
      <c r="F199" t="s">
        <v>878</v>
      </c>
      <c r="G199">
        <v>293</v>
      </c>
      <c r="H199">
        <v>0.61</v>
      </c>
      <c r="I199">
        <v>0.88</v>
      </c>
      <c r="J199">
        <v>5790</v>
      </c>
      <c r="K199">
        <v>8.4000000000000005E-2</v>
      </c>
      <c r="L199">
        <v>13.7</v>
      </c>
      <c r="M199" t="s">
        <v>878</v>
      </c>
      <c r="N199">
        <v>26.2</v>
      </c>
      <c r="O199">
        <v>302</v>
      </c>
      <c r="P199">
        <v>0.62</v>
      </c>
      <c r="Q199">
        <v>148</v>
      </c>
      <c r="R199">
        <v>1.34</v>
      </c>
      <c r="S199">
        <v>0.84</v>
      </c>
      <c r="T199">
        <v>0.38</v>
      </c>
      <c r="U199">
        <v>31600</v>
      </c>
      <c r="V199">
        <v>11.9</v>
      </c>
      <c r="W199">
        <v>1.32</v>
      </c>
      <c r="X199" t="s">
        <v>878</v>
      </c>
      <c r="Y199">
        <v>1.24</v>
      </c>
      <c r="Z199" t="s">
        <v>878</v>
      </c>
      <c r="AA199">
        <v>0.28999999999999998</v>
      </c>
      <c r="AB199">
        <v>0.03</v>
      </c>
      <c r="AC199" t="s">
        <v>878</v>
      </c>
      <c r="AD199">
        <v>11500</v>
      </c>
      <c r="AE199">
        <v>7.19</v>
      </c>
      <c r="AF199">
        <v>23.4</v>
      </c>
      <c r="AG199">
        <v>0.11</v>
      </c>
      <c r="AH199">
        <v>21300</v>
      </c>
      <c r="AI199">
        <v>340</v>
      </c>
      <c r="AJ199">
        <v>9.9600000000000009</v>
      </c>
      <c r="AK199">
        <v>2310</v>
      </c>
      <c r="AL199">
        <v>1.58</v>
      </c>
      <c r="AM199">
        <v>5.78</v>
      </c>
      <c r="AN199" t="s">
        <v>878</v>
      </c>
      <c r="AO199">
        <v>150</v>
      </c>
      <c r="AP199">
        <v>15.8</v>
      </c>
      <c r="AQ199" t="s">
        <v>878</v>
      </c>
      <c r="AR199">
        <v>1.56</v>
      </c>
      <c r="AS199" t="s">
        <v>878</v>
      </c>
      <c r="AT199" t="s">
        <v>878</v>
      </c>
      <c r="AU199" t="s">
        <v>878</v>
      </c>
      <c r="AV199" t="s">
        <v>878</v>
      </c>
      <c r="AW199" t="s">
        <v>878</v>
      </c>
      <c r="AX199">
        <v>1110</v>
      </c>
      <c r="AY199" t="s">
        <v>878</v>
      </c>
      <c r="AZ199">
        <v>19.2</v>
      </c>
      <c r="BA199" t="s">
        <v>878</v>
      </c>
      <c r="BB199" t="s">
        <v>878</v>
      </c>
      <c r="BC199" t="s">
        <v>878</v>
      </c>
      <c r="BD199">
        <v>0.5</v>
      </c>
      <c r="BE199">
        <v>32</v>
      </c>
      <c r="BF199">
        <v>0.1</v>
      </c>
      <c r="BG199">
        <v>0.21</v>
      </c>
      <c r="BH199" t="s">
        <v>878</v>
      </c>
      <c r="BI199">
        <v>1.85</v>
      </c>
      <c r="BJ199">
        <v>1980</v>
      </c>
      <c r="BK199">
        <v>0.35</v>
      </c>
      <c r="BL199">
        <v>0.11</v>
      </c>
      <c r="BM199">
        <v>0.52</v>
      </c>
      <c r="BN199" t="s">
        <v>878</v>
      </c>
      <c r="BO199">
        <v>15.3</v>
      </c>
      <c r="BP199">
        <v>7.38</v>
      </c>
      <c r="BQ199">
        <v>0.8</v>
      </c>
      <c r="BR199">
        <v>57</v>
      </c>
      <c r="BS199">
        <v>45.5</v>
      </c>
    </row>
    <row r="200" spans="1:71" x14ac:dyDescent="0.25">
      <c r="A200" t="s">
        <v>496</v>
      </c>
      <c r="B200">
        <v>1.57</v>
      </c>
      <c r="C200">
        <v>62000</v>
      </c>
      <c r="D200">
        <v>256</v>
      </c>
      <c r="E200">
        <v>11.15</v>
      </c>
      <c r="F200" s="2">
        <v>10</v>
      </c>
      <c r="G200">
        <v>423</v>
      </c>
      <c r="H200">
        <v>1.54</v>
      </c>
      <c r="I200">
        <v>4.76</v>
      </c>
      <c r="J200">
        <v>7190</v>
      </c>
      <c r="K200">
        <v>8.2000000000000003E-2</v>
      </c>
      <c r="L200">
        <v>45</v>
      </c>
      <c r="M200" t="s">
        <v>878</v>
      </c>
      <c r="N200">
        <v>20.5</v>
      </c>
      <c r="O200">
        <v>236</v>
      </c>
      <c r="P200">
        <v>3.31</v>
      </c>
      <c r="Q200">
        <v>101</v>
      </c>
      <c r="R200">
        <v>2.59</v>
      </c>
      <c r="S200">
        <v>1.33</v>
      </c>
      <c r="T200">
        <v>0.95</v>
      </c>
      <c r="U200">
        <v>37400</v>
      </c>
      <c r="V200">
        <v>15.2</v>
      </c>
      <c r="W200">
        <v>3.19</v>
      </c>
      <c r="X200">
        <v>0.14000000000000001</v>
      </c>
      <c r="Y200">
        <v>2.81</v>
      </c>
      <c r="Z200">
        <v>0.2</v>
      </c>
      <c r="AA200">
        <v>0.48</v>
      </c>
      <c r="AB200">
        <v>0.05</v>
      </c>
      <c r="AC200" t="s">
        <v>878</v>
      </c>
      <c r="AD200">
        <v>15000</v>
      </c>
      <c r="AE200">
        <v>23.9</v>
      </c>
      <c r="AF200">
        <v>25.6</v>
      </c>
      <c r="AG200">
        <v>0.16</v>
      </c>
      <c r="AH200">
        <v>16400</v>
      </c>
      <c r="AI200">
        <v>310</v>
      </c>
      <c r="AJ200">
        <v>6.72</v>
      </c>
      <c r="AK200">
        <v>4300</v>
      </c>
      <c r="AL200">
        <v>11</v>
      </c>
      <c r="AM200">
        <v>19.7</v>
      </c>
      <c r="AN200">
        <v>89</v>
      </c>
      <c r="AO200">
        <v>400</v>
      </c>
      <c r="AP200">
        <v>15.8</v>
      </c>
      <c r="AQ200" t="s">
        <v>878</v>
      </c>
      <c r="AR200">
        <v>5.15</v>
      </c>
      <c r="AS200" t="s">
        <v>878</v>
      </c>
      <c r="AT200">
        <v>10.8</v>
      </c>
      <c r="AU200" s="2">
        <v>2E-3</v>
      </c>
      <c r="AV200" t="s">
        <v>878</v>
      </c>
      <c r="AW200" t="s">
        <v>878</v>
      </c>
      <c r="AX200">
        <v>700</v>
      </c>
      <c r="AY200">
        <v>12.2</v>
      </c>
      <c r="AZ200">
        <v>17.899999999999999</v>
      </c>
      <c r="BA200">
        <v>0.94</v>
      </c>
      <c r="BB200" t="s">
        <v>878</v>
      </c>
      <c r="BC200">
        <v>2.75</v>
      </c>
      <c r="BD200">
        <v>4.6900000000000004</v>
      </c>
      <c r="BE200">
        <v>110</v>
      </c>
      <c r="BF200">
        <v>0.76</v>
      </c>
      <c r="BG200">
        <v>0.44</v>
      </c>
      <c r="BH200">
        <v>0.24</v>
      </c>
      <c r="BI200">
        <v>6.8</v>
      </c>
      <c r="BJ200">
        <v>3410</v>
      </c>
      <c r="BK200">
        <v>0.41</v>
      </c>
      <c r="BL200">
        <v>0.17</v>
      </c>
      <c r="BM200">
        <v>1.4</v>
      </c>
      <c r="BN200">
        <v>58</v>
      </c>
      <c r="BO200">
        <v>52</v>
      </c>
      <c r="BP200">
        <v>12</v>
      </c>
      <c r="BQ200">
        <v>1.25</v>
      </c>
      <c r="BR200">
        <v>69</v>
      </c>
      <c r="BS200">
        <v>109</v>
      </c>
    </row>
    <row r="201" spans="1:71" x14ac:dyDescent="0.25">
      <c r="A201" t="s">
        <v>497</v>
      </c>
      <c r="B201" t="s">
        <v>878</v>
      </c>
      <c r="C201">
        <v>88700</v>
      </c>
      <c r="D201" t="s">
        <v>878</v>
      </c>
      <c r="E201" s="2">
        <v>2E-3</v>
      </c>
      <c r="F201" t="s">
        <v>878</v>
      </c>
      <c r="G201">
        <v>147</v>
      </c>
      <c r="H201">
        <v>1.02</v>
      </c>
      <c r="I201">
        <v>0.35</v>
      </c>
      <c r="J201">
        <v>3090</v>
      </c>
      <c r="K201" t="s">
        <v>878</v>
      </c>
      <c r="L201">
        <v>48.9</v>
      </c>
      <c r="M201" t="s">
        <v>878</v>
      </c>
      <c r="N201">
        <v>8.1999999999999993</v>
      </c>
      <c r="O201">
        <v>115</v>
      </c>
      <c r="P201">
        <v>6.46</v>
      </c>
      <c r="Q201">
        <v>33.9</v>
      </c>
      <c r="R201">
        <v>4.3099999999999996</v>
      </c>
      <c r="S201">
        <v>2.76</v>
      </c>
      <c r="T201">
        <v>0.8</v>
      </c>
      <c r="U201">
        <v>66000</v>
      </c>
      <c r="V201">
        <v>25.9</v>
      </c>
      <c r="W201">
        <v>3.79</v>
      </c>
      <c r="X201" t="s">
        <v>878</v>
      </c>
      <c r="Y201">
        <v>4.53</v>
      </c>
      <c r="Z201" t="s">
        <v>878</v>
      </c>
      <c r="AA201">
        <v>0.92</v>
      </c>
      <c r="AB201" t="s">
        <v>878</v>
      </c>
      <c r="AC201" t="s">
        <v>878</v>
      </c>
      <c r="AD201">
        <v>4820</v>
      </c>
      <c r="AE201">
        <v>21.8</v>
      </c>
      <c r="AF201">
        <v>36.700000000000003</v>
      </c>
      <c r="AG201">
        <v>0.45</v>
      </c>
      <c r="AH201">
        <v>3270</v>
      </c>
      <c r="AI201">
        <v>470</v>
      </c>
      <c r="AJ201">
        <v>2.5499999999999998</v>
      </c>
      <c r="AK201">
        <v>1340</v>
      </c>
      <c r="AL201">
        <v>22.4</v>
      </c>
      <c r="AM201">
        <v>20</v>
      </c>
      <c r="AN201">
        <v>26.9</v>
      </c>
      <c r="AO201">
        <v>480</v>
      </c>
      <c r="AP201">
        <v>25.2</v>
      </c>
      <c r="AQ201" t="s">
        <v>878</v>
      </c>
      <c r="AR201">
        <v>5.33</v>
      </c>
      <c r="AS201" t="s">
        <v>878</v>
      </c>
      <c r="AT201">
        <v>60</v>
      </c>
      <c r="AU201" t="s">
        <v>878</v>
      </c>
      <c r="AV201" t="s">
        <v>878</v>
      </c>
      <c r="AW201" t="s">
        <v>878</v>
      </c>
      <c r="AX201">
        <v>510</v>
      </c>
      <c r="AY201">
        <v>0.67</v>
      </c>
      <c r="AZ201">
        <v>13.7</v>
      </c>
      <c r="BA201" t="s">
        <v>878</v>
      </c>
      <c r="BB201">
        <v>264848.62599999999</v>
      </c>
      <c r="BC201">
        <v>3.9</v>
      </c>
      <c r="BD201">
        <v>4.0599999999999996</v>
      </c>
      <c r="BE201">
        <v>48.5</v>
      </c>
      <c r="BF201">
        <v>1.6</v>
      </c>
      <c r="BG201">
        <v>0.66</v>
      </c>
      <c r="BH201" t="s">
        <v>878</v>
      </c>
      <c r="BI201">
        <v>15.8</v>
      </c>
      <c r="BJ201">
        <v>9770</v>
      </c>
      <c r="BK201">
        <v>0.35</v>
      </c>
      <c r="BL201">
        <v>0.43</v>
      </c>
      <c r="BM201">
        <v>2.94</v>
      </c>
      <c r="BN201">
        <v>164</v>
      </c>
      <c r="BO201">
        <v>2.1</v>
      </c>
      <c r="BP201">
        <v>12.3</v>
      </c>
      <c r="BQ201">
        <v>2.89</v>
      </c>
      <c r="BR201">
        <v>44.4</v>
      </c>
      <c r="BS201">
        <v>398</v>
      </c>
    </row>
    <row r="202" spans="1:71" x14ac:dyDescent="0.25">
      <c r="A202" t="s">
        <v>499</v>
      </c>
      <c r="B202">
        <v>4.7E-2</v>
      </c>
      <c r="C202">
        <v>86000</v>
      </c>
      <c r="D202">
        <v>14.5</v>
      </c>
      <c r="E202">
        <v>2E-3</v>
      </c>
      <c r="F202" s="2">
        <v>10</v>
      </c>
      <c r="G202">
        <v>211</v>
      </c>
      <c r="H202">
        <v>1.3</v>
      </c>
      <c r="I202">
        <v>0.4</v>
      </c>
      <c r="J202">
        <v>2550</v>
      </c>
      <c r="K202">
        <v>4.3999999999999997E-2</v>
      </c>
      <c r="L202">
        <v>53</v>
      </c>
      <c r="M202" t="s">
        <v>878</v>
      </c>
      <c r="N202">
        <v>9.2899999999999991</v>
      </c>
      <c r="O202">
        <v>204</v>
      </c>
      <c r="P202">
        <v>4.6100000000000003</v>
      </c>
      <c r="Q202">
        <v>38.299999999999997</v>
      </c>
      <c r="R202">
        <v>2.4700000000000002</v>
      </c>
      <c r="S202">
        <v>1.29</v>
      </c>
      <c r="T202">
        <v>0.83</v>
      </c>
      <c r="U202">
        <v>81900</v>
      </c>
      <c r="V202">
        <v>25.3</v>
      </c>
      <c r="W202">
        <v>3.16</v>
      </c>
      <c r="X202">
        <v>2.0299999999999998</v>
      </c>
      <c r="Y202">
        <v>4.68</v>
      </c>
      <c r="Z202">
        <v>2.8000000000000001E-2</v>
      </c>
      <c r="AA202">
        <v>0.46</v>
      </c>
      <c r="AB202">
        <v>9.5000000000000001E-2</v>
      </c>
      <c r="AC202" t="s">
        <v>878</v>
      </c>
      <c r="AD202">
        <v>7620</v>
      </c>
      <c r="AE202">
        <v>28.3</v>
      </c>
      <c r="AF202">
        <v>29.5</v>
      </c>
      <c r="AG202">
        <v>0.18</v>
      </c>
      <c r="AH202">
        <v>3550</v>
      </c>
      <c r="AI202">
        <v>240</v>
      </c>
      <c r="AJ202">
        <v>2.12</v>
      </c>
      <c r="AK202">
        <v>710</v>
      </c>
      <c r="AL202">
        <v>23.7</v>
      </c>
      <c r="AM202">
        <v>21.2</v>
      </c>
      <c r="AN202">
        <v>69</v>
      </c>
      <c r="AO202">
        <v>410</v>
      </c>
      <c r="AP202">
        <v>20.9</v>
      </c>
      <c r="AQ202">
        <v>1E-3</v>
      </c>
      <c r="AR202">
        <v>5.8</v>
      </c>
      <c r="AS202" s="2">
        <v>5.0000000000000001E-3</v>
      </c>
      <c r="AT202">
        <v>61</v>
      </c>
      <c r="AU202" s="2">
        <v>2E-3</v>
      </c>
      <c r="AV202" t="s">
        <v>878</v>
      </c>
      <c r="AW202" t="s">
        <v>878</v>
      </c>
      <c r="AX202">
        <v>260</v>
      </c>
      <c r="AY202">
        <v>0.98</v>
      </c>
      <c r="AZ202">
        <v>15.3</v>
      </c>
      <c r="BA202">
        <v>0.43</v>
      </c>
      <c r="BB202">
        <v>271532.94500000001</v>
      </c>
      <c r="BC202">
        <v>4.1900000000000004</v>
      </c>
      <c r="BD202">
        <v>5.07</v>
      </c>
      <c r="BE202">
        <v>32.299999999999997</v>
      </c>
      <c r="BF202">
        <v>1.65</v>
      </c>
      <c r="BG202">
        <v>0.43</v>
      </c>
      <c r="BH202" t="s">
        <v>878</v>
      </c>
      <c r="BI202">
        <v>12.8</v>
      </c>
      <c r="BJ202">
        <v>10100</v>
      </c>
      <c r="BK202">
        <v>0.4</v>
      </c>
      <c r="BL202">
        <v>0.19</v>
      </c>
      <c r="BM202">
        <v>2.35</v>
      </c>
      <c r="BN202">
        <v>188</v>
      </c>
      <c r="BO202">
        <v>2.0699999999999998</v>
      </c>
      <c r="BP202">
        <v>11.8</v>
      </c>
      <c r="BQ202">
        <v>1.1000000000000001</v>
      </c>
      <c r="BR202">
        <v>66</v>
      </c>
      <c r="BS202">
        <v>181</v>
      </c>
    </row>
    <row r="203" spans="1:71" x14ac:dyDescent="0.25">
      <c r="A203" t="s">
        <v>500</v>
      </c>
      <c r="B203">
        <v>0.14599999999999999</v>
      </c>
      <c r="C203">
        <v>13300</v>
      </c>
      <c r="D203">
        <v>12.5</v>
      </c>
      <c r="E203">
        <v>1.6E-2</v>
      </c>
      <c r="F203" t="s">
        <v>878</v>
      </c>
      <c r="G203">
        <v>151</v>
      </c>
      <c r="H203">
        <v>1.24</v>
      </c>
      <c r="I203">
        <v>0.54</v>
      </c>
      <c r="J203">
        <v>8850</v>
      </c>
      <c r="K203">
        <v>0.21</v>
      </c>
      <c r="L203" t="s">
        <v>878</v>
      </c>
      <c r="M203" t="s">
        <v>878</v>
      </c>
      <c r="N203" t="s">
        <v>878</v>
      </c>
      <c r="O203">
        <v>49.2</v>
      </c>
      <c r="P203" t="s">
        <v>878</v>
      </c>
      <c r="Q203">
        <v>46.5</v>
      </c>
      <c r="R203">
        <v>2.64</v>
      </c>
      <c r="S203">
        <v>1.22</v>
      </c>
      <c r="T203">
        <v>0.88</v>
      </c>
      <c r="U203">
        <v>37300</v>
      </c>
      <c r="V203">
        <v>5.05</v>
      </c>
      <c r="W203">
        <v>4.04</v>
      </c>
      <c r="X203" t="s">
        <v>878</v>
      </c>
      <c r="Y203" t="s">
        <v>878</v>
      </c>
      <c r="Z203" t="s">
        <v>878</v>
      </c>
      <c r="AA203">
        <v>0.44</v>
      </c>
      <c r="AB203">
        <v>2.7E-2</v>
      </c>
      <c r="AC203" t="s">
        <v>878</v>
      </c>
      <c r="AD203">
        <v>2850</v>
      </c>
      <c r="AE203" t="s">
        <v>878</v>
      </c>
      <c r="AF203">
        <v>21.5</v>
      </c>
      <c r="AG203">
        <v>0.14000000000000001</v>
      </c>
      <c r="AH203">
        <v>5930</v>
      </c>
      <c r="AI203">
        <v>450</v>
      </c>
      <c r="AJ203">
        <v>0.43</v>
      </c>
      <c r="AK203">
        <v>820</v>
      </c>
      <c r="AL203" t="s">
        <v>878</v>
      </c>
      <c r="AM203" t="s">
        <v>878</v>
      </c>
      <c r="AN203">
        <v>75</v>
      </c>
      <c r="AO203">
        <v>400</v>
      </c>
      <c r="AP203">
        <v>30.7</v>
      </c>
      <c r="AQ203" t="s">
        <v>878</v>
      </c>
      <c r="AR203" t="s">
        <v>878</v>
      </c>
      <c r="AS203" t="s">
        <v>878</v>
      </c>
      <c r="AT203" t="s">
        <v>878</v>
      </c>
      <c r="AU203" t="s">
        <v>878</v>
      </c>
      <c r="AV203" t="s">
        <v>878</v>
      </c>
      <c r="AW203" t="s">
        <v>878</v>
      </c>
      <c r="AX203">
        <v>770</v>
      </c>
      <c r="AY203">
        <v>1.32</v>
      </c>
      <c r="AZ203">
        <v>3.39</v>
      </c>
      <c r="BA203" t="s">
        <v>878</v>
      </c>
      <c r="BB203" t="s">
        <v>878</v>
      </c>
      <c r="BC203">
        <v>4.8</v>
      </c>
      <c r="BD203" t="s">
        <v>878</v>
      </c>
      <c r="BE203">
        <v>14.8</v>
      </c>
      <c r="BF203" t="s">
        <v>878</v>
      </c>
      <c r="BG203">
        <v>0.52</v>
      </c>
      <c r="BH203">
        <v>8.1000000000000003E-2</v>
      </c>
      <c r="BI203">
        <v>11.3</v>
      </c>
      <c r="BJ203" t="s">
        <v>878</v>
      </c>
      <c r="BK203">
        <v>0.22</v>
      </c>
      <c r="BL203">
        <v>0.16</v>
      </c>
      <c r="BM203">
        <v>1.29</v>
      </c>
      <c r="BN203">
        <v>22</v>
      </c>
      <c r="BO203">
        <v>6.3E-2</v>
      </c>
      <c r="BP203">
        <v>11.7</v>
      </c>
      <c r="BQ203">
        <v>0.99</v>
      </c>
      <c r="BR203">
        <v>125</v>
      </c>
      <c r="BS203" t="s">
        <v>878</v>
      </c>
    </row>
    <row r="204" spans="1:71" x14ac:dyDescent="0.25">
      <c r="A204" t="s">
        <v>503</v>
      </c>
      <c r="B204">
        <v>0.20399999999999999</v>
      </c>
      <c r="C204">
        <v>13300</v>
      </c>
      <c r="D204">
        <v>17.8</v>
      </c>
      <c r="E204">
        <v>4.9000000000000002E-2</v>
      </c>
      <c r="F204" t="s">
        <v>878</v>
      </c>
      <c r="G204">
        <v>171</v>
      </c>
      <c r="H204">
        <v>1.23</v>
      </c>
      <c r="I204">
        <v>0.59</v>
      </c>
      <c r="J204">
        <v>11500</v>
      </c>
      <c r="K204">
        <v>0.27</v>
      </c>
      <c r="L204" t="s">
        <v>878</v>
      </c>
      <c r="M204" t="s">
        <v>878</v>
      </c>
      <c r="N204" t="s">
        <v>878</v>
      </c>
      <c r="O204">
        <v>48.5</v>
      </c>
      <c r="P204" t="s">
        <v>878</v>
      </c>
      <c r="Q204">
        <v>64</v>
      </c>
      <c r="R204">
        <v>2.63</v>
      </c>
      <c r="S204">
        <v>1.24</v>
      </c>
      <c r="T204">
        <v>0.85</v>
      </c>
      <c r="U204">
        <v>37400</v>
      </c>
      <c r="V204">
        <v>4.9800000000000004</v>
      </c>
      <c r="W204">
        <v>3.94</v>
      </c>
      <c r="X204" t="s">
        <v>878</v>
      </c>
      <c r="Y204" t="s">
        <v>878</v>
      </c>
      <c r="Z204">
        <v>7.0999999999999994E-2</v>
      </c>
      <c r="AA204">
        <v>0.44</v>
      </c>
      <c r="AB204">
        <v>2.8000000000000001E-2</v>
      </c>
      <c r="AC204" t="s">
        <v>878</v>
      </c>
      <c r="AD204">
        <v>2810</v>
      </c>
      <c r="AE204" t="s">
        <v>878</v>
      </c>
      <c r="AF204">
        <v>21.1</v>
      </c>
      <c r="AG204">
        <v>0.14000000000000001</v>
      </c>
      <c r="AH204">
        <v>6580</v>
      </c>
      <c r="AI204">
        <v>460</v>
      </c>
      <c r="AJ204">
        <v>0.48</v>
      </c>
      <c r="AK204">
        <v>820</v>
      </c>
      <c r="AL204" t="s">
        <v>878</v>
      </c>
      <c r="AM204" t="s">
        <v>878</v>
      </c>
      <c r="AN204">
        <v>74</v>
      </c>
      <c r="AO204">
        <v>410</v>
      </c>
      <c r="AP204">
        <v>34.200000000000003</v>
      </c>
      <c r="AQ204" t="s">
        <v>878</v>
      </c>
      <c r="AR204" t="s">
        <v>878</v>
      </c>
      <c r="AS204" t="s">
        <v>878</v>
      </c>
      <c r="AT204" t="s">
        <v>878</v>
      </c>
      <c r="AU204" t="s">
        <v>878</v>
      </c>
      <c r="AV204" t="s">
        <v>878</v>
      </c>
      <c r="AW204" t="s">
        <v>878</v>
      </c>
      <c r="AX204">
        <v>1100</v>
      </c>
      <c r="AY204">
        <v>2.4300000000000002</v>
      </c>
      <c r="AZ204">
        <v>3.42</v>
      </c>
      <c r="BA204" t="s">
        <v>878</v>
      </c>
      <c r="BB204" t="s">
        <v>878</v>
      </c>
      <c r="BC204">
        <v>4.58</v>
      </c>
      <c r="BD204" t="s">
        <v>878</v>
      </c>
      <c r="BE204">
        <v>17.5</v>
      </c>
      <c r="BF204" t="s">
        <v>878</v>
      </c>
      <c r="BG204">
        <v>0.51</v>
      </c>
      <c r="BH204">
        <v>0.11</v>
      </c>
      <c r="BI204">
        <v>10.9</v>
      </c>
      <c r="BJ204" t="s">
        <v>878</v>
      </c>
      <c r="BK204">
        <v>0.28000000000000003</v>
      </c>
      <c r="BL204">
        <v>0.16</v>
      </c>
      <c r="BM204">
        <v>1.29</v>
      </c>
      <c r="BN204">
        <v>22.6</v>
      </c>
      <c r="BO204">
        <v>9.1999999999999998E-2</v>
      </c>
      <c r="BP204">
        <v>11.7</v>
      </c>
      <c r="BQ204">
        <v>0.98</v>
      </c>
      <c r="BR204">
        <v>128</v>
      </c>
      <c r="BS204" t="s">
        <v>878</v>
      </c>
    </row>
    <row r="205" spans="1:71" x14ac:dyDescent="0.25">
      <c r="A205" t="s">
        <v>504</v>
      </c>
      <c r="B205">
        <v>0.45</v>
      </c>
      <c r="C205">
        <v>13000</v>
      </c>
      <c r="D205">
        <v>35.799999999999997</v>
      </c>
      <c r="E205">
        <v>9.9000000000000005E-2</v>
      </c>
      <c r="F205" t="s">
        <v>878</v>
      </c>
      <c r="G205">
        <v>248</v>
      </c>
      <c r="H205">
        <v>1.1399999999999999</v>
      </c>
      <c r="I205">
        <v>0.98</v>
      </c>
      <c r="J205">
        <v>29800</v>
      </c>
      <c r="K205">
        <v>0.61</v>
      </c>
      <c r="L205" t="s">
        <v>878</v>
      </c>
      <c r="M205" t="s">
        <v>878</v>
      </c>
      <c r="N205" t="s">
        <v>878</v>
      </c>
      <c r="O205">
        <v>41.7</v>
      </c>
      <c r="P205" t="s">
        <v>878</v>
      </c>
      <c r="Q205">
        <v>118</v>
      </c>
      <c r="R205">
        <v>2.29</v>
      </c>
      <c r="S205">
        <v>1.17</v>
      </c>
      <c r="T205">
        <v>0.72</v>
      </c>
      <c r="U205">
        <v>34500</v>
      </c>
      <c r="V205">
        <v>4.59</v>
      </c>
      <c r="W205">
        <v>3.34</v>
      </c>
      <c r="X205" t="s">
        <v>878</v>
      </c>
      <c r="Y205" t="s">
        <v>878</v>
      </c>
      <c r="Z205">
        <v>0.17</v>
      </c>
      <c r="AA205">
        <v>0.41</v>
      </c>
      <c r="AB205">
        <v>3.3000000000000002E-2</v>
      </c>
      <c r="AC205" t="s">
        <v>878</v>
      </c>
      <c r="AD205">
        <v>2950</v>
      </c>
      <c r="AE205" t="s">
        <v>878</v>
      </c>
      <c r="AF205">
        <v>17.8</v>
      </c>
      <c r="AG205" t="s">
        <v>878</v>
      </c>
      <c r="AH205">
        <v>11700</v>
      </c>
      <c r="AI205">
        <v>530</v>
      </c>
      <c r="AJ205">
        <v>0.68</v>
      </c>
      <c r="AK205">
        <v>710</v>
      </c>
      <c r="AL205" t="s">
        <v>878</v>
      </c>
      <c r="AM205" t="s">
        <v>878</v>
      </c>
      <c r="AN205">
        <v>62</v>
      </c>
      <c r="AO205">
        <v>400</v>
      </c>
      <c r="AP205">
        <v>56</v>
      </c>
      <c r="AQ205" t="s">
        <v>878</v>
      </c>
      <c r="AR205" t="s">
        <v>878</v>
      </c>
      <c r="AS205" t="s">
        <v>878</v>
      </c>
      <c r="AT205" t="s">
        <v>878</v>
      </c>
      <c r="AU205" t="s">
        <v>878</v>
      </c>
      <c r="AV205" t="s">
        <v>878</v>
      </c>
      <c r="AW205" t="s">
        <v>878</v>
      </c>
      <c r="AX205">
        <v>2720</v>
      </c>
      <c r="AY205">
        <v>5.0599999999999996</v>
      </c>
      <c r="AZ205">
        <v>3.49</v>
      </c>
      <c r="BA205" t="s">
        <v>878</v>
      </c>
      <c r="BB205" t="s">
        <v>878</v>
      </c>
      <c r="BC205">
        <v>3.58</v>
      </c>
      <c r="BD205" t="s">
        <v>878</v>
      </c>
      <c r="BE205">
        <v>36</v>
      </c>
      <c r="BF205" t="s">
        <v>878</v>
      </c>
      <c r="BG205">
        <v>0.43</v>
      </c>
      <c r="BH205">
        <v>0.23</v>
      </c>
      <c r="BI205">
        <v>9.33</v>
      </c>
      <c r="BJ205" t="s">
        <v>878</v>
      </c>
      <c r="BK205">
        <v>0.47</v>
      </c>
      <c r="BL205" t="s">
        <v>878</v>
      </c>
      <c r="BM205">
        <v>1.22</v>
      </c>
      <c r="BN205">
        <v>22.5</v>
      </c>
      <c r="BO205" t="s">
        <v>878</v>
      </c>
      <c r="BP205">
        <v>11.2</v>
      </c>
      <c r="BQ205">
        <v>0.95</v>
      </c>
      <c r="BR205">
        <v>154</v>
      </c>
      <c r="BS205" t="s">
        <v>878</v>
      </c>
    </row>
    <row r="206" spans="1:71" x14ac:dyDescent="0.25">
      <c r="A206" t="s">
        <v>505</v>
      </c>
      <c r="B206">
        <v>0.13200000000000001</v>
      </c>
      <c r="C206">
        <v>50100</v>
      </c>
      <c r="D206">
        <v>30.3</v>
      </c>
      <c r="E206">
        <v>0.104</v>
      </c>
      <c r="F206" s="2">
        <v>10</v>
      </c>
      <c r="G206">
        <v>336</v>
      </c>
      <c r="H206">
        <v>1.52</v>
      </c>
      <c r="I206">
        <v>0.73</v>
      </c>
      <c r="J206">
        <v>3840</v>
      </c>
      <c r="K206">
        <v>6.2E-2</v>
      </c>
      <c r="L206">
        <v>68</v>
      </c>
      <c r="M206" t="s">
        <v>878</v>
      </c>
      <c r="N206">
        <v>5.74</v>
      </c>
      <c r="O206">
        <v>49.7</v>
      </c>
      <c r="P206">
        <v>5.0199999999999996</v>
      </c>
      <c r="Q206">
        <v>70</v>
      </c>
      <c r="R206">
        <v>2.37</v>
      </c>
      <c r="S206">
        <v>1.31</v>
      </c>
      <c r="T206">
        <v>0.74</v>
      </c>
      <c r="U206">
        <v>24600</v>
      </c>
      <c r="V206">
        <v>12.6</v>
      </c>
      <c r="W206">
        <v>3.35</v>
      </c>
      <c r="X206" t="s">
        <v>878</v>
      </c>
      <c r="Y206">
        <v>2.54</v>
      </c>
      <c r="Z206">
        <v>5.6000000000000001E-2</v>
      </c>
      <c r="AA206">
        <v>0.43</v>
      </c>
      <c r="AB206">
        <v>6.3E-2</v>
      </c>
      <c r="AC206" t="s">
        <v>878</v>
      </c>
      <c r="AD206">
        <v>16300</v>
      </c>
      <c r="AE206">
        <v>34.6</v>
      </c>
      <c r="AF206">
        <v>34.9</v>
      </c>
      <c r="AG206">
        <v>0.19</v>
      </c>
      <c r="AH206">
        <v>5570</v>
      </c>
      <c r="AI206">
        <v>190</v>
      </c>
      <c r="AJ206">
        <v>1.48</v>
      </c>
      <c r="AK206">
        <v>1900</v>
      </c>
      <c r="AL206">
        <v>7.7</v>
      </c>
      <c r="AM206">
        <v>24</v>
      </c>
      <c r="AN206">
        <v>16</v>
      </c>
      <c r="AO206">
        <v>240</v>
      </c>
      <c r="AP206">
        <v>19.399999999999999</v>
      </c>
      <c r="AQ206" t="s">
        <v>878</v>
      </c>
      <c r="AR206">
        <v>6.97</v>
      </c>
      <c r="AS206" t="s">
        <v>878</v>
      </c>
      <c r="AT206">
        <v>17</v>
      </c>
      <c r="AU206" s="2">
        <v>2E-3</v>
      </c>
      <c r="AV206" t="s">
        <v>878</v>
      </c>
      <c r="AW206" t="s">
        <v>878</v>
      </c>
      <c r="AX206">
        <v>360</v>
      </c>
      <c r="AY206">
        <v>5.41</v>
      </c>
      <c r="AZ206">
        <v>7.02</v>
      </c>
      <c r="BA206" t="s">
        <v>878</v>
      </c>
      <c r="BB206" t="s">
        <v>878</v>
      </c>
      <c r="BC206" t="s">
        <v>878</v>
      </c>
      <c r="BD206">
        <v>6.72</v>
      </c>
      <c r="BE206">
        <v>44.1</v>
      </c>
      <c r="BF206">
        <v>0.78</v>
      </c>
      <c r="BG206">
        <v>0.45</v>
      </c>
      <c r="BH206">
        <v>0.09</v>
      </c>
      <c r="BI206">
        <v>12.6</v>
      </c>
      <c r="BJ206">
        <v>2530</v>
      </c>
      <c r="BK206">
        <v>0.88</v>
      </c>
      <c r="BL206">
        <v>0.18</v>
      </c>
      <c r="BM206">
        <v>1.95</v>
      </c>
      <c r="BN206">
        <v>19.3</v>
      </c>
      <c r="BO206">
        <v>3.07</v>
      </c>
      <c r="BP206">
        <v>12</v>
      </c>
      <c r="BQ206">
        <v>1.3</v>
      </c>
      <c r="BR206">
        <v>47.2</v>
      </c>
      <c r="BS206">
        <v>89</v>
      </c>
    </row>
    <row r="207" spans="1:71" x14ac:dyDescent="0.25">
      <c r="A207" t="s">
        <v>506</v>
      </c>
      <c r="B207">
        <v>0.28499999999999998</v>
      </c>
      <c r="C207">
        <v>12900</v>
      </c>
      <c r="D207">
        <v>30.8</v>
      </c>
      <c r="E207">
        <v>0.214</v>
      </c>
      <c r="F207" t="s">
        <v>878</v>
      </c>
      <c r="G207">
        <v>175</v>
      </c>
      <c r="H207">
        <v>1.22</v>
      </c>
      <c r="I207">
        <v>0.56999999999999995</v>
      </c>
      <c r="J207">
        <v>10300</v>
      </c>
      <c r="K207">
        <v>0.27</v>
      </c>
      <c r="L207" t="s">
        <v>878</v>
      </c>
      <c r="M207" t="s">
        <v>878</v>
      </c>
      <c r="N207" t="s">
        <v>878</v>
      </c>
      <c r="O207">
        <v>48</v>
      </c>
      <c r="P207" t="s">
        <v>878</v>
      </c>
      <c r="Q207">
        <v>87</v>
      </c>
      <c r="R207">
        <v>2.64</v>
      </c>
      <c r="S207">
        <v>1.29</v>
      </c>
      <c r="T207">
        <v>0.85</v>
      </c>
      <c r="U207">
        <v>36800</v>
      </c>
      <c r="V207">
        <v>4.92</v>
      </c>
      <c r="W207">
        <v>3.89</v>
      </c>
      <c r="X207" t="s">
        <v>878</v>
      </c>
      <c r="Y207" t="s">
        <v>878</v>
      </c>
      <c r="Z207">
        <v>0.17</v>
      </c>
      <c r="AA207">
        <v>0.43</v>
      </c>
      <c r="AB207">
        <v>2.9000000000000001E-2</v>
      </c>
      <c r="AC207" t="s">
        <v>878</v>
      </c>
      <c r="AD207">
        <v>2880</v>
      </c>
      <c r="AE207" t="s">
        <v>878</v>
      </c>
      <c r="AF207">
        <v>20.100000000000001</v>
      </c>
      <c r="AG207" t="s">
        <v>878</v>
      </c>
      <c r="AH207">
        <v>5930</v>
      </c>
      <c r="AI207">
        <v>490</v>
      </c>
      <c r="AJ207">
        <v>0.56999999999999995</v>
      </c>
      <c r="AK207">
        <v>790</v>
      </c>
      <c r="AL207" t="s">
        <v>878</v>
      </c>
      <c r="AM207" t="s">
        <v>878</v>
      </c>
      <c r="AN207">
        <v>72</v>
      </c>
      <c r="AO207">
        <v>410</v>
      </c>
      <c r="AP207">
        <v>34</v>
      </c>
      <c r="AQ207" t="s">
        <v>878</v>
      </c>
      <c r="AR207" t="s">
        <v>878</v>
      </c>
      <c r="AS207" t="s">
        <v>878</v>
      </c>
      <c r="AT207" t="s">
        <v>878</v>
      </c>
      <c r="AU207" t="s">
        <v>878</v>
      </c>
      <c r="AV207" t="s">
        <v>878</v>
      </c>
      <c r="AW207" t="s">
        <v>878</v>
      </c>
      <c r="AX207">
        <v>1260</v>
      </c>
      <c r="AY207">
        <v>7.37</v>
      </c>
      <c r="AZ207">
        <v>3.52</v>
      </c>
      <c r="BA207" t="s">
        <v>878</v>
      </c>
      <c r="BB207" t="s">
        <v>878</v>
      </c>
      <c r="BC207">
        <v>4.41</v>
      </c>
      <c r="BD207" t="s">
        <v>878</v>
      </c>
      <c r="BE207">
        <v>16.899999999999999</v>
      </c>
      <c r="BF207" t="s">
        <v>878</v>
      </c>
      <c r="BG207">
        <v>0.5</v>
      </c>
      <c r="BH207">
        <v>0.21</v>
      </c>
      <c r="BI207">
        <v>10.6</v>
      </c>
      <c r="BJ207" t="s">
        <v>878</v>
      </c>
      <c r="BK207">
        <v>0.53</v>
      </c>
      <c r="BL207" t="s">
        <v>878</v>
      </c>
      <c r="BM207">
        <v>1.28</v>
      </c>
      <c r="BN207">
        <v>22.8</v>
      </c>
      <c r="BO207" t="s">
        <v>878</v>
      </c>
      <c r="BP207">
        <v>12</v>
      </c>
      <c r="BQ207">
        <v>0.99</v>
      </c>
      <c r="BR207">
        <v>127</v>
      </c>
      <c r="BS207" t="s">
        <v>878</v>
      </c>
    </row>
    <row r="208" spans="1:71" x14ac:dyDescent="0.25">
      <c r="A208" t="s">
        <v>507</v>
      </c>
      <c r="B208">
        <v>0.57299999999999995</v>
      </c>
      <c r="C208">
        <v>43100</v>
      </c>
      <c r="D208">
        <v>305</v>
      </c>
      <c r="E208">
        <v>0.307</v>
      </c>
      <c r="F208" t="s">
        <v>878</v>
      </c>
      <c r="G208">
        <v>841</v>
      </c>
      <c r="H208">
        <v>1.49</v>
      </c>
      <c r="I208">
        <v>0.17</v>
      </c>
      <c r="J208">
        <v>4050</v>
      </c>
      <c r="K208">
        <v>2.21</v>
      </c>
      <c r="L208">
        <v>42.3</v>
      </c>
      <c r="M208" t="s">
        <v>878</v>
      </c>
      <c r="N208">
        <v>9.7100000000000009</v>
      </c>
      <c r="O208">
        <v>72</v>
      </c>
      <c r="P208">
        <v>5.87</v>
      </c>
      <c r="Q208">
        <v>94</v>
      </c>
      <c r="R208">
        <v>3.64</v>
      </c>
      <c r="S208">
        <v>2.0699999999999998</v>
      </c>
      <c r="T208">
        <v>0.93</v>
      </c>
      <c r="U208">
        <v>22400</v>
      </c>
      <c r="V208">
        <v>12.7</v>
      </c>
      <c r="W208">
        <v>3.97</v>
      </c>
      <c r="X208" s="2">
        <v>0.1</v>
      </c>
      <c r="Y208">
        <v>1.87</v>
      </c>
      <c r="Z208">
        <v>1.96</v>
      </c>
      <c r="AA208">
        <v>0.7</v>
      </c>
      <c r="AB208">
        <v>3.9E-2</v>
      </c>
      <c r="AC208" t="s">
        <v>878</v>
      </c>
      <c r="AD208">
        <v>18400</v>
      </c>
      <c r="AE208">
        <v>22.8</v>
      </c>
      <c r="AF208">
        <v>19.8</v>
      </c>
      <c r="AG208">
        <v>0.31</v>
      </c>
      <c r="AH208">
        <v>3150</v>
      </c>
      <c r="AI208">
        <v>450</v>
      </c>
      <c r="AJ208">
        <v>9.69</v>
      </c>
      <c r="AK208">
        <v>360</v>
      </c>
      <c r="AL208">
        <v>7.79</v>
      </c>
      <c r="AM208">
        <v>21.1</v>
      </c>
      <c r="AN208">
        <v>59</v>
      </c>
      <c r="AO208">
        <v>2170</v>
      </c>
      <c r="AP208">
        <v>9.8800000000000008</v>
      </c>
      <c r="AQ208" t="s">
        <v>878</v>
      </c>
      <c r="AR208">
        <v>5.49</v>
      </c>
      <c r="AS208" t="s">
        <v>878</v>
      </c>
      <c r="AT208">
        <v>21.5</v>
      </c>
      <c r="AU208" s="2">
        <v>2E-3</v>
      </c>
      <c r="AV208" t="s">
        <v>878</v>
      </c>
      <c r="AW208" t="s">
        <v>878</v>
      </c>
      <c r="AX208">
        <v>1290</v>
      </c>
      <c r="AY208">
        <v>26.3</v>
      </c>
      <c r="AZ208">
        <v>8.3800000000000008</v>
      </c>
      <c r="BA208">
        <v>6.76</v>
      </c>
      <c r="BB208" t="s">
        <v>878</v>
      </c>
      <c r="BC208">
        <v>2.34</v>
      </c>
      <c r="BD208">
        <v>1.42</v>
      </c>
      <c r="BE208">
        <v>100</v>
      </c>
      <c r="BF208">
        <v>0.53</v>
      </c>
      <c r="BG208">
        <v>0.57999999999999996</v>
      </c>
      <c r="BH208">
        <v>0.1</v>
      </c>
      <c r="BI208">
        <v>6.99</v>
      </c>
      <c r="BJ208">
        <v>2230</v>
      </c>
      <c r="BK208">
        <v>1.45</v>
      </c>
      <c r="BL208">
        <v>0.28999999999999998</v>
      </c>
      <c r="BM208">
        <v>5.72</v>
      </c>
      <c r="BN208">
        <v>146</v>
      </c>
      <c r="BO208">
        <v>5.28</v>
      </c>
      <c r="BP208">
        <v>20.8</v>
      </c>
      <c r="BQ208">
        <v>2.1</v>
      </c>
      <c r="BR208">
        <v>224</v>
      </c>
      <c r="BS208">
        <v>70</v>
      </c>
    </row>
    <row r="209" spans="1:71" x14ac:dyDescent="0.25">
      <c r="A209" t="s">
        <v>509</v>
      </c>
      <c r="B209">
        <v>4.3</v>
      </c>
      <c r="C209">
        <v>65000</v>
      </c>
      <c r="D209">
        <v>187</v>
      </c>
      <c r="E209">
        <v>7.93</v>
      </c>
      <c r="F209" s="2">
        <v>10</v>
      </c>
      <c r="G209">
        <v>459</v>
      </c>
      <c r="H209">
        <v>2.29</v>
      </c>
      <c r="I209">
        <v>3.11</v>
      </c>
      <c r="J209">
        <v>21900</v>
      </c>
      <c r="K209">
        <v>8.5999999999999993E-2</v>
      </c>
      <c r="L209">
        <v>83</v>
      </c>
      <c r="M209" t="s">
        <v>878</v>
      </c>
      <c r="N209">
        <v>22.4</v>
      </c>
      <c r="O209">
        <v>131</v>
      </c>
      <c r="P209">
        <v>4.4000000000000004</v>
      </c>
      <c r="Q209">
        <v>32.200000000000003</v>
      </c>
      <c r="R209">
        <v>4.37</v>
      </c>
      <c r="S209">
        <v>2.02</v>
      </c>
      <c r="T209">
        <v>1.71</v>
      </c>
      <c r="U209">
        <v>50500</v>
      </c>
      <c r="V209">
        <v>19.2</v>
      </c>
      <c r="W209">
        <v>6.32</v>
      </c>
      <c r="X209">
        <v>0.11</v>
      </c>
      <c r="Y209">
        <v>4.96</v>
      </c>
      <c r="Z209">
        <v>3.9E-2</v>
      </c>
      <c r="AA209">
        <v>0.77</v>
      </c>
      <c r="AB209">
        <v>7.9000000000000001E-2</v>
      </c>
      <c r="AC209" t="s">
        <v>878</v>
      </c>
      <c r="AD209">
        <v>15100</v>
      </c>
      <c r="AE209">
        <v>44.9</v>
      </c>
      <c r="AF209">
        <v>29.4</v>
      </c>
      <c r="AG209">
        <v>0.24</v>
      </c>
      <c r="AH209">
        <v>17600</v>
      </c>
      <c r="AI209">
        <v>520</v>
      </c>
      <c r="AJ209">
        <v>9.31</v>
      </c>
      <c r="AK209">
        <v>11500</v>
      </c>
      <c r="AL209">
        <v>32.4</v>
      </c>
      <c r="AM209">
        <v>37.4</v>
      </c>
      <c r="AN209">
        <v>80</v>
      </c>
      <c r="AO209">
        <v>1030</v>
      </c>
      <c r="AP209">
        <v>15.2</v>
      </c>
      <c r="AQ209" t="s">
        <v>878</v>
      </c>
      <c r="AR209">
        <v>9.92</v>
      </c>
      <c r="AS209" t="s">
        <v>878</v>
      </c>
      <c r="AT209">
        <v>15.3</v>
      </c>
      <c r="AU209" s="2">
        <v>2E-3</v>
      </c>
      <c r="AV209" t="s">
        <v>878</v>
      </c>
      <c r="AW209" t="s">
        <v>878</v>
      </c>
      <c r="AX209">
        <v>320</v>
      </c>
      <c r="AY209">
        <v>10.3</v>
      </c>
      <c r="AZ209">
        <v>12.8</v>
      </c>
      <c r="BA209" t="s">
        <v>878</v>
      </c>
      <c r="BB209" t="s">
        <v>878</v>
      </c>
      <c r="BC209" t="s">
        <v>878</v>
      </c>
      <c r="BD209">
        <v>6.04</v>
      </c>
      <c r="BE209">
        <v>335</v>
      </c>
      <c r="BF209">
        <v>2.12</v>
      </c>
      <c r="BG209">
        <v>0.83</v>
      </c>
      <c r="BH209">
        <v>5.8000000000000003E-2</v>
      </c>
      <c r="BI209">
        <v>10.9</v>
      </c>
      <c r="BJ209">
        <v>6500</v>
      </c>
      <c r="BK209">
        <v>0.42</v>
      </c>
      <c r="BL209">
        <v>0.26</v>
      </c>
      <c r="BM209">
        <v>2.08</v>
      </c>
      <c r="BN209">
        <v>34.5</v>
      </c>
      <c r="BO209">
        <v>32.1</v>
      </c>
      <c r="BP209">
        <v>19.5</v>
      </c>
      <c r="BQ209">
        <v>1.67</v>
      </c>
      <c r="BR209">
        <v>90</v>
      </c>
      <c r="BS209">
        <v>205</v>
      </c>
    </row>
    <row r="210" spans="1:71" x14ac:dyDescent="0.25">
      <c r="A210" t="s">
        <v>510</v>
      </c>
      <c r="B210" t="s">
        <v>878</v>
      </c>
      <c r="C210" t="s">
        <v>878</v>
      </c>
      <c r="D210" t="s">
        <v>878</v>
      </c>
      <c r="E210" s="2">
        <v>1E-3</v>
      </c>
      <c r="F210" t="s">
        <v>878</v>
      </c>
      <c r="G210">
        <v>281</v>
      </c>
      <c r="H210" t="s">
        <v>878</v>
      </c>
      <c r="I210" t="s">
        <v>878</v>
      </c>
      <c r="J210" t="s">
        <v>878</v>
      </c>
      <c r="K210">
        <v>5.1999999999999998E-2</v>
      </c>
      <c r="L210" t="s">
        <v>878</v>
      </c>
      <c r="M210" t="s">
        <v>878</v>
      </c>
      <c r="N210">
        <v>46.1</v>
      </c>
      <c r="O210" t="s">
        <v>878</v>
      </c>
      <c r="P210" t="s">
        <v>878</v>
      </c>
      <c r="Q210">
        <v>50</v>
      </c>
      <c r="R210" t="s">
        <v>878</v>
      </c>
      <c r="S210" t="s">
        <v>878</v>
      </c>
      <c r="T210" t="s">
        <v>878</v>
      </c>
      <c r="U210">
        <v>77600</v>
      </c>
      <c r="V210" t="s">
        <v>878</v>
      </c>
      <c r="W210" t="s">
        <v>878</v>
      </c>
      <c r="X210" t="s">
        <v>878</v>
      </c>
      <c r="Y210" t="s">
        <v>878</v>
      </c>
      <c r="Z210" t="s">
        <v>878</v>
      </c>
      <c r="AA210" t="s">
        <v>878</v>
      </c>
      <c r="AB210" t="s">
        <v>878</v>
      </c>
      <c r="AC210" t="s">
        <v>878</v>
      </c>
      <c r="AD210" t="s">
        <v>878</v>
      </c>
      <c r="AE210" t="s">
        <v>878</v>
      </c>
      <c r="AF210" t="s">
        <v>878</v>
      </c>
      <c r="AG210" t="s">
        <v>878</v>
      </c>
      <c r="AH210" t="s">
        <v>878</v>
      </c>
      <c r="AI210" t="s">
        <v>878</v>
      </c>
      <c r="AJ210">
        <v>1.5</v>
      </c>
      <c r="AK210" t="s">
        <v>878</v>
      </c>
      <c r="AL210" t="s">
        <v>878</v>
      </c>
      <c r="AM210" t="s">
        <v>878</v>
      </c>
      <c r="AN210" t="s">
        <v>878</v>
      </c>
      <c r="AO210" t="s">
        <v>878</v>
      </c>
      <c r="AP210">
        <v>2.73</v>
      </c>
      <c r="AQ210" t="s">
        <v>878</v>
      </c>
      <c r="AR210" t="s">
        <v>878</v>
      </c>
      <c r="AS210" t="s">
        <v>878</v>
      </c>
      <c r="AT210" t="s">
        <v>878</v>
      </c>
      <c r="AU210" t="s">
        <v>878</v>
      </c>
      <c r="AV210" t="s">
        <v>878</v>
      </c>
      <c r="AW210" t="s">
        <v>878</v>
      </c>
      <c r="AX210" t="s">
        <v>878</v>
      </c>
      <c r="AY210" t="s">
        <v>878</v>
      </c>
      <c r="AZ210" t="s">
        <v>878</v>
      </c>
      <c r="BA210" t="s">
        <v>878</v>
      </c>
      <c r="BB210" t="s">
        <v>878</v>
      </c>
      <c r="BC210" t="s">
        <v>878</v>
      </c>
      <c r="BD210">
        <v>1.57</v>
      </c>
      <c r="BE210" t="s">
        <v>878</v>
      </c>
      <c r="BF210" t="s">
        <v>878</v>
      </c>
      <c r="BG210" t="s">
        <v>878</v>
      </c>
      <c r="BH210" t="s">
        <v>878</v>
      </c>
      <c r="BI210">
        <v>2.75</v>
      </c>
      <c r="BJ210" t="s">
        <v>878</v>
      </c>
      <c r="BK210" t="s">
        <v>878</v>
      </c>
      <c r="BL210" t="s">
        <v>878</v>
      </c>
      <c r="BM210">
        <v>0.72</v>
      </c>
      <c r="BN210" t="s">
        <v>878</v>
      </c>
      <c r="BO210">
        <v>0.5</v>
      </c>
      <c r="BP210" t="s">
        <v>878</v>
      </c>
      <c r="BQ210" t="s">
        <v>878</v>
      </c>
      <c r="BR210">
        <v>107</v>
      </c>
      <c r="BS210" t="s">
        <v>878</v>
      </c>
    </row>
    <row r="211" spans="1:71" x14ac:dyDescent="0.25">
      <c r="A211" t="s">
        <v>512</v>
      </c>
      <c r="B211" t="s">
        <v>878</v>
      </c>
      <c r="C211">
        <v>74700</v>
      </c>
      <c r="D211" t="s">
        <v>878</v>
      </c>
      <c r="E211" s="2">
        <v>1E-3</v>
      </c>
      <c r="F211" t="s">
        <v>878</v>
      </c>
      <c r="G211">
        <v>255</v>
      </c>
      <c r="H211">
        <v>0.99</v>
      </c>
      <c r="I211" t="s">
        <v>878</v>
      </c>
      <c r="J211">
        <v>59200</v>
      </c>
      <c r="K211" t="s">
        <v>878</v>
      </c>
      <c r="L211">
        <v>36.299999999999997</v>
      </c>
      <c r="M211" t="s">
        <v>878</v>
      </c>
      <c r="N211">
        <v>44.4</v>
      </c>
      <c r="O211">
        <v>293</v>
      </c>
      <c r="P211">
        <v>0.67</v>
      </c>
      <c r="Q211">
        <v>43.7</v>
      </c>
      <c r="R211" t="s">
        <v>878</v>
      </c>
      <c r="S211" t="s">
        <v>878</v>
      </c>
      <c r="T211" t="s">
        <v>878</v>
      </c>
      <c r="U211">
        <v>77400</v>
      </c>
      <c r="V211">
        <v>20.2</v>
      </c>
      <c r="W211" t="s">
        <v>878</v>
      </c>
      <c r="X211" t="s">
        <v>878</v>
      </c>
      <c r="Y211">
        <v>3.5</v>
      </c>
      <c r="Z211" t="s">
        <v>878</v>
      </c>
      <c r="AA211" t="s">
        <v>878</v>
      </c>
      <c r="AB211">
        <v>6.0999999999999999E-2</v>
      </c>
      <c r="AC211" t="s">
        <v>878</v>
      </c>
      <c r="AD211">
        <v>6790</v>
      </c>
      <c r="AE211">
        <v>17.399999999999999</v>
      </c>
      <c r="AF211">
        <v>6.38</v>
      </c>
      <c r="AG211" t="s">
        <v>878</v>
      </c>
      <c r="AH211">
        <v>43000</v>
      </c>
      <c r="AI211">
        <v>1100</v>
      </c>
      <c r="AJ211">
        <v>1.43</v>
      </c>
      <c r="AK211">
        <v>23400</v>
      </c>
      <c r="AL211">
        <v>21.3</v>
      </c>
      <c r="AM211" t="s">
        <v>878</v>
      </c>
      <c r="AN211" t="s">
        <v>878</v>
      </c>
      <c r="AO211">
        <v>1410</v>
      </c>
      <c r="AP211">
        <v>2.81</v>
      </c>
      <c r="AQ211" t="s">
        <v>878</v>
      </c>
      <c r="AR211" t="s">
        <v>878</v>
      </c>
      <c r="AS211" t="s">
        <v>878</v>
      </c>
      <c r="AT211" t="s">
        <v>878</v>
      </c>
      <c r="AU211" t="s">
        <v>878</v>
      </c>
      <c r="AV211" t="s">
        <v>878</v>
      </c>
      <c r="AW211" t="s">
        <v>878</v>
      </c>
      <c r="AX211">
        <v>100</v>
      </c>
      <c r="AY211" t="s">
        <v>878</v>
      </c>
      <c r="AZ211">
        <v>19.600000000000001</v>
      </c>
      <c r="BA211" t="s">
        <v>878</v>
      </c>
      <c r="BB211">
        <v>239420.166</v>
      </c>
      <c r="BC211" t="s">
        <v>878</v>
      </c>
      <c r="BD211">
        <v>1.83</v>
      </c>
      <c r="BE211">
        <v>412</v>
      </c>
      <c r="BF211">
        <v>1.36</v>
      </c>
      <c r="BG211" t="s">
        <v>878</v>
      </c>
      <c r="BH211" t="s">
        <v>878</v>
      </c>
      <c r="BI211">
        <v>2.6</v>
      </c>
      <c r="BJ211">
        <v>10600</v>
      </c>
      <c r="BK211">
        <v>5.8999999999999997E-2</v>
      </c>
      <c r="BL211" t="s">
        <v>878</v>
      </c>
      <c r="BM211">
        <v>0.65</v>
      </c>
      <c r="BN211" t="s">
        <v>878</v>
      </c>
      <c r="BO211">
        <v>0.5</v>
      </c>
      <c r="BP211">
        <v>21.2</v>
      </c>
      <c r="BQ211" t="s">
        <v>878</v>
      </c>
      <c r="BR211">
        <v>110</v>
      </c>
      <c r="BS211">
        <v>135</v>
      </c>
    </row>
    <row r="212" spans="1:71" x14ac:dyDescent="0.25">
      <c r="A212" t="s">
        <v>513</v>
      </c>
      <c r="B212">
        <v>0.219</v>
      </c>
      <c r="C212">
        <v>71400</v>
      </c>
      <c r="D212">
        <v>4.33</v>
      </c>
      <c r="E212" s="2">
        <v>1E-3</v>
      </c>
      <c r="F212" t="s">
        <v>878</v>
      </c>
      <c r="G212">
        <v>2988</v>
      </c>
      <c r="H212">
        <v>3.04</v>
      </c>
      <c r="I212">
        <v>0.09</v>
      </c>
      <c r="J212">
        <v>13100</v>
      </c>
      <c r="K212">
        <v>0.41</v>
      </c>
      <c r="L212" t="s">
        <v>878</v>
      </c>
      <c r="M212" t="s">
        <v>878</v>
      </c>
      <c r="N212">
        <v>1.74</v>
      </c>
      <c r="O212">
        <v>79</v>
      </c>
      <c r="P212" t="s">
        <v>878</v>
      </c>
      <c r="Q212">
        <v>4.6100000000000003</v>
      </c>
      <c r="R212" t="s">
        <v>878</v>
      </c>
      <c r="S212" t="s">
        <v>878</v>
      </c>
      <c r="T212" t="s">
        <v>878</v>
      </c>
      <c r="U212">
        <v>24300</v>
      </c>
      <c r="V212" t="s">
        <v>878</v>
      </c>
      <c r="W212" t="s">
        <v>878</v>
      </c>
      <c r="X212" t="s">
        <v>878</v>
      </c>
      <c r="Y212">
        <v>7.59</v>
      </c>
      <c r="Z212" t="s">
        <v>878</v>
      </c>
      <c r="AA212" t="s">
        <v>878</v>
      </c>
      <c r="AB212" t="s">
        <v>878</v>
      </c>
      <c r="AC212" t="s">
        <v>878</v>
      </c>
      <c r="AD212">
        <v>32100</v>
      </c>
      <c r="AE212" t="s">
        <v>878</v>
      </c>
      <c r="AF212">
        <v>20.9</v>
      </c>
      <c r="AG212" t="s">
        <v>878</v>
      </c>
      <c r="AH212">
        <v>1180</v>
      </c>
      <c r="AI212">
        <v>330</v>
      </c>
      <c r="AJ212">
        <v>10.199999999999999</v>
      </c>
      <c r="AK212">
        <v>28400</v>
      </c>
      <c r="AL212">
        <v>20.100000000000001</v>
      </c>
      <c r="AM212" t="s">
        <v>878</v>
      </c>
      <c r="AN212" t="s">
        <v>878</v>
      </c>
      <c r="AO212">
        <v>270</v>
      </c>
      <c r="AP212">
        <v>25</v>
      </c>
      <c r="AQ212" t="s">
        <v>878</v>
      </c>
      <c r="AR212" t="s">
        <v>878</v>
      </c>
      <c r="AS212" t="s">
        <v>878</v>
      </c>
      <c r="AT212" t="s">
        <v>878</v>
      </c>
      <c r="AU212" t="s">
        <v>878</v>
      </c>
      <c r="AV212" t="s">
        <v>878</v>
      </c>
      <c r="AW212" t="s">
        <v>878</v>
      </c>
      <c r="AX212" t="s">
        <v>878</v>
      </c>
      <c r="AY212">
        <v>1.19</v>
      </c>
      <c r="AZ212">
        <v>4.0599999999999996</v>
      </c>
      <c r="BA212" t="s">
        <v>878</v>
      </c>
      <c r="BB212" t="s">
        <v>878</v>
      </c>
      <c r="BC212" t="s">
        <v>878</v>
      </c>
      <c r="BD212">
        <v>4.0599999999999996</v>
      </c>
      <c r="BE212">
        <v>191</v>
      </c>
      <c r="BF212">
        <v>1.53</v>
      </c>
      <c r="BG212" t="s">
        <v>878</v>
      </c>
      <c r="BH212" t="s">
        <v>878</v>
      </c>
      <c r="BI212">
        <v>15.1</v>
      </c>
      <c r="BJ212">
        <v>1100</v>
      </c>
      <c r="BK212">
        <v>0.75</v>
      </c>
      <c r="BL212" t="s">
        <v>878</v>
      </c>
      <c r="BM212">
        <v>5.54</v>
      </c>
      <c r="BN212" t="s">
        <v>878</v>
      </c>
      <c r="BO212">
        <v>1.82</v>
      </c>
      <c r="BP212">
        <v>15.1</v>
      </c>
      <c r="BQ212" t="s">
        <v>878</v>
      </c>
      <c r="BR212">
        <v>117</v>
      </c>
      <c r="BS212">
        <v>278</v>
      </c>
    </row>
    <row r="213" spans="1:71" x14ac:dyDescent="0.25">
      <c r="A213" t="s">
        <v>514</v>
      </c>
      <c r="B213">
        <v>0.52400000000000002</v>
      </c>
      <c r="C213">
        <v>16500</v>
      </c>
      <c r="D213">
        <v>1211</v>
      </c>
      <c r="E213">
        <v>10.76</v>
      </c>
      <c r="F213" t="s">
        <v>878</v>
      </c>
      <c r="G213">
        <v>44.3</v>
      </c>
      <c r="H213">
        <v>0.54</v>
      </c>
      <c r="I213">
        <v>0.64</v>
      </c>
      <c r="J213">
        <v>194300</v>
      </c>
      <c r="K213">
        <v>0.42</v>
      </c>
      <c r="L213">
        <v>22.8</v>
      </c>
      <c r="M213" t="s">
        <v>878</v>
      </c>
      <c r="N213">
        <v>2.21</v>
      </c>
      <c r="O213">
        <v>32.9</v>
      </c>
      <c r="P213">
        <v>3.05</v>
      </c>
      <c r="Q213">
        <v>20.9</v>
      </c>
      <c r="R213">
        <v>2.95</v>
      </c>
      <c r="S213">
        <v>1.83</v>
      </c>
      <c r="T213">
        <v>0.56000000000000005</v>
      </c>
      <c r="U213">
        <v>7840</v>
      </c>
      <c r="V213">
        <v>4.45</v>
      </c>
      <c r="W213">
        <v>2.88</v>
      </c>
      <c r="X213">
        <v>0.14000000000000001</v>
      </c>
      <c r="Y213">
        <v>0.9</v>
      </c>
      <c r="Z213">
        <v>96</v>
      </c>
      <c r="AA213">
        <v>0.63</v>
      </c>
      <c r="AB213">
        <v>3.5000000000000003E-2</v>
      </c>
      <c r="AC213" t="s">
        <v>878</v>
      </c>
      <c r="AD213">
        <v>7780</v>
      </c>
      <c r="AE213">
        <v>18.7</v>
      </c>
      <c r="AF213">
        <v>11.8</v>
      </c>
      <c r="AG213">
        <v>0.22</v>
      </c>
      <c r="AH213">
        <v>51900</v>
      </c>
      <c r="AI213">
        <v>410</v>
      </c>
      <c r="AJ213">
        <v>7.42</v>
      </c>
      <c r="AK213">
        <v>310</v>
      </c>
      <c r="AL213">
        <v>3.82</v>
      </c>
      <c r="AM213">
        <v>13.9</v>
      </c>
      <c r="AN213">
        <v>30.4</v>
      </c>
      <c r="AO213">
        <v>1030</v>
      </c>
      <c r="AP213">
        <v>12.2</v>
      </c>
      <c r="AQ213" t="s">
        <v>878</v>
      </c>
      <c r="AR213">
        <v>3.57</v>
      </c>
      <c r="AS213" t="s">
        <v>878</v>
      </c>
      <c r="AT213">
        <v>20.399999999999999</v>
      </c>
      <c r="AU213">
        <v>7.0000000000000001E-3</v>
      </c>
      <c r="AV213" t="s">
        <v>878</v>
      </c>
      <c r="AW213" t="s">
        <v>878</v>
      </c>
      <c r="AX213">
        <v>490</v>
      </c>
      <c r="AY213">
        <v>26.7</v>
      </c>
      <c r="AZ213">
        <v>4</v>
      </c>
      <c r="BA213">
        <v>9.9700000000000006</v>
      </c>
      <c r="BB213" t="s">
        <v>878</v>
      </c>
      <c r="BC213">
        <v>2.39</v>
      </c>
      <c r="BD213">
        <v>0.97</v>
      </c>
      <c r="BE213">
        <v>321</v>
      </c>
      <c r="BF213">
        <v>0.25</v>
      </c>
      <c r="BG213">
        <v>0.45</v>
      </c>
      <c r="BH213">
        <v>0.2</v>
      </c>
      <c r="BI213">
        <v>2.94</v>
      </c>
      <c r="BJ213">
        <v>840</v>
      </c>
      <c r="BK213">
        <v>9.4700000000000006</v>
      </c>
      <c r="BL213">
        <v>0.25</v>
      </c>
      <c r="BM213">
        <v>6.22</v>
      </c>
      <c r="BN213">
        <v>60</v>
      </c>
      <c r="BO213">
        <v>10.5</v>
      </c>
      <c r="BP213">
        <v>24.9</v>
      </c>
      <c r="BQ213">
        <v>1.57</v>
      </c>
      <c r="BR213">
        <v>46.4</v>
      </c>
      <c r="BS213">
        <v>31.5</v>
      </c>
    </row>
    <row r="214" spans="1:71" x14ac:dyDescent="0.25">
      <c r="A214" t="s">
        <v>516</v>
      </c>
      <c r="B214">
        <v>9.2999999999999999E-2</v>
      </c>
      <c r="C214">
        <v>9230</v>
      </c>
      <c r="D214">
        <v>467</v>
      </c>
      <c r="E214">
        <v>3.39</v>
      </c>
      <c r="F214" s="2">
        <v>10</v>
      </c>
      <c r="G214" t="s">
        <v>878</v>
      </c>
      <c r="H214">
        <v>0.33</v>
      </c>
      <c r="I214">
        <v>0.2</v>
      </c>
      <c r="J214">
        <v>45000</v>
      </c>
      <c r="K214">
        <v>0.36</v>
      </c>
      <c r="L214">
        <v>28.2</v>
      </c>
      <c r="M214" t="s">
        <v>878</v>
      </c>
      <c r="N214" t="s">
        <v>878</v>
      </c>
      <c r="O214">
        <v>27.8</v>
      </c>
      <c r="P214">
        <v>2.0499999999999998</v>
      </c>
      <c r="Q214">
        <v>25.5</v>
      </c>
      <c r="R214">
        <v>1.51</v>
      </c>
      <c r="S214">
        <v>0.66</v>
      </c>
      <c r="T214">
        <v>0.55000000000000004</v>
      </c>
      <c r="U214">
        <v>18000</v>
      </c>
      <c r="V214">
        <v>2.92</v>
      </c>
      <c r="W214">
        <v>2.1800000000000002</v>
      </c>
      <c r="X214">
        <v>5.3999999999999999E-2</v>
      </c>
      <c r="Y214">
        <v>0.47</v>
      </c>
      <c r="Z214">
        <v>4.45</v>
      </c>
      <c r="AA214">
        <v>0.26</v>
      </c>
      <c r="AB214">
        <v>2.1999999999999999E-2</v>
      </c>
      <c r="AC214" t="s">
        <v>878</v>
      </c>
      <c r="AD214">
        <v>3730</v>
      </c>
      <c r="AE214">
        <v>15.2</v>
      </c>
      <c r="AF214">
        <v>13.7</v>
      </c>
      <c r="AG214">
        <v>7.9000000000000001E-2</v>
      </c>
      <c r="AH214">
        <v>12700</v>
      </c>
      <c r="AI214">
        <v>270</v>
      </c>
      <c r="AJ214">
        <v>4.51</v>
      </c>
      <c r="AK214">
        <v>170</v>
      </c>
      <c r="AL214">
        <v>7.6999999999999999E-2</v>
      </c>
      <c r="AM214">
        <v>13.8</v>
      </c>
      <c r="AN214">
        <v>20.100000000000001</v>
      </c>
      <c r="AO214">
        <v>500</v>
      </c>
      <c r="AP214">
        <v>7.25</v>
      </c>
      <c r="AQ214" s="2">
        <v>0.01</v>
      </c>
      <c r="AR214">
        <v>3.52</v>
      </c>
      <c r="AS214" s="2">
        <v>5.0000000000000001E-3</v>
      </c>
      <c r="AT214">
        <v>26.8</v>
      </c>
      <c r="AU214">
        <v>3.0000000000000001E-3</v>
      </c>
      <c r="AV214" t="s">
        <v>878</v>
      </c>
      <c r="AW214" t="s">
        <v>878</v>
      </c>
      <c r="AX214">
        <v>6410</v>
      </c>
      <c r="AY214">
        <v>30.4</v>
      </c>
      <c r="AZ214">
        <v>2.6</v>
      </c>
      <c r="BA214">
        <v>0.7</v>
      </c>
      <c r="BB214" t="s">
        <v>878</v>
      </c>
      <c r="BC214">
        <v>2.57</v>
      </c>
      <c r="BD214">
        <v>0.93</v>
      </c>
      <c r="BE214">
        <v>56</v>
      </c>
      <c r="BF214" s="2">
        <v>0.01</v>
      </c>
      <c r="BG214">
        <v>0.28999999999999998</v>
      </c>
      <c r="BH214">
        <v>0.13</v>
      </c>
      <c r="BI214">
        <v>5.16</v>
      </c>
      <c r="BJ214">
        <v>350</v>
      </c>
      <c r="BK214">
        <v>6.88</v>
      </c>
      <c r="BL214">
        <v>0.09</v>
      </c>
      <c r="BM214">
        <v>1.52</v>
      </c>
      <c r="BN214">
        <v>31.5</v>
      </c>
      <c r="BO214">
        <v>2.1</v>
      </c>
      <c r="BP214">
        <v>6.86</v>
      </c>
      <c r="BQ214">
        <v>0.56000000000000005</v>
      </c>
      <c r="BR214">
        <v>53</v>
      </c>
      <c r="BS214" t="s">
        <v>878</v>
      </c>
    </row>
    <row r="215" spans="1:71" x14ac:dyDescent="0.25">
      <c r="A215" t="s">
        <v>517</v>
      </c>
      <c r="B215">
        <v>0.13600000000000001</v>
      </c>
      <c r="C215">
        <v>8590</v>
      </c>
      <c r="D215">
        <v>703</v>
      </c>
      <c r="E215">
        <v>4.99</v>
      </c>
      <c r="F215" s="2">
        <v>20</v>
      </c>
      <c r="G215" t="s">
        <v>878</v>
      </c>
      <c r="H215">
        <v>0.31</v>
      </c>
      <c r="I215">
        <v>0.46</v>
      </c>
      <c r="J215">
        <v>31900</v>
      </c>
      <c r="K215">
        <v>0.54</v>
      </c>
      <c r="L215">
        <v>28.7</v>
      </c>
      <c r="M215" t="s">
        <v>878</v>
      </c>
      <c r="N215" t="s">
        <v>878</v>
      </c>
      <c r="O215">
        <v>29.3</v>
      </c>
      <c r="P215">
        <v>1.77</v>
      </c>
      <c r="Q215">
        <v>43.9</v>
      </c>
      <c r="R215">
        <v>1.63</v>
      </c>
      <c r="S215">
        <v>0.71</v>
      </c>
      <c r="T215">
        <v>0.56000000000000005</v>
      </c>
      <c r="U215">
        <v>17700</v>
      </c>
      <c r="V215">
        <v>2.76</v>
      </c>
      <c r="W215">
        <v>2.41</v>
      </c>
      <c r="X215">
        <v>5.1999999999999998E-2</v>
      </c>
      <c r="Y215">
        <v>0.39</v>
      </c>
      <c r="Z215">
        <v>6.87</v>
      </c>
      <c r="AA215">
        <v>0.27</v>
      </c>
      <c r="AB215">
        <v>0.03</v>
      </c>
      <c r="AC215" t="s">
        <v>878</v>
      </c>
      <c r="AD215">
        <v>3110</v>
      </c>
      <c r="AE215">
        <v>15.5</v>
      </c>
      <c r="AF215">
        <v>10.9</v>
      </c>
      <c r="AG215">
        <v>7.6999999999999999E-2</v>
      </c>
      <c r="AH215">
        <v>10400</v>
      </c>
      <c r="AI215">
        <v>210</v>
      </c>
      <c r="AJ215">
        <v>6.51</v>
      </c>
      <c r="AK215">
        <v>140</v>
      </c>
      <c r="AL215">
        <v>9.7000000000000003E-2</v>
      </c>
      <c r="AM215">
        <v>14.2</v>
      </c>
      <c r="AN215">
        <v>23.2</v>
      </c>
      <c r="AO215">
        <v>520</v>
      </c>
      <c r="AP215">
        <v>6.86</v>
      </c>
      <c r="AQ215" s="2">
        <v>0.01</v>
      </c>
      <c r="AR215">
        <v>3.57</v>
      </c>
      <c r="AS215" s="2">
        <v>5.0000000000000001E-3</v>
      </c>
      <c r="AT215">
        <v>21.6</v>
      </c>
      <c r="AU215">
        <v>4.0000000000000001E-3</v>
      </c>
      <c r="AV215" t="s">
        <v>878</v>
      </c>
      <c r="AW215" t="s">
        <v>878</v>
      </c>
      <c r="AX215">
        <v>9480</v>
      </c>
      <c r="AY215">
        <v>47.1</v>
      </c>
      <c r="AZ215">
        <v>2.89</v>
      </c>
      <c r="BA215">
        <v>0.96</v>
      </c>
      <c r="BB215" t="s">
        <v>878</v>
      </c>
      <c r="BC215">
        <v>2.61</v>
      </c>
      <c r="BD215">
        <v>1.2</v>
      </c>
      <c r="BE215">
        <v>40.200000000000003</v>
      </c>
      <c r="BF215" s="2">
        <v>0.01</v>
      </c>
      <c r="BG215">
        <v>0.31</v>
      </c>
      <c r="BH215">
        <v>0.19</v>
      </c>
      <c r="BI215">
        <v>4.8499999999999996</v>
      </c>
      <c r="BJ215">
        <v>250</v>
      </c>
      <c r="BK215">
        <v>10.3</v>
      </c>
      <c r="BL215">
        <v>0.09</v>
      </c>
      <c r="BM215">
        <v>2</v>
      </c>
      <c r="BN215">
        <v>38.700000000000003</v>
      </c>
      <c r="BO215">
        <v>3.77</v>
      </c>
      <c r="BP215">
        <v>7.67</v>
      </c>
      <c r="BQ215">
        <v>0.55000000000000004</v>
      </c>
      <c r="BR215">
        <v>63</v>
      </c>
      <c r="BS215" t="s">
        <v>878</v>
      </c>
    </row>
    <row r="216" spans="1:71" x14ac:dyDescent="0.25">
      <c r="A216" t="s">
        <v>518</v>
      </c>
      <c r="B216">
        <v>0.16500000000000001</v>
      </c>
      <c r="C216">
        <v>8070</v>
      </c>
      <c r="D216">
        <v>948</v>
      </c>
      <c r="E216">
        <v>6.55</v>
      </c>
      <c r="F216">
        <v>10.5</v>
      </c>
      <c r="G216" t="s">
        <v>878</v>
      </c>
      <c r="H216">
        <v>0.3</v>
      </c>
      <c r="I216">
        <v>0.38</v>
      </c>
      <c r="J216">
        <v>23700</v>
      </c>
      <c r="K216">
        <v>0.69</v>
      </c>
      <c r="L216">
        <v>29.8</v>
      </c>
      <c r="M216" t="s">
        <v>878</v>
      </c>
      <c r="N216" t="s">
        <v>878</v>
      </c>
      <c r="O216">
        <v>27.8</v>
      </c>
      <c r="P216">
        <v>1.65</v>
      </c>
      <c r="Q216">
        <v>42.1</v>
      </c>
      <c r="R216">
        <v>1.81</v>
      </c>
      <c r="S216">
        <v>0.76</v>
      </c>
      <c r="T216">
        <v>0.56999999999999995</v>
      </c>
      <c r="U216">
        <v>18500</v>
      </c>
      <c r="V216">
        <v>2.66</v>
      </c>
      <c r="W216">
        <v>2.58</v>
      </c>
      <c r="X216">
        <v>5.5E-2</v>
      </c>
      <c r="Y216">
        <v>0.34</v>
      </c>
      <c r="Z216">
        <v>9.43</v>
      </c>
      <c r="AA216">
        <v>0.3</v>
      </c>
      <c r="AB216">
        <v>3.6999999999999998E-2</v>
      </c>
      <c r="AC216" t="s">
        <v>878</v>
      </c>
      <c r="AD216">
        <v>2630</v>
      </c>
      <c r="AE216">
        <v>16.2</v>
      </c>
      <c r="AF216">
        <v>8.59</v>
      </c>
      <c r="AG216">
        <v>7.9000000000000001E-2</v>
      </c>
      <c r="AH216">
        <v>8870</v>
      </c>
      <c r="AI216">
        <v>160</v>
      </c>
      <c r="AJ216">
        <v>8.18</v>
      </c>
      <c r="AK216">
        <v>100</v>
      </c>
      <c r="AL216">
        <v>0.12</v>
      </c>
      <c r="AM216">
        <v>14.9</v>
      </c>
      <c r="AN216">
        <v>27</v>
      </c>
      <c r="AO216">
        <v>570</v>
      </c>
      <c r="AP216">
        <v>6.77</v>
      </c>
      <c r="AQ216" s="2">
        <v>0.01</v>
      </c>
      <c r="AR216">
        <v>3.82</v>
      </c>
      <c r="AS216" s="2">
        <v>5.0000000000000001E-3</v>
      </c>
      <c r="AT216">
        <v>17.2</v>
      </c>
      <c r="AU216">
        <v>5.0000000000000001E-3</v>
      </c>
      <c r="AV216" t="s">
        <v>878</v>
      </c>
      <c r="AW216" t="s">
        <v>878</v>
      </c>
      <c r="AX216">
        <v>12700</v>
      </c>
      <c r="AY216">
        <v>61</v>
      </c>
      <c r="AZ216">
        <v>3.17</v>
      </c>
      <c r="BA216">
        <v>1.21</v>
      </c>
      <c r="BB216" t="s">
        <v>878</v>
      </c>
      <c r="BC216">
        <v>2.81</v>
      </c>
      <c r="BD216">
        <v>1.4</v>
      </c>
      <c r="BE216">
        <v>29.6</v>
      </c>
      <c r="BF216" s="2">
        <v>0.01</v>
      </c>
      <c r="BG216">
        <v>0.35</v>
      </c>
      <c r="BH216">
        <v>0.25</v>
      </c>
      <c r="BI216">
        <v>4.67</v>
      </c>
      <c r="BJ216">
        <v>190</v>
      </c>
      <c r="BK216">
        <v>13.7</v>
      </c>
      <c r="BL216">
        <v>9.7000000000000003E-2</v>
      </c>
      <c r="BM216">
        <v>2.42</v>
      </c>
      <c r="BN216">
        <v>46.7</v>
      </c>
      <c r="BO216">
        <v>4.3600000000000003</v>
      </c>
      <c r="BP216">
        <v>8.5299999999999994</v>
      </c>
      <c r="BQ216">
        <v>0.57999999999999996</v>
      </c>
      <c r="BR216">
        <v>75</v>
      </c>
      <c r="BS216" t="s">
        <v>878</v>
      </c>
    </row>
    <row r="217" spans="1:71" x14ac:dyDescent="0.25">
      <c r="A217" t="s">
        <v>519</v>
      </c>
      <c r="B217" t="s">
        <v>878</v>
      </c>
      <c r="C217">
        <v>74400</v>
      </c>
      <c r="D217">
        <v>5.53</v>
      </c>
      <c r="E217" s="2">
        <v>1E-3</v>
      </c>
      <c r="F217" t="s">
        <v>878</v>
      </c>
      <c r="G217">
        <v>3089</v>
      </c>
      <c r="H217">
        <v>3.28</v>
      </c>
      <c r="I217" t="s">
        <v>878</v>
      </c>
      <c r="J217">
        <v>13400</v>
      </c>
      <c r="K217">
        <v>0.28999999999999998</v>
      </c>
      <c r="L217">
        <v>90</v>
      </c>
      <c r="M217" t="s">
        <v>878</v>
      </c>
      <c r="N217">
        <v>2.25</v>
      </c>
      <c r="O217" t="s">
        <v>878</v>
      </c>
      <c r="P217">
        <v>7.32</v>
      </c>
      <c r="Q217">
        <v>5.61</v>
      </c>
      <c r="R217" t="s">
        <v>878</v>
      </c>
      <c r="S217" t="s">
        <v>878</v>
      </c>
      <c r="T217" t="s">
        <v>878</v>
      </c>
      <c r="U217">
        <v>27400</v>
      </c>
      <c r="V217">
        <v>23.2</v>
      </c>
      <c r="W217" t="s">
        <v>878</v>
      </c>
      <c r="X217" t="s">
        <v>878</v>
      </c>
      <c r="Y217">
        <v>7.23</v>
      </c>
      <c r="Z217" t="s">
        <v>878</v>
      </c>
      <c r="AA217" t="s">
        <v>878</v>
      </c>
      <c r="AB217">
        <v>6.5000000000000002E-2</v>
      </c>
      <c r="AC217" t="s">
        <v>878</v>
      </c>
      <c r="AD217">
        <v>30700</v>
      </c>
      <c r="AE217">
        <v>45</v>
      </c>
      <c r="AF217">
        <v>28.6</v>
      </c>
      <c r="AG217" t="s">
        <v>878</v>
      </c>
      <c r="AH217">
        <v>1160</v>
      </c>
      <c r="AI217">
        <v>336</v>
      </c>
      <c r="AJ217">
        <v>3.22</v>
      </c>
      <c r="AK217">
        <v>29100</v>
      </c>
      <c r="AL217">
        <v>19.8</v>
      </c>
      <c r="AM217" t="s">
        <v>878</v>
      </c>
      <c r="AN217" t="s">
        <v>878</v>
      </c>
      <c r="AO217">
        <v>280</v>
      </c>
      <c r="AP217">
        <v>26.3</v>
      </c>
      <c r="AQ217" t="s">
        <v>878</v>
      </c>
      <c r="AR217" t="s">
        <v>878</v>
      </c>
      <c r="AS217" t="s">
        <v>878</v>
      </c>
      <c r="AT217" t="s">
        <v>878</v>
      </c>
      <c r="AU217" t="s">
        <v>878</v>
      </c>
      <c r="AV217" t="s">
        <v>878</v>
      </c>
      <c r="AW217" t="s">
        <v>878</v>
      </c>
      <c r="AX217" t="s">
        <v>878</v>
      </c>
      <c r="AY217">
        <v>1.17</v>
      </c>
      <c r="AZ217">
        <v>4.05</v>
      </c>
      <c r="BA217" t="s">
        <v>878</v>
      </c>
      <c r="BB217" t="s">
        <v>878</v>
      </c>
      <c r="BC217" t="s">
        <v>878</v>
      </c>
      <c r="BD217">
        <v>4.0199999999999996</v>
      </c>
      <c r="BE217">
        <v>189</v>
      </c>
      <c r="BF217">
        <v>1.4</v>
      </c>
      <c r="BG217" t="s">
        <v>878</v>
      </c>
      <c r="BH217" t="s">
        <v>878</v>
      </c>
      <c r="BI217">
        <v>15.2</v>
      </c>
      <c r="BJ217">
        <v>1090</v>
      </c>
      <c r="BK217">
        <v>0.71</v>
      </c>
      <c r="BL217" t="s">
        <v>878</v>
      </c>
      <c r="BM217">
        <v>6.18</v>
      </c>
      <c r="BN217" t="s">
        <v>878</v>
      </c>
      <c r="BO217">
        <v>1.62</v>
      </c>
      <c r="BP217">
        <v>15.1</v>
      </c>
      <c r="BQ217" t="s">
        <v>878</v>
      </c>
      <c r="BR217">
        <v>118</v>
      </c>
      <c r="BS217">
        <v>266</v>
      </c>
    </row>
    <row r="218" spans="1:71" x14ac:dyDescent="0.25">
      <c r="A218" t="s">
        <v>520</v>
      </c>
      <c r="B218">
        <v>0.57699999999999996</v>
      </c>
      <c r="C218">
        <v>29500</v>
      </c>
      <c r="D218">
        <v>2328</v>
      </c>
      <c r="E218">
        <v>13.71</v>
      </c>
      <c r="F218" t="s">
        <v>878</v>
      </c>
      <c r="G218">
        <v>100</v>
      </c>
      <c r="H218">
        <v>0.93</v>
      </c>
      <c r="I218">
        <v>0.93</v>
      </c>
      <c r="J218">
        <v>174700</v>
      </c>
      <c r="K218">
        <v>1.08</v>
      </c>
      <c r="L218">
        <v>36.9</v>
      </c>
      <c r="M218" t="s">
        <v>878</v>
      </c>
      <c r="N218">
        <v>3.8</v>
      </c>
      <c r="O218">
        <v>32.5</v>
      </c>
      <c r="P218">
        <v>8.24</v>
      </c>
      <c r="Q218">
        <v>19.2</v>
      </c>
      <c r="R218">
        <v>2.61</v>
      </c>
      <c r="S218">
        <v>1.46</v>
      </c>
      <c r="T218">
        <v>0.65</v>
      </c>
      <c r="U218">
        <v>10600</v>
      </c>
      <c r="V218">
        <v>7.15</v>
      </c>
      <c r="W218">
        <v>3.05</v>
      </c>
      <c r="X218" s="2">
        <v>0.1</v>
      </c>
      <c r="Y218">
        <v>1.63</v>
      </c>
      <c r="Z218">
        <v>40.299999999999997</v>
      </c>
      <c r="AA218">
        <v>0.51</v>
      </c>
      <c r="AB218">
        <v>5.8999999999999997E-2</v>
      </c>
      <c r="AC218" t="s">
        <v>878</v>
      </c>
      <c r="AD218">
        <v>18500</v>
      </c>
      <c r="AE218">
        <v>20.5</v>
      </c>
      <c r="AF218">
        <v>21.6</v>
      </c>
      <c r="AG218">
        <v>0.19</v>
      </c>
      <c r="AH218">
        <v>33900</v>
      </c>
      <c r="AI218">
        <v>250</v>
      </c>
      <c r="AJ218">
        <v>13.5</v>
      </c>
      <c r="AK218">
        <v>650</v>
      </c>
      <c r="AL218">
        <v>5.73</v>
      </c>
      <c r="AM218">
        <v>17.5</v>
      </c>
      <c r="AN218">
        <v>21</v>
      </c>
      <c r="AO218">
        <v>320</v>
      </c>
      <c r="AP218">
        <v>18.8</v>
      </c>
      <c r="AQ218" t="s">
        <v>878</v>
      </c>
      <c r="AR218">
        <v>4.5999999999999996</v>
      </c>
      <c r="AS218" t="s">
        <v>878</v>
      </c>
      <c r="AT218">
        <v>39</v>
      </c>
      <c r="AU218">
        <v>2.1999999999999999E-2</v>
      </c>
      <c r="AV218" t="s">
        <v>878</v>
      </c>
      <c r="AW218" t="s">
        <v>878</v>
      </c>
      <c r="AX218">
        <v>7170</v>
      </c>
      <c r="AY218">
        <v>15.2</v>
      </c>
      <c r="AZ218">
        <v>3.94</v>
      </c>
      <c r="BA218">
        <v>2.35</v>
      </c>
      <c r="BB218" t="s">
        <v>878</v>
      </c>
      <c r="BC218">
        <v>3.13</v>
      </c>
      <c r="BD218">
        <v>1.46</v>
      </c>
      <c r="BE218">
        <v>277</v>
      </c>
      <c r="BF218">
        <v>0.4</v>
      </c>
      <c r="BG218">
        <v>0.44</v>
      </c>
      <c r="BH218">
        <v>0.24</v>
      </c>
      <c r="BI218">
        <v>5.36</v>
      </c>
      <c r="BJ218">
        <v>1610</v>
      </c>
      <c r="BK218">
        <v>28.8</v>
      </c>
      <c r="BL218">
        <v>0.2</v>
      </c>
      <c r="BM218">
        <v>7.31</v>
      </c>
      <c r="BN218">
        <v>60</v>
      </c>
      <c r="BO218">
        <v>25.9</v>
      </c>
      <c r="BP218">
        <v>16.600000000000001</v>
      </c>
      <c r="BQ218">
        <v>1.31</v>
      </c>
      <c r="BR218">
        <v>121</v>
      </c>
      <c r="BS218">
        <v>58</v>
      </c>
    </row>
    <row r="219" spans="1:71" x14ac:dyDescent="0.25">
      <c r="A219" t="s">
        <v>521</v>
      </c>
      <c r="B219">
        <v>0.192</v>
      </c>
      <c r="C219">
        <v>72100</v>
      </c>
      <c r="D219">
        <v>313</v>
      </c>
      <c r="E219">
        <v>2.12</v>
      </c>
      <c r="F219" t="s">
        <v>878</v>
      </c>
      <c r="G219">
        <v>739</v>
      </c>
      <c r="H219">
        <v>2.5099999999999998</v>
      </c>
      <c r="I219">
        <v>0.37</v>
      </c>
      <c r="J219">
        <v>5250</v>
      </c>
      <c r="K219">
        <v>5.3999999999999999E-2</v>
      </c>
      <c r="L219">
        <v>79</v>
      </c>
      <c r="M219" t="s">
        <v>878</v>
      </c>
      <c r="N219">
        <v>14.2</v>
      </c>
      <c r="O219">
        <v>123</v>
      </c>
      <c r="P219">
        <v>10.3</v>
      </c>
      <c r="Q219">
        <v>32.6</v>
      </c>
      <c r="R219">
        <v>3.01</v>
      </c>
      <c r="S219">
        <v>1.6</v>
      </c>
      <c r="T219">
        <v>1.1399999999999999</v>
      </c>
      <c r="U219">
        <v>37900</v>
      </c>
      <c r="V219">
        <v>18.600000000000001</v>
      </c>
      <c r="W219">
        <v>4.47</v>
      </c>
      <c r="X219">
        <v>0.22</v>
      </c>
      <c r="Y219">
        <v>3.98</v>
      </c>
      <c r="Z219">
        <v>3.1E-2</v>
      </c>
      <c r="AA219">
        <v>0.56000000000000005</v>
      </c>
      <c r="AB219">
        <v>6.4000000000000001E-2</v>
      </c>
      <c r="AC219" t="s">
        <v>878</v>
      </c>
      <c r="AD219">
        <v>28000</v>
      </c>
      <c r="AE219">
        <v>39.6</v>
      </c>
      <c r="AF219">
        <v>51</v>
      </c>
      <c r="AG219">
        <v>0.24</v>
      </c>
      <c r="AH219">
        <v>13900</v>
      </c>
      <c r="AI219">
        <v>560</v>
      </c>
      <c r="AJ219">
        <v>1.1399999999999999</v>
      </c>
      <c r="AK219">
        <v>6130</v>
      </c>
      <c r="AL219">
        <v>10.199999999999999</v>
      </c>
      <c r="AM219">
        <v>34.200000000000003</v>
      </c>
      <c r="AN219">
        <v>68</v>
      </c>
      <c r="AO219">
        <v>590</v>
      </c>
      <c r="AP219">
        <v>22.9</v>
      </c>
      <c r="AQ219" t="s">
        <v>878</v>
      </c>
      <c r="AR219">
        <v>9.1300000000000008</v>
      </c>
      <c r="AS219" t="s">
        <v>878</v>
      </c>
      <c r="AT219">
        <v>81</v>
      </c>
      <c r="AU219" s="2">
        <v>2E-3</v>
      </c>
      <c r="AV219" t="s">
        <v>878</v>
      </c>
      <c r="AW219" t="s">
        <v>878</v>
      </c>
      <c r="AX219">
        <v>5280</v>
      </c>
      <c r="AY219">
        <v>8400</v>
      </c>
      <c r="AZ219">
        <v>13.2</v>
      </c>
      <c r="BA219">
        <v>2.64</v>
      </c>
      <c r="BB219" t="s">
        <v>878</v>
      </c>
      <c r="BC219" t="s">
        <v>878</v>
      </c>
      <c r="BD219">
        <v>3.56</v>
      </c>
      <c r="BE219">
        <v>99</v>
      </c>
      <c r="BF219">
        <v>0.96</v>
      </c>
      <c r="BG219">
        <v>0.55000000000000004</v>
      </c>
      <c r="BH219">
        <v>5.2999999999999999E-2</v>
      </c>
      <c r="BI219">
        <v>15.1</v>
      </c>
      <c r="BJ219">
        <v>3590</v>
      </c>
      <c r="BK219">
        <v>0.86</v>
      </c>
      <c r="BL219">
        <v>0.22</v>
      </c>
      <c r="BM219">
        <v>2.79</v>
      </c>
      <c r="BN219">
        <v>61</v>
      </c>
      <c r="BO219">
        <v>2.83</v>
      </c>
      <c r="BP219">
        <v>15.2</v>
      </c>
      <c r="BQ219">
        <v>1.58</v>
      </c>
      <c r="BR219">
        <v>98</v>
      </c>
      <c r="BS219">
        <v>133</v>
      </c>
    </row>
    <row r="220" spans="1:71" x14ac:dyDescent="0.25">
      <c r="A220" t="s">
        <v>523</v>
      </c>
      <c r="B220">
        <v>0.309</v>
      </c>
      <c r="C220">
        <v>69800</v>
      </c>
      <c r="D220">
        <v>477</v>
      </c>
      <c r="E220">
        <v>4.2</v>
      </c>
      <c r="F220" t="s">
        <v>878</v>
      </c>
      <c r="G220">
        <v>698</v>
      </c>
      <c r="H220">
        <v>2.54</v>
      </c>
      <c r="I220">
        <v>0.41</v>
      </c>
      <c r="J220">
        <v>5780</v>
      </c>
      <c r="K220">
        <v>5.0999999999999997E-2</v>
      </c>
      <c r="L220">
        <v>77</v>
      </c>
      <c r="M220" t="s">
        <v>878</v>
      </c>
      <c r="N220">
        <v>14</v>
      </c>
      <c r="O220">
        <v>118</v>
      </c>
      <c r="P220">
        <v>10.9</v>
      </c>
      <c r="Q220">
        <v>36</v>
      </c>
      <c r="R220">
        <v>3</v>
      </c>
      <c r="S220">
        <v>1.6</v>
      </c>
      <c r="T220">
        <v>1.1200000000000001</v>
      </c>
      <c r="U220">
        <v>35300</v>
      </c>
      <c r="V220">
        <v>18</v>
      </c>
      <c r="W220">
        <v>4.3600000000000003</v>
      </c>
      <c r="X220">
        <v>9.5000000000000001E-2</v>
      </c>
      <c r="Y220">
        <v>3.87</v>
      </c>
      <c r="Z220">
        <v>5.6000000000000001E-2</v>
      </c>
      <c r="AA220">
        <v>0.55000000000000004</v>
      </c>
      <c r="AB220">
        <v>6.3E-2</v>
      </c>
      <c r="AC220" t="s">
        <v>878</v>
      </c>
      <c r="AD220">
        <v>27800</v>
      </c>
      <c r="AE220">
        <v>38.6</v>
      </c>
      <c r="AF220">
        <v>48.9</v>
      </c>
      <c r="AG220">
        <v>0.26</v>
      </c>
      <c r="AH220">
        <v>13700</v>
      </c>
      <c r="AI220">
        <v>590</v>
      </c>
      <c r="AJ220">
        <v>1.1599999999999999</v>
      </c>
      <c r="AK220">
        <v>5900</v>
      </c>
      <c r="AL220">
        <v>0.84</v>
      </c>
      <c r="AM220">
        <v>33.700000000000003</v>
      </c>
      <c r="AN220">
        <v>47.8</v>
      </c>
      <c r="AO220">
        <v>530</v>
      </c>
      <c r="AP220">
        <v>26.5</v>
      </c>
      <c r="AQ220" t="s">
        <v>878</v>
      </c>
      <c r="AR220">
        <v>9.01</v>
      </c>
      <c r="AS220" t="s">
        <v>878</v>
      </c>
      <c r="AT220">
        <v>69</v>
      </c>
      <c r="AU220" s="2">
        <v>2E-3</v>
      </c>
      <c r="AV220" t="s">
        <v>878</v>
      </c>
      <c r="AW220" t="s">
        <v>878</v>
      </c>
      <c r="AX220">
        <v>8220</v>
      </c>
      <c r="AY220">
        <v>15000</v>
      </c>
      <c r="AZ220">
        <v>12.7</v>
      </c>
      <c r="BA220">
        <v>3.98</v>
      </c>
      <c r="BB220" t="s">
        <v>878</v>
      </c>
      <c r="BC220" t="s">
        <v>878</v>
      </c>
      <c r="BD220">
        <v>3.25</v>
      </c>
      <c r="BE220">
        <v>117</v>
      </c>
      <c r="BF220">
        <v>0.9</v>
      </c>
      <c r="BG220">
        <v>0.53</v>
      </c>
      <c r="BH220">
        <v>6.8000000000000005E-2</v>
      </c>
      <c r="BI220">
        <v>14.8</v>
      </c>
      <c r="BJ220">
        <v>3050</v>
      </c>
      <c r="BK220">
        <v>0.87</v>
      </c>
      <c r="BL220">
        <v>0.23</v>
      </c>
      <c r="BM220">
        <v>2.66</v>
      </c>
      <c r="BN220">
        <v>48.3</v>
      </c>
      <c r="BO220">
        <v>0.59</v>
      </c>
      <c r="BP220">
        <v>14.8</v>
      </c>
      <c r="BQ220">
        <v>1.6</v>
      </c>
      <c r="BR220">
        <v>97</v>
      </c>
      <c r="BS220">
        <v>130</v>
      </c>
    </row>
    <row r="221" spans="1:71" x14ac:dyDescent="0.25">
      <c r="A221" t="s">
        <v>524</v>
      </c>
      <c r="B221">
        <v>0.73899999999999999</v>
      </c>
      <c r="C221">
        <v>67600</v>
      </c>
      <c r="D221">
        <v>495</v>
      </c>
      <c r="E221">
        <v>11.06</v>
      </c>
      <c r="F221" t="s">
        <v>878</v>
      </c>
      <c r="G221">
        <v>549</v>
      </c>
      <c r="H221">
        <v>2.5299999999999998</v>
      </c>
      <c r="I221">
        <v>0.55000000000000004</v>
      </c>
      <c r="J221">
        <v>5940</v>
      </c>
      <c r="K221">
        <v>6.7000000000000004E-2</v>
      </c>
      <c r="L221">
        <v>68</v>
      </c>
      <c r="M221" t="s">
        <v>878</v>
      </c>
      <c r="N221">
        <v>11.5</v>
      </c>
      <c r="O221">
        <v>105</v>
      </c>
      <c r="P221">
        <v>13.6</v>
      </c>
      <c r="Q221">
        <v>58</v>
      </c>
      <c r="R221">
        <v>2.75</v>
      </c>
      <c r="S221">
        <v>1.62</v>
      </c>
      <c r="T221">
        <v>0.95</v>
      </c>
      <c r="U221">
        <v>34000</v>
      </c>
      <c r="V221">
        <v>17</v>
      </c>
      <c r="W221">
        <v>3.69</v>
      </c>
      <c r="X221">
        <v>0.33</v>
      </c>
      <c r="Y221">
        <v>3.27</v>
      </c>
      <c r="Z221">
        <v>0.15</v>
      </c>
      <c r="AA221">
        <v>0.54</v>
      </c>
      <c r="AB221">
        <v>6.2E-2</v>
      </c>
      <c r="AC221" t="s">
        <v>878</v>
      </c>
      <c r="AD221">
        <v>28700</v>
      </c>
      <c r="AE221">
        <v>35.299999999999997</v>
      </c>
      <c r="AF221">
        <v>24.1</v>
      </c>
      <c r="AG221">
        <v>0.25</v>
      </c>
      <c r="AH221">
        <v>13200</v>
      </c>
      <c r="AI221">
        <v>980</v>
      </c>
      <c r="AJ221">
        <v>1.32</v>
      </c>
      <c r="AK221">
        <v>3690</v>
      </c>
      <c r="AL221" t="s">
        <v>878</v>
      </c>
      <c r="AM221">
        <v>30</v>
      </c>
      <c r="AN221">
        <v>39</v>
      </c>
      <c r="AO221">
        <v>490</v>
      </c>
      <c r="AP221">
        <v>46.9</v>
      </c>
      <c r="AQ221" t="s">
        <v>878</v>
      </c>
      <c r="AR221">
        <v>7.94</v>
      </c>
      <c r="AS221" t="s">
        <v>878</v>
      </c>
      <c r="AT221">
        <v>32.200000000000003</v>
      </c>
      <c r="AU221" s="2">
        <v>2E-3</v>
      </c>
      <c r="AV221" t="s">
        <v>878</v>
      </c>
      <c r="AW221" t="s">
        <v>878</v>
      </c>
      <c r="AX221">
        <v>20900</v>
      </c>
      <c r="AY221">
        <v>35200</v>
      </c>
      <c r="AZ221">
        <v>12.5</v>
      </c>
      <c r="BA221">
        <v>10.1</v>
      </c>
      <c r="BB221" t="s">
        <v>878</v>
      </c>
      <c r="BC221" t="s">
        <v>878</v>
      </c>
      <c r="BD221">
        <v>3.12</v>
      </c>
      <c r="BE221">
        <v>153</v>
      </c>
      <c r="BF221">
        <v>0.57999999999999996</v>
      </c>
      <c r="BG221">
        <v>0.45</v>
      </c>
      <c r="BH221" t="s">
        <v>878</v>
      </c>
      <c r="BI221">
        <v>14.5</v>
      </c>
      <c r="BJ221" t="s">
        <v>878</v>
      </c>
      <c r="BK221">
        <v>0.87</v>
      </c>
      <c r="BL221">
        <v>0.23</v>
      </c>
      <c r="BM221">
        <v>2.5299999999999998</v>
      </c>
      <c r="BN221">
        <v>16</v>
      </c>
      <c r="BO221" t="s">
        <v>878</v>
      </c>
      <c r="BP221">
        <v>14.8</v>
      </c>
      <c r="BQ221">
        <v>1.59</v>
      </c>
      <c r="BR221">
        <v>105</v>
      </c>
      <c r="BS221">
        <v>108</v>
      </c>
    </row>
    <row r="222" spans="1:71" x14ac:dyDescent="0.25">
      <c r="A222" t="s">
        <v>525</v>
      </c>
      <c r="B222">
        <v>5.6000000000000001E-2</v>
      </c>
      <c r="C222">
        <v>20700</v>
      </c>
      <c r="D222">
        <v>2.2999999999999998</v>
      </c>
      <c r="E222">
        <v>7.2999999999999995E-2</v>
      </c>
      <c r="F222" t="s">
        <v>878</v>
      </c>
      <c r="G222">
        <v>273</v>
      </c>
      <c r="H222">
        <v>0.73</v>
      </c>
      <c r="I222">
        <v>0.19</v>
      </c>
      <c r="J222">
        <v>5060</v>
      </c>
      <c r="K222">
        <v>0.06</v>
      </c>
      <c r="L222">
        <v>22.2</v>
      </c>
      <c r="M222" t="s">
        <v>878</v>
      </c>
      <c r="N222">
        <v>3.08</v>
      </c>
      <c r="O222">
        <v>35.9</v>
      </c>
      <c r="P222">
        <v>3</v>
      </c>
      <c r="Q222">
        <v>10.7</v>
      </c>
      <c r="R222">
        <v>1.2</v>
      </c>
      <c r="S222">
        <v>0.5</v>
      </c>
      <c r="T222">
        <v>0.4</v>
      </c>
      <c r="U222">
        <v>9730</v>
      </c>
      <c r="V222">
        <v>5.45</v>
      </c>
      <c r="W222">
        <v>1.81</v>
      </c>
      <c r="X222" t="s">
        <v>878</v>
      </c>
      <c r="Y222">
        <v>0.69</v>
      </c>
      <c r="Z222" t="s">
        <v>878</v>
      </c>
      <c r="AA222">
        <v>0.2</v>
      </c>
      <c r="AB222">
        <v>1.9E-2</v>
      </c>
      <c r="AC222" t="s">
        <v>878</v>
      </c>
      <c r="AD222">
        <v>7420</v>
      </c>
      <c r="AE222">
        <v>10.8</v>
      </c>
      <c r="AF222">
        <v>27.1</v>
      </c>
      <c r="AG222">
        <v>6.2E-2</v>
      </c>
      <c r="AH222">
        <v>2010</v>
      </c>
      <c r="AI222">
        <v>100</v>
      </c>
      <c r="AJ222">
        <v>1.94</v>
      </c>
      <c r="AK222">
        <v>5260</v>
      </c>
      <c r="AL222">
        <v>3.62</v>
      </c>
      <c r="AM222">
        <v>10.1</v>
      </c>
      <c r="AN222" t="s">
        <v>878</v>
      </c>
      <c r="AO222">
        <v>220</v>
      </c>
      <c r="AP222">
        <v>8.67</v>
      </c>
      <c r="AQ222" t="s">
        <v>878</v>
      </c>
      <c r="AR222">
        <v>2.63</v>
      </c>
      <c r="AS222" t="s">
        <v>878</v>
      </c>
      <c r="AT222" t="s">
        <v>878</v>
      </c>
      <c r="AU222" t="s">
        <v>878</v>
      </c>
      <c r="AV222" t="s">
        <v>878</v>
      </c>
      <c r="AW222" t="s">
        <v>878</v>
      </c>
      <c r="AX222">
        <v>400</v>
      </c>
      <c r="AY222">
        <v>0.24</v>
      </c>
      <c r="AZ222">
        <v>2.36</v>
      </c>
      <c r="BA222" t="s">
        <v>878</v>
      </c>
      <c r="BB222">
        <v>426066.93</v>
      </c>
      <c r="BC222" t="s">
        <v>878</v>
      </c>
      <c r="BD222">
        <v>1.51</v>
      </c>
      <c r="BE222">
        <v>40.9</v>
      </c>
      <c r="BF222">
        <v>0.32</v>
      </c>
      <c r="BG222">
        <v>0.25</v>
      </c>
      <c r="BH222" t="s">
        <v>878</v>
      </c>
      <c r="BI222">
        <v>4.58</v>
      </c>
      <c r="BJ222">
        <v>1090</v>
      </c>
      <c r="BK222">
        <v>0.26</v>
      </c>
      <c r="BL222">
        <v>6.6000000000000003E-2</v>
      </c>
      <c r="BM222">
        <v>2.2599999999999998</v>
      </c>
      <c r="BN222" t="s">
        <v>878</v>
      </c>
      <c r="BO222">
        <v>2.27</v>
      </c>
      <c r="BP222">
        <v>4.78</v>
      </c>
      <c r="BQ222">
        <v>0.44</v>
      </c>
      <c r="BR222">
        <v>22.3</v>
      </c>
      <c r="BS222">
        <v>21.5</v>
      </c>
    </row>
    <row r="223" spans="1:71" x14ac:dyDescent="0.25">
      <c r="A223" t="s">
        <v>529</v>
      </c>
      <c r="B223">
        <v>7.3999999999999996E-2</v>
      </c>
      <c r="C223">
        <v>20400</v>
      </c>
      <c r="D223">
        <v>4.55</v>
      </c>
      <c r="E223">
        <v>0.20699999999999999</v>
      </c>
      <c r="F223" t="s">
        <v>878</v>
      </c>
      <c r="G223">
        <v>272</v>
      </c>
      <c r="H223">
        <v>0.74</v>
      </c>
      <c r="I223">
        <v>0.23</v>
      </c>
      <c r="J223">
        <v>4770</v>
      </c>
      <c r="K223">
        <v>6.5000000000000002E-2</v>
      </c>
      <c r="L223">
        <v>22.5</v>
      </c>
      <c r="M223" t="s">
        <v>878</v>
      </c>
      <c r="N223">
        <v>4.46</v>
      </c>
      <c r="O223">
        <v>41.7</v>
      </c>
      <c r="P223">
        <v>2.94</v>
      </c>
      <c r="Q223">
        <v>12.7</v>
      </c>
      <c r="R223">
        <v>1.22</v>
      </c>
      <c r="S223">
        <v>0.52</v>
      </c>
      <c r="T223">
        <v>0.4</v>
      </c>
      <c r="U223">
        <v>10100</v>
      </c>
      <c r="V223">
        <v>5.41</v>
      </c>
      <c r="W223">
        <v>1.79</v>
      </c>
      <c r="X223" t="s">
        <v>878</v>
      </c>
      <c r="Y223">
        <v>0.71</v>
      </c>
      <c r="Z223" t="s">
        <v>878</v>
      </c>
      <c r="AA223">
        <v>0.2</v>
      </c>
      <c r="AB223">
        <v>1.7999999999999999E-2</v>
      </c>
      <c r="AC223" t="s">
        <v>878</v>
      </c>
      <c r="AD223">
        <v>7410</v>
      </c>
      <c r="AE223">
        <v>11</v>
      </c>
      <c r="AF223">
        <v>26.3</v>
      </c>
      <c r="AG223">
        <v>0.06</v>
      </c>
      <c r="AH223">
        <v>2080</v>
      </c>
      <c r="AI223">
        <v>110</v>
      </c>
      <c r="AJ223">
        <v>1.98</v>
      </c>
      <c r="AK223">
        <v>5050</v>
      </c>
      <c r="AL223">
        <v>3.52</v>
      </c>
      <c r="AM223">
        <v>10.3</v>
      </c>
      <c r="AN223" t="s">
        <v>878</v>
      </c>
      <c r="AO223">
        <v>220</v>
      </c>
      <c r="AP223">
        <v>11.6</v>
      </c>
      <c r="AQ223" t="s">
        <v>878</v>
      </c>
      <c r="AR223">
        <v>2.62</v>
      </c>
      <c r="AS223" t="s">
        <v>878</v>
      </c>
      <c r="AT223" t="s">
        <v>878</v>
      </c>
      <c r="AU223" t="s">
        <v>878</v>
      </c>
      <c r="AV223" t="s">
        <v>878</v>
      </c>
      <c r="AW223" t="s">
        <v>878</v>
      </c>
      <c r="AX223">
        <v>690</v>
      </c>
      <c r="AY223">
        <v>0.27</v>
      </c>
      <c r="AZ223">
        <v>2.4</v>
      </c>
      <c r="BA223" t="s">
        <v>878</v>
      </c>
      <c r="BB223">
        <v>426534.36499999999</v>
      </c>
      <c r="BC223" t="s">
        <v>878</v>
      </c>
      <c r="BD223">
        <v>1.45</v>
      </c>
      <c r="BE223">
        <v>39.799999999999997</v>
      </c>
      <c r="BF223">
        <v>0.33</v>
      </c>
      <c r="BG223">
        <v>0.25</v>
      </c>
      <c r="BH223" t="s">
        <v>878</v>
      </c>
      <c r="BI223">
        <v>4.66</v>
      </c>
      <c r="BJ223">
        <v>1090</v>
      </c>
      <c r="BK223">
        <v>0.26</v>
      </c>
      <c r="BL223">
        <v>6.7000000000000004E-2</v>
      </c>
      <c r="BM223">
        <v>4.2300000000000004</v>
      </c>
      <c r="BN223" t="s">
        <v>878</v>
      </c>
      <c r="BO223">
        <v>2.2999999999999998</v>
      </c>
      <c r="BP223">
        <v>4.79</v>
      </c>
      <c r="BQ223">
        <v>0.42</v>
      </c>
      <c r="BR223">
        <v>23</v>
      </c>
      <c r="BS223">
        <v>22.7</v>
      </c>
    </row>
    <row r="224" spans="1:71" x14ac:dyDescent="0.25">
      <c r="A224" t="s">
        <v>530</v>
      </c>
      <c r="B224">
        <v>8.4000000000000005E-2</v>
      </c>
      <c r="C224">
        <v>20500</v>
      </c>
      <c r="D224">
        <v>6.55</v>
      </c>
      <c r="E224">
        <v>0.313</v>
      </c>
      <c r="F224" t="s">
        <v>878</v>
      </c>
      <c r="G224">
        <v>274</v>
      </c>
      <c r="H224">
        <v>0.72</v>
      </c>
      <c r="I224">
        <v>0.27</v>
      </c>
      <c r="J224">
        <v>5140</v>
      </c>
      <c r="K224">
        <v>7.1999999999999995E-2</v>
      </c>
      <c r="L224">
        <v>23.2</v>
      </c>
      <c r="M224" t="s">
        <v>878</v>
      </c>
      <c r="N224">
        <v>5.68</v>
      </c>
      <c r="O224">
        <v>51</v>
      </c>
      <c r="P224">
        <v>2.86</v>
      </c>
      <c r="Q224">
        <v>15.1</v>
      </c>
      <c r="R224">
        <v>1.2</v>
      </c>
      <c r="S224">
        <v>0.51</v>
      </c>
      <c r="T224">
        <v>0.41</v>
      </c>
      <c r="U224">
        <v>10800</v>
      </c>
      <c r="V224">
        <v>5.4</v>
      </c>
      <c r="W224">
        <v>1.78</v>
      </c>
      <c r="X224" t="s">
        <v>878</v>
      </c>
      <c r="Y224">
        <v>0.76</v>
      </c>
      <c r="Z224" t="s">
        <v>878</v>
      </c>
      <c r="AA224">
        <v>0.2</v>
      </c>
      <c r="AB224">
        <v>1.9E-2</v>
      </c>
      <c r="AC224" t="s">
        <v>878</v>
      </c>
      <c r="AD224">
        <v>7390</v>
      </c>
      <c r="AE224">
        <v>11.2</v>
      </c>
      <c r="AF224">
        <v>25.7</v>
      </c>
      <c r="AG224">
        <v>6.0999999999999999E-2</v>
      </c>
      <c r="AH224">
        <v>2200</v>
      </c>
      <c r="AI224">
        <v>110</v>
      </c>
      <c r="AJ224">
        <v>2.15</v>
      </c>
      <c r="AK224">
        <v>4940</v>
      </c>
      <c r="AL224">
        <v>3.55</v>
      </c>
      <c r="AM224">
        <v>10.5</v>
      </c>
      <c r="AN224" t="s">
        <v>878</v>
      </c>
      <c r="AO224">
        <v>210</v>
      </c>
      <c r="AP224">
        <v>14.2</v>
      </c>
      <c r="AQ224" t="s">
        <v>878</v>
      </c>
      <c r="AR224">
        <v>2.69</v>
      </c>
      <c r="AS224" t="s">
        <v>878</v>
      </c>
      <c r="AT224" t="s">
        <v>878</v>
      </c>
      <c r="AU224" t="s">
        <v>878</v>
      </c>
      <c r="AV224" t="s">
        <v>878</v>
      </c>
      <c r="AW224" t="s">
        <v>878</v>
      </c>
      <c r="AX224">
        <v>990</v>
      </c>
      <c r="AY224">
        <v>0.28999999999999998</v>
      </c>
      <c r="AZ224">
        <v>2.59</v>
      </c>
      <c r="BA224" t="s">
        <v>878</v>
      </c>
      <c r="BB224">
        <v>425692.98200000002</v>
      </c>
      <c r="BC224" t="s">
        <v>878</v>
      </c>
      <c r="BD224">
        <v>1.43</v>
      </c>
      <c r="BE224">
        <v>40.299999999999997</v>
      </c>
      <c r="BF224">
        <v>0.36</v>
      </c>
      <c r="BG224">
        <v>0.25</v>
      </c>
      <c r="BH224" t="s">
        <v>878</v>
      </c>
      <c r="BI224">
        <v>4.8099999999999996</v>
      </c>
      <c r="BJ224">
        <v>1090</v>
      </c>
      <c r="BK224">
        <v>0.25</v>
      </c>
      <c r="BL224" t="s">
        <v>878</v>
      </c>
      <c r="BM224">
        <v>5.98</v>
      </c>
      <c r="BN224" t="s">
        <v>878</v>
      </c>
      <c r="BO224">
        <v>2.17</v>
      </c>
      <c r="BP224">
        <v>4.88</v>
      </c>
      <c r="BQ224">
        <v>0.45</v>
      </c>
      <c r="BR224">
        <v>23.6</v>
      </c>
      <c r="BS224">
        <v>24.2</v>
      </c>
    </row>
    <row r="225" spans="1:71" x14ac:dyDescent="0.25">
      <c r="A225" t="s">
        <v>531</v>
      </c>
      <c r="B225">
        <v>0.32300000000000001</v>
      </c>
      <c r="C225">
        <v>19200</v>
      </c>
      <c r="D225">
        <v>18.8</v>
      </c>
      <c r="E225">
        <v>2.19</v>
      </c>
      <c r="F225" t="s">
        <v>878</v>
      </c>
      <c r="G225">
        <v>259</v>
      </c>
      <c r="H225">
        <v>0.65</v>
      </c>
      <c r="I225">
        <v>0.5</v>
      </c>
      <c r="J225">
        <v>4820</v>
      </c>
      <c r="K225">
        <v>9.8000000000000004E-2</v>
      </c>
      <c r="L225">
        <v>26.3</v>
      </c>
      <c r="M225" t="s">
        <v>878</v>
      </c>
      <c r="N225">
        <v>11.2</v>
      </c>
      <c r="O225">
        <v>80</v>
      </c>
      <c r="P225">
        <v>2.57</v>
      </c>
      <c r="Q225">
        <v>25.8</v>
      </c>
      <c r="R225">
        <v>1.46</v>
      </c>
      <c r="S225">
        <v>0.62</v>
      </c>
      <c r="T225">
        <v>0.47</v>
      </c>
      <c r="U225">
        <v>13300</v>
      </c>
      <c r="V225">
        <v>5.14</v>
      </c>
      <c r="W225">
        <v>1.98</v>
      </c>
      <c r="X225" t="s">
        <v>878</v>
      </c>
      <c r="Y225">
        <v>0.96</v>
      </c>
      <c r="Z225" t="s">
        <v>878</v>
      </c>
      <c r="AA225">
        <v>0.25</v>
      </c>
      <c r="AB225">
        <v>1.7999999999999999E-2</v>
      </c>
      <c r="AC225" t="s">
        <v>878</v>
      </c>
      <c r="AD225">
        <v>6850</v>
      </c>
      <c r="AE225">
        <v>13.1</v>
      </c>
      <c r="AF225">
        <v>22.8</v>
      </c>
      <c r="AG225">
        <v>7.5999999999999998E-2</v>
      </c>
      <c r="AH225">
        <v>2390</v>
      </c>
      <c r="AI225">
        <v>130</v>
      </c>
      <c r="AJ225">
        <v>2.87</v>
      </c>
      <c r="AK225">
        <v>4190</v>
      </c>
      <c r="AL225">
        <v>3.49</v>
      </c>
      <c r="AM225">
        <v>11.6</v>
      </c>
      <c r="AN225" t="s">
        <v>878</v>
      </c>
      <c r="AO225">
        <v>190</v>
      </c>
      <c r="AP225">
        <v>31.6</v>
      </c>
      <c r="AQ225" t="s">
        <v>878</v>
      </c>
      <c r="AR225">
        <v>3</v>
      </c>
      <c r="AS225" t="s">
        <v>878</v>
      </c>
      <c r="AT225" t="s">
        <v>878</v>
      </c>
      <c r="AU225" t="s">
        <v>878</v>
      </c>
      <c r="AV225" t="s">
        <v>878</v>
      </c>
      <c r="AW225" t="s">
        <v>878</v>
      </c>
      <c r="AX225">
        <v>2490</v>
      </c>
      <c r="AY225">
        <v>0.45</v>
      </c>
      <c r="AZ225">
        <v>2.64</v>
      </c>
      <c r="BA225" t="s">
        <v>878</v>
      </c>
      <c r="BB225">
        <v>424337.42099999997</v>
      </c>
      <c r="BC225" t="s">
        <v>878</v>
      </c>
      <c r="BD225">
        <v>1.3</v>
      </c>
      <c r="BE225">
        <v>37</v>
      </c>
      <c r="BF225">
        <v>0.45</v>
      </c>
      <c r="BG225">
        <v>0.28999999999999998</v>
      </c>
      <c r="BH225" t="s">
        <v>878</v>
      </c>
      <c r="BI225">
        <v>6.65</v>
      </c>
      <c r="BJ225">
        <v>1050</v>
      </c>
      <c r="BK225">
        <v>0.24</v>
      </c>
      <c r="BL225">
        <v>8.6999999999999994E-2</v>
      </c>
      <c r="BM225">
        <v>24.7</v>
      </c>
      <c r="BN225" t="s">
        <v>878</v>
      </c>
      <c r="BO225">
        <v>2.41</v>
      </c>
      <c r="BP225">
        <v>5.79</v>
      </c>
      <c r="BQ225">
        <v>0.55000000000000004</v>
      </c>
      <c r="BR225">
        <v>28.8</v>
      </c>
      <c r="BS225">
        <v>30.7</v>
      </c>
    </row>
    <row r="226" spans="1:71" x14ac:dyDescent="0.25">
      <c r="A226" t="s">
        <v>532</v>
      </c>
      <c r="B226">
        <v>2.0499999999999998</v>
      </c>
      <c r="C226">
        <v>16400</v>
      </c>
      <c r="D226">
        <v>48.2</v>
      </c>
      <c r="E226">
        <v>17.829999999999998</v>
      </c>
      <c r="F226" t="s">
        <v>878</v>
      </c>
      <c r="G226">
        <v>216</v>
      </c>
      <c r="H226">
        <v>0.55000000000000004</v>
      </c>
      <c r="I226">
        <v>1.1399999999999999</v>
      </c>
      <c r="J226">
        <v>4520</v>
      </c>
      <c r="K226">
        <v>0.18</v>
      </c>
      <c r="L226">
        <v>33.299999999999997</v>
      </c>
      <c r="M226" t="s">
        <v>878</v>
      </c>
      <c r="N226">
        <v>23.5</v>
      </c>
      <c r="O226">
        <v>110</v>
      </c>
      <c r="P226">
        <v>2</v>
      </c>
      <c r="Q226">
        <v>52</v>
      </c>
      <c r="R226">
        <v>2.0699999999999998</v>
      </c>
      <c r="S226">
        <v>0.97</v>
      </c>
      <c r="T226">
        <v>0.57999999999999996</v>
      </c>
      <c r="U226">
        <v>19300</v>
      </c>
      <c r="V226">
        <v>4.4800000000000004</v>
      </c>
      <c r="W226">
        <v>2.46</v>
      </c>
      <c r="X226" t="s">
        <v>878</v>
      </c>
      <c r="Y226">
        <v>1.26</v>
      </c>
      <c r="Z226" t="s">
        <v>878</v>
      </c>
      <c r="AA226">
        <v>0.37</v>
      </c>
      <c r="AB226">
        <v>1.6E-2</v>
      </c>
      <c r="AC226" t="s">
        <v>878</v>
      </c>
      <c r="AD226">
        <v>5570</v>
      </c>
      <c r="AE226">
        <v>16.7</v>
      </c>
      <c r="AF226">
        <v>17.899999999999999</v>
      </c>
      <c r="AG226">
        <v>0.11</v>
      </c>
      <c r="AH226">
        <v>2770</v>
      </c>
      <c r="AI226">
        <v>160</v>
      </c>
      <c r="AJ226">
        <v>4.34</v>
      </c>
      <c r="AK226">
        <v>2990</v>
      </c>
      <c r="AL226">
        <v>3.49</v>
      </c>
      <c r="AM226">
        <v>13.9</v>
      </c>
      <c r="AN226" t="s">
        <v>878</v>
      </c>
      <c r="AO226">
        <v>160</v>
      </c>
      <c r="AP226">
        <v>79</v>
      </c>
      <c r="AQ226" t="s">
        <v>878</v>
      </c>
      <c r="AR226">
        <v>3.69</v>
      </c>
      <c r="AS226" t="s">
        <v>878</v>
      </c>
      <c r="AT226" t="s">
        <v>878</v>
      </c>
      <c r="AU226" t="s">
        <v>878</v>
      </c>
      <c r="AV226" t="s">
        <v>878</v>
      </c>
      <c r="AW226" t="s">
        <v>878</v>
      </c>
      <c r="AX226">
        <v>6430</v>
      </c>
      <c r="AY226">
        <v>0.85</v>
      </c>
      <c r="AZ226">
        <v>2.62</v>
      </c>
      <c r="BA226" t="s">
        <v>878</v>
      </c>
      <c r="BB226">
        <v>422935.11599999998</v>
      </c>
      <c r="BC226" t="s">
        <v>878</v>
      </c>
      <c r="BD226">
        <v>1.1100000000000001</v>
      </c>
      <c r="BE226">
        <v>32.4</v>
      </c>
      <c r="BF226">
        <v>0.73</v>
      </c>
      <c r="BG226">
        <v>0.39</v>
      </c>
      <c r="BH226" t="s">
        <v>878</v>
      </c>
      <c r="BI226">
        <v>12.3</v>
      </c>
      <c r="BJ226">
        <v>860</v>
      </c>
      <c r="BK226">
        <v>0.21</v>
      </c>
      <c r="BL226" t="s">
        <v>878</v>
      </c>
      <c r="BM226">
        <v>82</v>
      </c>
      <c r="BN226" t="s">
        <v>878</v>
      </c>
      <c r="BO226">
        <v>2.59</v>
      </c>
      <c r="BP226">
        <v>8.11</v>
      </c>
      <c r="BQ226">
        <v>0.84</v>
      </c>
      <c r="BR226">
        <v>40.799999999999997</v>
      </c>
      <c r="BS226">
        <v>43.2</v>
      </c>
    </row>
    <row r="227" spans="1:71" x14ac:dyDescent="0.25">
      <c r="A227" t="s">
        <v>533</v>
      </c>
      <c r="B227">
        <v>3.66</v>
      </c>
      <c r="C227">
        <v>16100</v>
      </c>
      <c r="D227">
        <v>46.8</v>
      </c>
      <c r="E227">
        <v>34.99</v>
      </c>
      <c r="F227" t="s">
        <v>878</v>
      </c>
      <c r="G227">
        <v>214</v>
      </c>
      <c r="H227">
        <v>0.54</v>
      </c>
      <c r="I227">
        <v>1.34</v>
      </c>
      <c r="J227">
        <v>4470</v>
      </c>
      <c r="K227">
        <v>0.19</v>
      </c>
      <c r="L227">
        <v>33.1</v>
      </c>
      <c r="M227" t="s">
        <v>878</v>
      </c>
      <c r="N227">
        <v>24.4</v>
      </c>
      <c r="O227">
        <v>111</v>
      </c>
      <c r="P227">
        <v>1.98</v>
      </c>
      <c r="Q227">
        <v>137</v>
      </c>
      <c r="R227">
        <v>2.06</v>
      </c>
      <c r="S227">
        <v>0.96</v>
      </c>
      <c r="T227">
        <v>0.56999999999999995</v>
      </c>
      <c r="U227">
        <v>20400</v>
      </c>
      <c r="V227">
        <v>4.4800000000000004</v>
      </c>
      <c r="W227">
        <v>2.48</v>
      </c>
      <c r="X227" t="s">
        <v>878</v>
      </c>
      <c r="Y227">
        <v>1.29</v>
      </c>
      <c r="Z227" t="s">
        <v>878</v>
      </c>
      <c r="AA227">
        <v>0.36</v>
      </c>
      <c r="AB227">
        <v>2.7E-2</v>
      </c>
      <c r="AC227" t="s">
        <v>878</v>
      </c>
      <c r="AD227">
        <v>5540</v>
      </c>
      <c r="AE227">
        <v>16.5</v>
      </c>
      <c r="AF227">
        <v>18.2</v>
      </c>
      <c r="AG227">
        <v>0.11</v>
      </c>
      <c r="AH227">
        <v>2800</v>
      </c>
      <c r="AI227">
        <v>160</v>
      </c>
      <c r="AJ227">
        <v>5.25</v>
      </c>
      <c r="AK227">
        <v>2990</v>
      </c>
      <c r="AL227">
        <v>3.66</v>
      </c>
      <c r="AM227">
        <v>13.9</v>
      </c>
      <c r="AN227">
        <v>55</v>
      </c>
      <c r="AO227">
        <v>160</v>
      </c>
      <c r="AP227">
        <v>87</v>
      </c>
      <c r="AQ227" t="s">
        <v>878</v>
      </c>
      <c r="AR227">
        <v>3.68</v>
      </c>
      <c r="AS227" t="s">
        <v>878</v>
      </c>
      <c r="AT227" t="s">
        <v>878</v>
      </c>
      <c r="AU227" t="s">
        <v>878</v>
      </c>
      <c r="AV227" t="s">
        <v>878</v>
      </c>
      <c r="AW227" t="s">
        <v>878</v>
      </c>
      <c r="AX227">
        <v>7210</v>
      </c>
      <c r="AY227">
        <v>0.86</v>
      </c>
      <c r="AZ227">
        <v>2.59</v>
      </c>
      <c r="BA227" t="s">
        <v>878</v>
      </c>
      <c r="BB227">
        <v>421906.75900000002</v>
      </c>
      <c r="BC227" t="s">
        <v>878</v>
      </c>
      <c r="BD227">
        <v>1.1499999999999999</v>
      </c>
      <c r="BE227">
        <v>31.6</v>
      </c>
      <c r="BF227">
        <v>0.77</v>
      </c>
      <c r="BG227">
        <v>0.37</v>
      </c>
      <c r="BH227" t="s">
        <v>878</v>
      </c>
      <c r="BI227">
        <v>11.5</v>
      </c>
      <c r="BJ227">
        <v>940</v>
      </c>
      <c r="BK227">
        <v>0.21</v>
      </c>
      <c r="BL227">
        <v>0.13</v>
      </c>
      <c r="BM227">
        <v>75</v>
      </c>
      <c r="BN227" t="s">
        <v>878</v>
      </c>
      <c r="BO227">
        <v>2.93</v>
      </c>
      <c r="BP227">
        <v>8.0500000000000007</v>
      </c>
      <c r="BQ227">
        <v>0.83</v>
      </c>
      <c r="BR227">
        <v>45.2</v>
      </c>
      <c r="BS227">
        <v>44.7</v>
      </c>
    </row>
    <row r="228" spans="1:71" x14ac:dyDescent="0.25">
      <c r="A228" t="s">
        <v>534</v>
      </c>
      <c r="B228">
        <v>6.35</v>
      </c>
      <c r="C228">
        <v>29000</v>
      </c>
      <c r="D228">
        <v>55</v>
      </c>
      <c r="E228">
        <v>89.97</v>
      </c>
      <c r="F228" t="s">
        <v>878</v>
      </c>
      <c r="G228">
        <v>327</v>
      </c>
      <c r="H228">
        <v>0.97</v>
      </c>
      <c r="I228">
        <v>1.43</v>
      </c>
      <c r="J228">
        <v>4230</v>
      </c>
      <c r="K228">
        <v>0.2</v>
      </c>
      <c r="L228">
        <v>49.3</v>
      </c>
      <c r="M228" t="s">
        <v>878</v>
      </c>
      <c r="N228">
        <v>18.8</v>
      </c>
      <c r="O228">
        <v>134</v>
      </c>
      <c r="P228">
        <v>3.76</v>
      </c>
      <c r="Q228">
        <v>496</v>
      </c>
      <c r="R228">
        <v>2.58</v>
      </c>
      <c r="S228">
        <v>1.27</v>
      </c>
      <c r="T228">
        <v>0.7</v>
      </c>
      <c r="U228">
        <v>24000</v>
      </c>
      <c r="V228">
        <v>7.87</v>
      </c>
      <c r="W228">
        <v>3.35</v>
      </c>
      <c r="X228" t="s">
        <v>878</v>
      </c>
      <c r="Y228">
        <v>3.28</v>
      </c>
      <c r="Z228" t="s">
        <v>878</v>
      </c>
      <c r="AA228">
        <v>0.47</v>
      </c>
      <c r="AB228">
        <v>9.1999999999999998E-2</v>
      </c>
      <c r="AC228" t="s">
        <v>878</v>
      </c>
      <c r="AD228">
        <v>10700</v>
      </c>
      <c r="AE228">
        <v>24.5</v>
      </c>
      <c r="AF228">
        <v>22.3</v>
      </c>
      <c r="AG228">
        <v>0.19</v>
      </c>
      <c r="AH228">
        <v>5050</v>
      </c>
      <c r="AI228">
        <v>200</v>
      </c>
      <c r="AJ228">
        <v>8.07</v>
      </c>
      <c r="AK228">
        <v>3680</v>
      </c>
      <c r="AL228">
        <v>9.69</v>
      </c>
      <c r="AM228">
        <v>20.7</v>
      </c>
      <c r="AN228" t="s">
        <v>878</v>
      </c>
      <c r="AO228">
        <v>250</v>
      </c>
      <c r="AP228">
        <v>106</v>
      </c>
      <c r="AQ228" t="s">
        <v>878</v>
      </c>
      <c r="AR228">
        <v>5.63</v>
      </c>
      <c r="AS228" t="s">
        <v>878</v>
      </c>
      <c r="AT228" t="s">
        <v>878</v>
      </c>
      <c r="AU228" t="s">
        <v>878</v>
      </c>
      <c r="AV228" t="s">
        <v>878</v>
      </c>
      <c r="AW228" t="s">
        <v>878</v>
      </c>
      <c r="AX228">
        <v>6020</v>
      </c>
      <c r="AY228">
        <v>18.3</v>
      </c>
      <c r="AZ228">
        <v>5.59</v>
      </c>
      <c r="BA228" t="s">
        <v>878</v>
      </c>
      <c r="BB228">
        <v>398067.57799999998</v>
      </c>
      <c r="BC228" t="s">
        <v>878</v>
      </c>
      <c r="BD228">
        <v>2.0499999999999998</v>
      </c>
      <c r="BE228">
        <v>45.2</v>
      </c>
      <c r="BF228">
        <v>1.03</v>
      </c>
      <c r="BG228">
        <v>0.47</v>
      </c>
      <c r="BH228" t="s">
        <v>878</v>
      </c>
      <c r="BI228">
        <v>13.4</v>
      </c>
      <c r="BJ228">
        <v>3020</v>
      </c>
      <c r="BK228">
        <v>0.38</v>
      </c>
      <c r="BL228">
        <v>0.18</v>
      </c>
      <c r="BM228">
        <v>51</v>
      </c>
      <c r="BN228">
        <v>36.411000000000001</v>
      </c>
      <c r="BO228">
        <v>5.93</v>
      </c>
      <c r="BP228">
        <v>10.9</v>
      </c>
      <c r="BQ228">
        <v>1.24</v>
      </c>
      <c r="BR228">
        <v>78</v>
      </c>
      <c r="BS228">
        <v>113</v>
      </c>
    </row>
    <row r="229" spans="1:71" x14ac:dyDescent="0.25">
      <c r="A229" t="s">
        <v>535</v>
      </c>
      <c r="B229" t="s">
        <v>878</v>
      </c>
      <c r="C229" t="s">
        <v>878</v>
      </c>
      <c r="D229" t="s">
        <v>878</v>
      </c>
      <c r="E229">
        <v>0.371</v>
      </c>
      <c r="F229" t="s">
        <v>878</v>
      </c>
      <c r="G229" t="s">
        <v>878</v>
      </c>
      <c r="H229" t="s">
        <v>878</v>
      </c>
      <c r="I229" t="s">
        <v>878</v>
      </c>
      <c r="J229" t="s">
        <v>878</v>
      </c>
      <c r="K229" t="s">
        <v>878</v>
      </c>
      <c r="L229" t="s">
        <v>878</v>
      </c>
      <c r="M229" t="s">
        <v>878</v>
      </c>
      <c r="N229" t="s">
        <v>878</v>
      </c>
      <c r="O229" t="s">
        <v>878</v>
      </c>
      <c r="P229" t="s">
        <v>878</v>
      </c>
      <c r="Q229" t="s">
        <v>878</v>
      </c>
      <c r="R229" t="s">
        <v>878</v>
      </c>
      <c r="S229" t="s">
        <v>878</v>
      </c>
      <c r="T229" t="s">
        <v>878</v>
      </c>
      <c r="U229" t="s">
        <v>878</v>
      </c>
      <c r="V229" t="s">
        <v>878</v>
      </c>
      <c r="W229" t="s">
        <v>878</v>
      </c>
      <c r="X229" t="s">
        <v>878</v>
      </c>
      <c r="Y229" t="s">
        <v>878</v>
      </c>
      <c r="Z229" t="s">
        <v>878</v>
      </c>
      <c r="AA229" t="s">
        <v>878</v>
      </c>
      <c r="AB229" t="s">
        <v>878</v>
      </c>
      <c r="AC229" t="s">
        <v>878</v>
      </c>
      <c r="AD229" t="s">
        <v>878</v>
      </c>
      <c r="AE229" t="s">
        <v>878</v>
      </c>
      <c r="AF229" t="s">
        <v>878</v>
      </c>
      <c r="AG229" t="s">
        <v>878</v>
      </c>
      <c r="AH229" t="s">
        <v>878</v>
      </c>
      <c r="AI229" t="s">
        <v>878</v>
      </c>
      <c r="AJ229" t="s">
        <v>878</v>
      </c>
      <c r="AK229" t="s">
        <v>878</v>
      </c>
      <c r="AL229" t="s">
        <v>878</v>
      </c>
      <c r="AM229" t="s">
        <v>878</v>
      </c>
      <c r="AN229" t="s">
        <v>878</v>
      </c>
      <c r="AO229" t="s">
        <v>878</v>
      </c>
      <c r="AP229" t="s">
        <v>878</v>
      </c>
      <c r="AQ229" t="s">
        <v>878</v>
      </c>
      <c r="AR229" t="s">
        <v>878</v>
      </c>
      <c r="AS229" t="s">
        <v>878</v>
      </c>
      <c r="AT229" t="s">
        <v>878</v>
      </c>
      <c r="AU229" t="s">
        <v>878</v>
      </c>
      <c r="AV229" t="s">
        <v>878</v>
      </c>
      <c r="AW229" t="s">
        <v>878</v>
      </c>
      <c r="AX229" t="s">
        <v>878</v>
      </c>
      <c r="AY229" t="s">
        <v>878</v>
      </c>
      <c r="AZ229" t="s">
        <v>878</v>
      </c>
      <c r="BA229" t="s">
        <v>878</v>
      </c>
      <c r="BB229" t="s">
        <v>878</v>
      </c>
      <c r="BC229" t="s">
        <v>878</v>
      </c>
      <c r="BD229" t="s">
        <v>878</v>
      </c>
      <c r="BE229" t="s">
        <v>878</v>
      </c>
      <c r="BF229" t="s">
        <v>878</v>
      </c>
      <c r="BG229" t="s">
        <v>878</v>
      </c>
      <c r="BH229" t="s">
        <v>878</v>
      </c>
      <c r="BI229" t="s">
        <v>878</v>
      </c>
      <c r="BJ229" t="s">
        <v>878</v>
      </c>
      <c r="BK229" t="s">
        <v>878</v>
      </c>
      <c r="BL229" t="s">
        <v>878</v>
      </c>
      <c r="BM229" t="s">
        <v>878</v>
      </c>
      <c r="BN229" t="s">
        <v>878</v>
      </c>
      <c r="BO229" t="s">
        <v>878</v>
      </c>
      <c r="BP229" t="s">
        <v>878</v>
      </c>
      <c r="BQ229" t="s">
        <v>878</v>
      </c>
      <c r="BR229" t="s">
        <v>878</v>
      </c>
      <c r="BS229" t="s">
        <v>878</v>
      </c>
    </row>
    <row r="230" spans="1:71" x14ac:dyDescent="0.25">
      <c r="A230" t="s">
        <v>538</v>
      </c>
      <c r="B230" t="s">
        <v>878</v>
      </c>
      <c r="C230" t="s">
        <v>878</v>
      </c>
      <c r="D230" t="s">
        <v>878</v>
      </c>
      <c r="E230">
        <v>0.59899999999999998</v>
      </c>
      <c r="F230" t="s">
        <v>878</v>
      </c>
      <c r="G230" t="s">
        <v>878</v>
      </c>
      <c r="H230" t="s">
        <v>878</v>
      </c>
      <c r="I230" t="s">
        <v>878</v>
      </c>
      <c r="J230" t="s">
        <v>878</v>
      </c>
      <c r="K230" t="s">
        <v>878</v>
      </c>
      <c r="L230" t="s">
        <v>878</v>
      </c>
      <c r="M230" t="s">
        <v>878</v>
      </c>
      <c r="N230" t="s">
        <v>878</v>
      </c>
      <c r="O230" t="s">
        <v>878</v>
      </c>
      <c r="P230" t="s">
        <v>878</v>
      </c>
      <c r="Q230" t="s">
        <v>878</v>
      </c>
      <c r="R230" t="s">
        <v>878</v>
      </c>
      <c r="S230" t="s">
        <v>878</v>
      </c>
      <c r="T230" t="s">
        <v>878</v>
      </c>
      <c r="U230" t="s">
        <v>878</v>
      </c>
      <c r="V230" t="s">
        <v>878</v>
      </c>
      <c r="W230" t="s">
        <v>878</v>
      </c>
      <c r="X230" t="s">
        <v>878</v>
      </c>
      <c r="Y230" t="s">
        <v>878</v>
      </c>
      <c r="Z230" t="s">
        <v>878</v>
      </c>
      <c r="AA230" t="s">
        <v>878</v>
      </c>
      <c r="AB230" t="s">
        <v>878</v>
      </c>
      <c r="AC230" t="s">
        <v>878</v>
      </c>
      <c r="AD230" t="s">
        <v>878</v>
      </c>
      <c r="AE230" t="s">
        <v>878</v>
      </c>
      <c r="AF230" t="s">
        <v>878</v>
      </c>
      <c r="AG230" t="s">
        <v>878</v>
      </c>
      <c r="AH230" t="s">
        <v>878</v>
      </c>
      <c r="AI230" t="s">
        <v>878</v>
      </c>
      <c r="AJ230" t="s">
        <v>878</v>
      </c>
      <c r="AK230" t="s">
        <v>878</v>
      </c>
      <c r="AL230" t="s">
        <v>878</v>
      </c>
      <c r="AM230" t="s">
        <v>878</v>
      </c>
      <c r="AN230" t="s">
        <v>878</v>
      </c>
      <c r="AO230" t="s">
        <v>878</v>
      </c>
      <c r="AP230" t="s">
        <v>878</v>
      </c>
      <c r="AQ230" t="s">
        <v>878</v>
      </c>
      <c r="AR230" t="s">
        <v>878</v>
      </c>
      <c r="AS230" t="s">
        <v>878</v>
      </c>
      <c r="AT230" t="s">
        <v>878</v>
      </c>
      <c r="AU230" t="s">
        <v>878</v>
      </c>
      <c r="AV230" t="s">
        <v>878</v>
      </c>
      <c r="AW230" t="s">
        <v>878</v>
      </c>
      <c r="AX230" t="s">
        <v>878</v>
      </c>
      <c r="AY230" t="s">
        <v>878</v>
      </c>
      <c r="AZ230" t="s">
        <v>878</v>
      </c>
      <c r="BA230" t="s">
        <v>878</v>
      </c>
      <c r="BB230" t="s">
        <v>878</v>
      </c>
      <c r="BC230" t="s">
        <v>878</v>
      </c>
      <c r="BD230" t="s">
        <v>878</v>
      </c>
      <c r="BE230" t="s">
        <v>878</v>
      </c>
      <c r="BF230" t="s">
        <v>878</v>
      </c>
      <c r="BG230" t="s">
        <v>878</v>
      </c>
      <c r="BH230" t="s">
        <v>878</v>
      </c>
      <c r="BI230" t="s">
        <v>878</v>
      </c>
      <c r="BJ230" t="s">
        <v>878</v>
      </c>
      <c r="BK230" t="s">
        <v>878</v>
      </c>
      <c r="BL230" t="s">
        <v>878</v>
      </c>
      <c r="BM230" t="s">
        <v>878</v>
      </c>
      <c r="BN230" t="s">
        <v>878</v>
      </c>
      <c r="BO230" t="s">
        <v>878</v>
      </c>
      <c r="BP230" t="s">
        <v>878</v>
      </c>
      <c r="BQ230" t="s">
        <v>878</v>
      </c>
      <c r="BR230" t="s">
        <v>878</v>
      </c>
      <c r="BS230" t="s">
        <v>878</v>
      </c>
    </row>
    <row r="231" spans="1:71" x14ac:dyDescent="0.25">
      <c r="A231" t="s">
        <v>539</v>
      </c>
      <c r="B231" t="s">
        <v>878</v>
      </c>
      <c r="C231" t="s">
        <v>878</v>
      </c>
      <c r="D231" t="s">
        <v>878</v>
      </c>
      <c r="E231">
        <v>0.85399999999999998</v>
      </c>
      <c r="F231" t="s">
        <v>878</v>
      </c>
      <c r="G231" t="s">
        <v>878</v>
      </c>
      <c r="H231" t="s">
        <v>878</v>
      </c>
      <c r="I231" t="s">
        <v>878</v>
      </c>
      <c r="J231" t="s">
        <v>878</v>
      </c>
      <c r="K231" t="s">
        <v>878</v>
      </c>
      <c r="L231" t="s">
        <v>878</v>
      </c>
      <c r="M231" t="s">
        <v>878</v>
      </c>
      <c r="N231" t="s">
        <v>878</v>
      </c>
      <c r="O231" t="s">
        <v>878</v>
      </c>
      <c r="P231" t="s">
        <v>878</v>
      </c>
      <c r="Q231" t="s">
        <v>878</v>
      </c>
      <c r="R231" t="s">
        <v>878</v>
      </c>
      <c r="S231" t="s">
        <v>878</v>
      </c>
      <c r="T231" t="s">
        <v>878</v>
      </c>
      <c r="U231" t="s">
        <v>878</v>
      </c>
      <c r="V231" t="s">
        <v>878</v>
      </c>
      <c r="W231" t="s">
        <v>878</v>
      </c>
      <c r="X231" t="s">
        <v>878</v>
      </c>
      <c r="Y231" t="s">
        <v>878</v>
      </c>
      <c r="Z231" t="s">
        <v>878</v>
      </c>
      <c r="AA231" t="s">
        <v>878</v>
      </c>
      <c r="AB231" t="s">
        <v>878</v>
      </c>
      <c r="AC231" t="s">
        <v>878</v>
      </c>
      <c r="AD231" t="s">
        <v>878</v>
      </c>
      <c r="AE231" t="s">
        <v>878</v>
      </c>
      <c r="AF231" t="s">
        <v>878</v>
      </c>
      <c r="AG231" t="s">
        <v>878</v>
      </c>
      <c r="AH231" t="s">
        <v>878</v>
      </c>
      <c r="AI231" t="s">
        <v>878</v>
      </c>
      <c r="AJ231" t="s">
        <v>878</v>
      </c>
      <c r="AK231" t="s">
        <v>878</v>
      </c>
      <c r="AL231" t="s">
        <v>878</v>
      </c>
      <c r="AM231" t="s">
        <v>878</v>
      </c>
      <c r="AN231" t="s">
        <v>878</v>
      </c>
      <c r="AO231" t="s">
        <v>878</v>
      </c>
      <c r="AP231" t="s">
        <v>878</v>
      </c>
      <c r="AQ231" t="s">
        <v>878</v>
      </c>
      <c r="AR231" t="s">
        <v>878</v>
      </c>
      <c r="AS231" t="s">
        <v>878</v>
      </c>
      <c r="AT231" t="s">
        <v>878</v>
      </c>
      <c r="AU231" t="s">
        <v>878</v>
      </c>
      <c r="AV231" t="s">
        <v>878</v>
      </c>
      <c r="AW231" t="s">
        <v>878</v>
      </c>
      <c r="AX231" t="s">
        <v>878</v>
      </c>
      <c r="AY231" t="s">
        <v>878</v>
      </c>
      <c r="AZ231" t="s">
        <v>878</v>
      </c>
      <c r="BA231" t="s">
        <v>878</v>
      </c>
      <c r="BB231" t="s">
        <v>878</v>
      </c>
      <c r="BC231" t="s">
        <v>878</v>
      </c>
      <c r="BD231" t="s">
        <v>878</v>
      </c>
      <c r="BE231" t="s">
        <v>878</v>
      </c>
      <c r="BF231" t="s">
        <v>878</v>
      </c>
      <c r="BG231" t="s">
        <v>878</v>
      </c>
      <c r="BH231" t="s">
        <v>878</v>
      </c>
      <c r="BI231" t="s">
        <v>878</v>
      </c>
      <c r="BJ231" t="s">
        <v>878</v>
      </c>
      <c r="BK231" t="s">
        <v>878</v>
      </c>
      <c r="BL231" t="s">
        <v>878</v>
      </c>
      <c r="BM231" t="s">
        <v>878</v>
      </c>
      <c r="BN231" t="s">
        <v>878</v>
      </c>
      <c r="BO231" t="s">
        <v>878</v>
      </c>
      <c r="BP231" t="s">
        <v>878</v>
      </c>
      <c r="BQ231" t="s">
        <v>878</v>
      </c>
      <c r="BR231" t="s">
        <v>878</v>
      </c>
      <c r="BS231" t="s">
        <v>878</v>
      </c>
    </row>
    <row r="232" spans="1:71" x14ac:dyDescent="0.25">
      <c r="A232" t="s">
        <v>540</v>
      </c>
      <c r="B232" t="s">
        <v>878</v>
      </c>
      <c r="C232" t="s">
        <v>878</v>
      </c>
      <c r="D232" t="s">
        <v>878</v>
      </c>
      <c r="E232">
        <v>0.88500000000000001</v>
      </c>
      <c r="F232" t="s">
        <v>878</v>
      </c>
      <c r="G232" t="s">
        <v>878</v>
      </c>
      <c r="H232" t="s">
        <v>878</v>
      </c>
      <c r="I232" t="s">
        <v>878</v>
      </c>
      <c r="J232" t="s">
        <v>878</v>
      </c>
      <c r="K232" t="s">
        <v>878</v>
      </c>
      <c r="L232" t="s">
        <v>878</v>
      </c>
      <c r="M232" t="s">
        <v>878</v>
      </c>
      <c r="N232" t="s">
        <v>878</v>
      </c>
      <c r="O232" t="s">
        <v>878</v>
      </c>
      <c r="P232" t="s">
        <v>878</v>
      </c>
      <c r="Q232" t="s">
        <v>878</v>
      </c>
      <c r="R232" t="s">
        <v>878</v>
      </c>
      <c r="S232" t="s">
        <v>878</v>
      </c>
      <c r="T232" t="s">
        <v>878</v>
      </c>
      <c r="U232" t="s">
        <v>878</v>
      </c>
      <c r="V232" t="s">
        <v>878</v>
      </c>
      <c r="W232" t="s">
        <v>878</v>
      </c>
      <c r="X232" t="s">
        <v>878</v>
      </c>
      <c r="Y232" t="s">
        <v>878</v>
      </c>
      <c r="Z232" t="s">
        <v>878</v>
      </c>
      <c r="AA232" t="s">
        <v>878</v>
      </c>
      <c r="AB232" t="s">
        <v>878</v>
      </c>
      <c r="AC232" t="s">
        <v>878</v>
      </c>
      <c r="AD232" t="s">
        <v>878</v>
      </c>
      <c r="AE232" t="s">
        <v>878</v>
      </c>
      <c r="AF232" t="s">
        <v>878</v>
      </c>
      <c r="AG232" t="s">
        <v>878</v>
      </c>
      <c r="AH232" t="s">
        <v>878</v>
      </c>
      <c r="AI232" t="s">
        <v>878</v>
      </c>
      <c r="AJ232" t="s">
        <v>878</v>
      </c>
      <c r="AK232" t="s">
        <v>878</v>
      </c>
      <c r="AL232" t="s">
        <v>878</v>
      </c>
      <c r="AM232" t="s">
        <v>878</v>
      </c>
      <c r="AN232" t="s">
        <v>878</v>
      </c>
      <c r="AO232" t="s">
        <v>878</v>
      </c>
      <c r="AP232" t="s">
        <v>878</v>
      </c>
      <c r="AQ232" t="s">
        <v>878</v>
      </c>
      <c r="AR232" t="s">
        <v>878</v>
      </c>
      <c r="AS232" t="s">
        <v>878</v>
      </c>
      <c r="AT232" t="s">
        <v>878</v>
      </c>
      <c r="AU232" t="s">
        <v>878</v>
      </c>
      <c r="AV232" t="s">
        <v>878</v>
      </c>
      <c r="AW232" t="s">
        <v>878</v>
      </c>
      <c r="AX232" t="s">
        <v>878</v>
      </c>
      <c r="AY232" t="s">
        <v>878</v>
      </c>
      <c r="AZ232" t="s">
        <v>878</v>
      </c>
      <c r="BA232" t="s">
        <v>878</v>
      </c>
      <c r="BB232" t="s">
        <v>878</v>
      </c>
      <c r="BC232" t="s">
        <v>878</v>
      </c>
      <c r="BD232" t="s">
        <v>878</v>
      </c>
      <c r="BE232" t="s">
        <v>878</v>
      </c>
      <c r="BF232" t="s">
        <v>878</v>
      </c>
      <c r="BG232" t="s">
        <v>878</v>
      </c>
      <c r="BH232" t="s">
        <v>878</v>
      </c>
      <c r="BI232" t="s">
        <v>878</v>
      </c>
      <c r="BJ232" t="s">
        <v>878</v>
      </c>
      <c r="BK232" t="s">
        <v>878</v>
      </c>
      <c r="BL232" t="s">
        <v>878</v>
      </c>
      <c r="BM232" t="s">
        <v>878</v>
      </c>
      <c r="BN232" t="s">
        <v>878</v>
      </c>
      <c r="BO232" t="s">
        <v>878</v>
      </c>
      <c r="BP232" t="s">
        <v>878</v>
      </c>
      <c r="BQ232" t="s">
        <v>878</v>
      </c>
      <c r="BR232" t="s">
        <v>878</v>
      </c>
      <c r="BS232" t="s">
        <v>878</v>
      </c>
    </row>
    <row r="233" spans="1:71" x14ac:dyDescent="0.25">
      <c r="A233" t="s">
        <v>541</v>
      </c>
      <c r="B233">
        <v>2.8000000000000001E-2</v>
      </c>
      <c r="C233">
        <v>79000</v>
      </c>
      <c r="D233">
        <v>1.55</v>
      </c>
      <c r="E233" s="2">
        <v>2E-3</v>
      </c>
      <c r="F233" t="s">
        <v>878</v>
      </c>
      <c r="G233">
        <v>537</v>
      </c>
      <c r="H233">
        <v>2.1800000000000002</v>
      </c>
      <c r="I233">
        <v>3.2000000000000001E-2</v>
      </c>
      <c r="J233">
        <v>56700</v>
      </c>
      <c r="K233">
        <v>0.14000000000000001</v>
      </c>
      <c r="L233">
        <v>58</v>
      </c>
      <c r="M233" t="s">
        <v>878</v>
      </c>
      <c r="N233">
        <v>45.1</v>
      </c>
      <c r="O233">
        <v>156</v>
      </c>
      <c r="P233">
        <v>1.17</v>
      </c>
      <c r="Q233">
        <v>44.4</v>
      </c>
      <c r="R233">
        <v>4.3600000000000003</v>
      </c>
      <c r="S233">
        <v>2.04</v>
      </c>
      <c r="T233">
        <v>1.82</v>
      </c>
      <c r="U233">
        <v>80600</v>
      </c>
      <c r="V233">
        <v>22.3</v>
      </c>
      <c r="W233">
        <v>5.41</v>
      </c>
      <c r="X233">
        <v>0.13</v>
      </c>
      <c r="Y233">
        <v>4.8099999999999996</v>
      </c>
      <c r="Z233" t="s">
        <v>878</v>
      </c>
      <c r="AA233">
        <v>0.78</v>
      </c>
      <c r="AB233">
        <v>7.1999999999999995E-2</v>
      </c>
      <c r="AC233" t="s">
        <v>878</v>
      </c>
      <c r="AD233">
        <v>17100</v>
      </c>
      <c r="AE233">
        <v>28.3</v>
      </c>
      <c r="AF233">
        <v>10.9</v>
      </c>
      <c r="AG233">
        <v>0.23</v>
      </c>
      <c r="AH233">
        <v>45800</v>
      </c>
      <c r="AI233">
        <v>1160</v>
      </c>
      <c r="AJ233">
        <v>4.2699999999999996</v>
      </c>
      <c r="AK233">
        <v>23800</v>
      </c>
      <c r="AL233">
        <v>45.5</v>
      </c>
      <c r="AM233">
        <v>27.5</v>
      </c>
      <c r="AN233">
        <v>145</v>
      </c>
      <c r="AO233">
        <v>2550</v>
      </c>
      <c r="AP233">
        <v>3.75</v>
      </c>
      <c r="AQ233" s="2">
        <v>2E-3</v>
      </c>
      <c r="AR233">
        <v>6.96</v>
      </c>
      <c r="AS233" s="2">
        <v>5.0000000000000001E-3</v>
      </c>
      <c r="AT233">
        <v>36.799999999999997</v>
      </c>
      <c r="AU233" t="s">
        <v>878</v>
      </c>
      <c r="AV233" t="s">
        <v>878</v>
      </c>
      <c r="AW233" t="s">
        <v>878</v>
      </c>
      <c r="AX233">
        <v>440</v>
      </c>
      <c r="AY233" t="s">
        <v>878</v>
      </c>
      <c r="AZ233">
        <v>20</v>
      </c>
      <c r="BA233" t="s">
        <v>878</v>
      </c>
      <c r="BB233">
        <v>219554.182</v>
      </c>
      <c r="BC233">
        <v>5.68</v>
      </c>
      <c r="BD233">
        <v>1.88</v>
      </c>
      <c r="BE233">
        <v>776</v>
      </c>
      <c r="BF233">
        <v>2.97</v>
      </c>
      <c r="BG233">
        <v>0.78</v>
      </c>
      <c r="BH233" t="s">
        <v>878</v>
      </c>
      <c r="BI233">
        <v>3.78</v>
      </c>
      <c r="BJ233">
        <v>12200</v>
      </c>
      <c r="BK233">
        <v>0.13</v>
      </c>
      <c r="BL233">
        <v>0.27</v>
      </c>
      <c r="BM233">
        <v>1.34</v>
      </c>
      <c r="BN233">
        <v>208</v>
      </c>
      <c r="BO233">
        <v>0.21</v>
      </c>
      <c r="BP233">
        <v>19.5</v>
      </c>
      <c r="BQ233">
        <v>1.55</v>
      </c>
      <c r="BR233">
        <v>109</v>
      </c>
      <c r="BS233">
        <v>204</v>
      </c>
    </row>
    <row r="234" spans="1:71" x14ac:dyDescent="0.25">
      <c r="A234" t="s">
        <v>542</v>
      </c>
      <c r="B234">
        <v>72.099999999999994</v>
      </c>
      <c r="C234">
        <v>52400</v>
      </c>
      <c r="D234">
        <v>145</v>
      </c>
      <c r="E234" t="s">
        <v>878</v>
      </c>
      <c r="F234">
        <v>99</v>
      </c>
      <c r="G234">
        <v>2212.259</v>
      </c>
      <c r="H234">
        <v>2.2200000000000002</v>
      </c>
      <c r="I234">
        <v>8.2799999999999994</v>
      </c>
      <c r="J234">
        <v>10300</v>
      </c>
      <c r="K234">
        <v>140</v>
      </c>
      <c r="L234">
        <v>64</v>
      </c>
      <c r="M234" t="s">
        <v>878</v>
      </c>
      <c r="N234">
        <v>17.7</v>
      </c>
      <c r="O234">
        <v>161</v>
      </c>
      <c r="P234">
        <v>3.24</v>
      </c>
      <c r="Q234">
        <v>785</v>
      </c>
      <c r="R234">
        <v>3.17</v>
      </c>
      <c r="S234">
        <v>1.62</v>
      </c>
      <c r="T234">
        <v>1.03</v>
      </c>
      <c r="U234">
        <v>51800</v>
      </c>
      <c r="V234">
        <v>15.9</v>
      </c>
      <c r="W234">
        <v>4.2</v>
      </c>
      <c r="X234">
        <v>4.43</v>
      </c>
      <c r="Y234">
        <v>2.0499999999999998</v>
      </c>
      <c r="Z234">
        <v>2.09</v>
      </c>
      <c r="AA234">
        <v>0.56999999999999995</v>
      </c>
      <c r="AB234">
        <v>1.51</v>
      </c>
      <c r="AC234" t="s">
        <v>878</v>
      </c>
      <c r="AD234">
        <v>25700</v>
      </c>
      <c r="AE234">
        <v>31.6</v>
      </c>
      <c r="AF234">
        <v>21.7</v>
      </c>
      <c r="AG234">
        <v>0.25</v>
      </c>
      <c r="AH234">
        <v>8580</v>
      </c>
      <c r="AI234">
        <v>1130</v>
      </c>
      <c r="AJ234">
        <v>9.84</v>
      </c>
      <c r="AK234">
        <v>920</v>
      </c>
      <c r="AL234">
        <v>9.73</v>
      </c>
      <c r="AM234">
        <v>27.1</v>
      </c>
      <c r="AN234">
        <v>237</v>
      </c>
      <c r="AO234">
        <v>340</v>
      </c>
      <c r="AP234">
        <v>37900</v>
      </c>
      <c r="AQ234" t="s">
        <v>878</v>
      </c>
      <c r="AR234">
        <v>7.27</v>
      </c>
      <c r="AS234" t="s">
        <v>878</v>
      </c>
      <c r="AT234">
        <v>126</v>
      </c>
      <c r="AU234" t="s">
        <v>878</v>
      </c>
      <c r="AV234" t="s">
        <v>878</v>
      </c>
      <c r="AW234" t="s">
        <v>878</v>
      </c>
      <c r="AX234">
        <v>53700</v>
      </c>
      <c r="AY234">
        <v>92</v>
      </c>
      <c r="AZ234">
        <v>9.2200000000000006</v>
      </c>
      <c r="BA234">
        <v>2.91</v>
      </c>
      <c r="BB234">
        <v>261576.58199999999</v>
      </c>
      <c r="BC234">
        <v>5.07</v>
      </c>
      <c r="BD234">
        <v>3.14</v>
      </c>
      <c r="BE234">
        <v>61</v>
      </c>
      <c r="BF234">
        <v>0.22</v>
      </c>
      <c r="BG234">
        <v>0.56000000000000005</v>
      </c>
      <c r="BH234">
        <v>0.26</v>
      </c>
      <c r="BI234">
        <v>10.9</v>
      </c>
      <c r="BJ234">
        <v>1680</v>
      </c>
      <c r="BK234">
        <v>19.600000000000001</v>
      </c>
      <c r="BL234">
        <v>0.28000000000000003</v>
      </c>
      <c r="BM234">
        <v>3.92</v>
      </c>
      <c r="BN234">
        <v>117</v>
      </c>
      <c r="BO234">
        <v>1.99</v>
      </c>
      <c r="BP234">
        <v>14.9</v>
      </c>
      <c r="BQ234">
        <v>1.71</v>
      </c>
      <c r="BR234">
        <v>54500</v>
      </c>
      <c r="BS234">
        <v>66</v>
      </c>
    </row>
    <row r="235" spans="1:71" x14ac:dyDescent="0.25">
      <c r="A235" t="s">
        <v>543</v>
      </c>
      <c r="B235">
        <v>102</v>
      </c>
      <c r="C235">
        <v>43700</v>
      </c>
      <c r="D235">
        <v>368</v>
      </c>
      <c r="E235" t="s">
        <v>878</v>
      </c>
      <c r="F235">
        <v>83</v>
      </c>
      <c r="G235">
        <v>1889.8240000000001</v>
      </c>
      <c r="H235">
        <v>1.89</v>
      </c>
      <c r="I235">
        <v>14.6</v>
      </c>
      <c r="J235">
        <v>9350</v>
      </c>
      <c r="K235">
        <v>255</v>
      </c>
      <c r="L235">
        <v>58</v>
      </c>
      <c r="M235" t="s">
        <v>878</v>
      </c>
      <c r="N235">
        <v>12.7</v>
      </c>
      <c r="O235">
        <v>98</v>
      </c>
      <c r="P235">
        <v>2.6</v>
      </c>
      <c r="Q235">
        <v>1610</v>
      </c>
      <c r="R235">
        <v>3.1</v>
      </c>
      <c r="S235">
        <v>1.59</v>
      </c>
      <c r="T235">
        <v>1.19</v>
      </c>
      <c r="U235">
        <v>59700</v>
      </c>
      <c r="V235">
        <v>14.5</v>
      </c>
      <c r="W235">
        <v>4</v>
      </c>
      <c r="X235">
        <v>4.22</v>
      </c>
      <c r="Y235">
        <v>1.71</v>
      </c>
      <c r="Z235">
        <v>3.83</v>
      </c>
      <c r="AA235">
        <v>0.59</v>
      </c>
      <c r="AB235">
        <v>1.64</v>
      </c>
      <c r="AC235" t="s">
        <v>878</v>
      </c>
      <c r="AD235">
        <v>21300</v>
      </c>
      <c r="AE235">
        <v>29</v>
      </c>
      <c r="AF235">
        <v>17.399999999999999</v>
      </c>
      <c r="AG235">
        <v>0.23</v>
      </c>
      <c r="AH235">
        <v>6660</v>
      </c>
      <c r="AI235">
        <v>4470</v>
      </c>
      <c r="AJ235">
        <v>16.3</v>
      </c>
      <c r="AK235">
        <v>700</v>
      </c>
      <c r="AL235">
        <v>8.86</v>
      </c>
      <c r="AM235">
        <v>24.9</v>
      </c>
      <c r="AN235">
        <v>110</v>
      </c>
      <c r="AO235">
        <v>310</v>
      </c>
      <c r="AP235">
        <v>50200</v>
      </c>
      <c r="AQ235" t="s">
        <v>878</v>
      </c>
      <c r="AR235">
        <v>6.6</v>
      </c>
      <c r="AS235" t="s">
        <v>878</v>
      </c>
      <c r="AT235">
        <v>101</v>
      </c>
      <c r="AU235" t="s">
        <v>878</v>
      </c>
      <c r="AV235" t="s">
        <v>878</v>
      </c>
      <c r="AW235" t="s">
        <v>878</v>
      </c>
      <c r="AX235">
        <v>88900</v>
      </c>
      <c r="AY235">
        <v>122</v>
      </c>
      <c r="AZ235">
        <v>7.47</v>
      </c>
      <c r="BA235">
        <v>2.93</v>
      </c>
      <c r="BB235">
        <v>220582.53899999999</v>
      </c>
      <c r="BC235">
        <v>4.9800000000000004</v>
      </c>
      <c r="BD235">
        <v>3.17</v>
      </c>
      <c r="BE235">
        <v>55</v>
      </c>
      <c r="BF235" s="2">
        <v>0.05</v>
      </c>
      <c r="BG235">
        <v>0.56999999999999995</v>
      </c>
      <c r="BH235">
        <v>0.26</v>
      </c>
      <c r="BI235">
        <v>8.9700000000000006</v>
      </c>
      <c r="BJ235">
        <v>2037.7660000000001</v>
      </c>
      <c r="BK235">
        <v>16</v>
      </c>
      <c r="BL235">
        <v>0.26</v>
      </c>
      <c r="BM235">
        <v>3.5</v>
      </c>
      <c r="BN235">
        <v>102</v>
      </c>
      <c r="BO235">
        <v>2.16</v>
      </c>
      <c r="BP235">
        <v>15.7</v>
      </c>
      <c r="BQ235">
        <v>1.65</v>
      </c>
      <c r="BR235">
        <v>111600</v>
      </c>
      <c r="BS235">
        <v>54</v>
      </c>
    </row>
    <row r="236" spans="1:71" x14ac:dyDescent="0.25">
      <c r="A236" t="s">
        <v>544</v>
      </c>
      <c r="B236">
        <v>232</v>
      </c>
      <c r="C236">
        <v>30200</v>
      </c>
      <c r="D236">
        <v>237</v>
      </c>
      <c r="E236" t="s">
        <v>878</v>
      </c>
      <c r="F236">
        <v>47.1</v>
      </c>
      <c r="G236">
        <v>3269.127</v>
      </c>
      <c r="H236">
        <v>1.48</v>
      </c>
      <c r="I236">
        <v>44.4</v>
      </c>
      <c r="J236">
        <v>5830</v>
      </c>
      <c r="K236">
        <v>374</v>
      </c>
      <c r="L236">
        <v>37.200000000000003</v>
      </c>
      <c r="M236" t="s">
        <v>878</v>
      </c>
      <c r="N236">
        <v>12.5</v>
      </c>
      <c r="O236">
        <v>64</v>
      </c>
      <c r="P236">
        <v>1.86</v>
      </c>
      <c r="Q236">
        <v>4130</v>
      </c>
      <c r="R236">
        <v>2.1800000000000002</v>
      </c>
      <c r="S236">
        <v>1.1299999999999999</v>
      </c>
      <c r="T236">
        <v>0.61</v>
      </c>
      <c r="U236">
        <v>68300</v>
      </c>
      <c r="V236">
        <v>10.7</v>
      </c>
      <c r="W236">
        <v>2.63</v>
      </c>
      <c r="X236">
        <v>3.35</v>
      </c>
      <c r="Y236">
        <v>1.33</v>
      </c>
      <c r="Z236">
        <v>6.01</v>
      </c>
      <c r="AA236">
        <v>0.4</v>
      </c>
      <c r="AB236">
        <v>1.18</v>
      </c>
      <c r="AC236" t="s">
        <v>878</v>
      </c>
      <c r="AD236">
        <v>16200</v>
      </c>
      <c r="AE236">
        <v>15.9</v>
      </c>
      <c r="AF236">
        <v>14.1</v>
      </c>
      <c r="AG236">
        <v>0.17</v>
      </c>
      <c r="AH236">
        <v>3880</v>
      </c>
      <c r="AI236">
        <v>6790</v>
      </c>
      <c r="AJ236">
        <v>41.5</v>
      </c>
      <c r="AK236">
        <v>610</v>
      </c>
      <c r="AL236">
        <v>5.71</v>
      </c>
      <c r="AM236">
        <v>15.8</v>
      </c>
      <c r="AN236">
        <v>104</v>
      </c>
      <c r="AO236">
        <v>300</v>
      </c>
      <c r="AP236">
        <v>121300</v>
      </c>
      <c r="AQ236" t="s">
        <v>878</v>
      </c>
      <c r="AR236">
        <v>4.29</v>
      </c>
      <c r="AS236" t="s">
        <v>878</v>
      </c>
      <c r="AT236">
        <v>76</v>
      </c>
      <c r="AU236">
        <v>9.6000000000000002E-2</v>
      </c>
      <c r="AV236" t="s">
        <v>878</v>
      </c>
      <c r="AW236" t="s">
        <v>878</v>
      </c>
      <c r="AX236">
        <v>147800</v>
      </c>
      <c r="AY236">
        <v>224</v>
      </c>
      <c r="AZ236">
        <v>5.31</v>
      </c>
      <c r="BA236">
        <v>4.9800000000000004</v>
      </c>
      <c r="BB236">
        <v>145605.978</v>
      </c>
      <c r="BC236">
        <v>3.39</v>
      </c>
      <c r="BD236">
        <v>3.61</v>
      </c>
      <c r="BE236">
        <v>101</v>
      </c>
      <c r="BF236" s="2">
        <v>0.05</v>
      </c>
      <c r="BG236">
        <v>0.37</v>
      </c>
      <c r="BH236">
        <v>0.86</v>
      </c>
      <c r="BI236">
        <v>6.17</v>
      </c>
      <c r="BJ236">
        <v>1060</v>
      </c>
      <c r="BK236">
        <v>17.8</v>
      </c>
      <c r="BL236">
        <v>0.18</v>
      </c>
      <c r="BM236">
        <v>4.49</v>
      </c>
      <c r="BN236">
        <v>70</v>
      </c>
      <c r="BO236">
        <v>1.71</v>
      </c>
      <c r="BP236">
        <v>10.3</v>
      </c>
      <c r="BQ236">
        <v>1.18</v>
      </c>
      <c r="BR236">
        <v>174500</v>
      </c>
      <c r="BS236">
        <v>40.9</v>
      </c>
    </row>
    <row r="237" spans="1:71" x14ac:dyDescent="0.25">
      <c r="A237" t="s">
        <v>545</v>
      </c>
      <c r="B237">
        <v>566</v>
      </c>
      <c r="C237" t="s">
        <v>878</v>
      </c>
      <c r="D237" t="s">
        <v>878</v>
      </c>
      <c r="E237">
        <v>2.61</v>
      </c>
      <c r="F237" t="s">
        <v>878</v>
      </c>
      <c r="G237" t="s">
        <v>878</v>
      </c>
      <c r="H237" t="s">
        <v>878</v>
      </c>
      <c r="I237" t="s">
        <v>878</v>
      </c>
      <c r="J237" t="s">
        <v>878</v>
      </c>
      <c r="K237" t="s">
        <v>878</v>
      </c>
      <c r="L237" t="s">
        <v>878</v>
      </c>
      <c r="M237" t="s">
        <v>878</v>
      </c>
      <c r="N237" t="s">
        <v>878</v>
      </c>
      <c r="O237" t="s">
        <v>878</v>
      </c>
      <c r="P237" t="s">
        <v>878</v>
      </c>
      <c r="Q237">
        <v>29500</v>
      </c>
      <c r="R237" t="s">
        <v>878</v>
      </c>
      <c r="S237" t="s">
        <v>878</v>
      </c>
      <c r="T237" t="s">
        <v>878</v>
      </c>
      <c r="U237" t="s">
        <v>878</v>
      </c>
      <c r="V237" t="s">
        <v>878</v>
      </c>
      <c r="W237" t="s">
        <v>878</v>
      </c>
      <c r="X237" t="s">
        <v>878</v>
      </c>
      <c r="Y237" t="s">
        <v>878</v>
      </c>
      <c r="Z237" t="s">
        <v>878</v>
      </c>
      <c r="AA237" t="s">
        <v>878</v>
      </c>
      <c r="AB237" t="s">
        <v>878</v>
      </c>
      <c r="AC237" t="s">
        <v>878</v>
      </c>
      <c r="AD237" t="s">
        <v>878</v>
      </c>
      <c r="AE237" t="s">
        <v>878</v>
      </c>
      <c r="AF237" t="s">
        <v>878</v>
      </c>
      <c r="AG237" t="s">
        <v>878</v>
      </c>
      <c r="AH237" t="s">
        <v>878</v>
      </c>
      <c r="AI237" t="s">
        <v>878</v>
      </c>
      <c r="AJ237" t="s">
        <v>878</v>
      </c>
      <c r="AK237" t="s">
        <v>878</v>
      </c>
      <c r="AL237" t="s">
        <v>878</v>
      </c>
      <c r="AM237" t="s">
        <v>878</v>
      </c>
      <c r="AN237" t="s">
        <v>878</v>
      </c>
      <c r="AO237" t="s">
        <v>878</v>
      </c>
      <c r="AP237">
        <v>85400</v>
      </c>
      <c r="AQ237" t="s">
        <v>878</v>
      </c>
      <c r="AR237" t="s">
        <v>878</v>
      </c>
      <c r="AS237" t="s">
        <v>878</v>
      </c>
      <c r="AT237" t="s">
        <v>878</v>
      </c>
      <c r="AU237" t="s">
        <v>878</v>
      </c>
      <c r="AV237" t="s">
        <v>878</v>
      </c>
      <c r="AW237" t="s">
        <v>878</v>
      </c>
      <c r="AX237" t="s">
        <v>878</v>
      </c>
      <c r="AY237" t="s">
        <v>878</v>
      </c>
      <c r="AZ237" t="s">
        <v>878</v>
      </c>
      <c r="BA237" t="s">
        <v>878</v>
      </c>
      <c r="BB237" t="s">
        <v>878</v>
      </c>
      <c r="BC237" t="s">
        <v>878</v>
      </c>
      <c r="BD237" t="s">
        <v>878</v>
      </c>
      <c r="BE237" t="s">
        <v>878</v>
      </c>
      <c r="BF237" t="s">
        <v>878</v>
      </c>
      <c r="BG237" t="s">
        <v>878</v>
      </c>
      <c r="BH237" t="s">
        <v>878</v>
      </c>
      <c r="BI237" t="s">
        <v>878</v>
      </c>
      <c r="BJ237" t="s">
        <v>878</v>
      </c>
      <c r="BK237" t="s">
        <v>878</v>
      </c>
      <c r="BL237" t="s">
        <v>878</v>
      </c>
      <c r="BM237" t="s">
        <v>878</v>
      </c>
      <c r="BN237" t="s">
        <v>878</v>
      </c>
      <c r="BO237" t="s">
        <v>878</v>
      </c>
      <c r="BP237" t="s">
        <v>878</v>
      </c>
      <c r="BQ237" t="s">
        <v>878</v>
      </c>
      <c r="BR237">
        <v>126800</v>
      </c>
      <c r="BS237" t="s">
        <v>878</v>
      </c>
    </row>
    <row r="238" spans="1:71" x14ac:dyDescent="0.25">
      <c r="A238" t="s">
        <v>549</v>
      </c>
      <c r="B238">
        <v>73.5</v>
      </c>
      <c r="C238" t="s">
        <v>878</v>
      </c>
      <c r="D238" t="s">
        <v>878</v>
      </c>
      <c r="E238">
        <v>0.52100000000000002</v>
      </c>
      <c r="F238" t="s">
        <v>878</v>
      </c>
      <c r="G238" t="s">
        <v>878</v>
      </c>
      <c r="H238" t="s">
        <v>878</v>
      </c>
      <c r="I238" t="s">
        <v>878</v>
      </c>
      <c r="J238" t="s">
        <v>878</v>
      </c>
      <c r="K238" t="s">
        <v>878</v>
      </c>
      <c r="L238" t="s">
        <v>878</v>
      </c>
      <c r="M238" t="s">
        <v>878</v>
      </c>
      <c r="N238" t="s">
        <v>878</v>
      </c>
      <c r="O238" t="s">
        <v>878</v>
      </c>
      <c r="P238" t="s">
        <v>878</v>
      </c>
      <c r="Q238">
        <v>3464</v>
      </c>
      <c r="R238" t="s">
        <v>878</v>
      </c>
      <c r="S238" t="s">
        <v>878</v>
      </c>
      <c r="T238" t="s">
        <v>878</v>
      </c>
      <c r="U238" t="s">
        <v>878</v>
      </c>
      <c r="V238" t="s">
        <v>878</v>
      </c>
      <c r="W238" t="s">
        <v>878</v>
      </c>
      <c r="X238" t="s">
        <v>878</v>
      </c>
      <c r="Y238" t="s">
        <v>878</v>
      </c>
      <c r="Z238" t="s">
        <v>878</v>
      </c>
      <c r="AA238" t="s">
        <v>878</v>
      </c>
      <c r="AB238" t="s">
        <v>878</v>
      </c>
      <c r="AC238" t="s">
        <v>878</v>
      </c>
      <c r="AD238" t="s">
        <v>878</v>
      </c>
      <c r="AE238" t="s">
        <v>878</v>
      </c>
      <c r="AF238" t="s">
        <v>878</v>
      </c>
      <c r="AG238" t="s">
        <v>878</v>
      </c>
      <c r="AH238" t="s">
        <v>878</v>
      </c>
      <c r="AI238" t="s">
        <v>878</v>
      </c>
      <c r="AJ238" t="s">
        <v>878</v>
      </c>
      <c r="AK238" t="s">
        <v>878</v>
      </c>
      <c r="AL238" t="s">
        <v>878</v>
      </c>
      <c r="AM238" t="s">
        <v>878</v>
      </c>
      <c r="AN238" t="s">
        <v>878</v>
      </c>
      <c r="AO238" t="s">
        <v>878</v>
      </c>
      <c r="AP238">
        <v>71500</v>
      </c>
      <c r="AQ238" t="s">
        <v>878</v>
      </c>
      <c r="AR238" t="s">
        <v>878</v>
      </c>
      <c r="AS238" t="s">
        <v>878</v>
      </c>
      <c r="AT238" t="s">
        <v>878</v>
      </c>
      <c r="AU238" t="s">
        <v>878</v>
      </c>
      <c r="AV238" t="s">
        <v>878</v>
      </c>
      <c r="AW238" t="s">
        <v>878</v>
      </c>
      <c r="AX238" t="s">
        <v>878</v>
      </c>
      <c r="AY238" t="s">
        <v>878</v>
      </c>
      <c r="AZ238" t="s">
        <v>878</v>
      </c>
      <c r="BA238" t="s">
        <v>878</v>
      </c>
      <c r="BB238" t="s">
        <v>878</v>
      </c>
      <c r="BC238" t="s">
        <v>878</v>
      </c>
      <c r="BD238" t="s">
        <v>878</v>
      </c>
      <c r="BE238" t="s">
        <v>878</v>
      </c>
      <c r="BF238" t="s">
        <v>878</v>
      </c>
      <c r="BG238" t="s">
        <v>878</v>
      </c>
      <c r="BH238" t="s">
        <v>878</v>
      </c>
      <c r="BI238" t="s">
        <v>878</v>
      </c>
      <c r="BJ238" t="s">
        <v>878</v>
      </c>
      <c r="BK238" t="s">
        <v>878</v>
      </c>
      <c r="BL238" t="s">
        <v>878</v>
      </c>
      <c r="BM238" t="s">
        <v>878</v>
      </c>
      <c r="BN238" t="s">
        <v>878</v>
      </c>
      <c r="BO238" t="s">
        <v>878</v>
      </c>
      <c r="BP238" t="s">
        <v>878</v>
      </c>
      <c r="BQ238" t="s">
        <v>878</v>
      </c>
      <c r="BR238">
        <v>40600</v>
      </c>
      <c r="BS238" t="s">
        <v>878</v>
      </c>
    </row>
    <row r="239" spans="1:71" x14ac:dyDescent="0.25">
      <c r="A239" t="s">
        <v>553</v>
      </c>
      <c r="B239">
        <v>22.4</v>
      </c>
      <c r="C239" t="s">
        <v>878</v>
      </c>
      <c r="D239">
        <v>2415</v>
      </c>
      <c r="E239" t="s">
        <v>878</v>
      </c>
      <c r="F239" t="s">
        <v>878</v>
      </c>
      <c r="G239" t="s">
        <v>878</v>
      </c>
      <c r="H239" t="s">
        <v>878</v>
      </c>
      <c r="I239" t="s">
        <v>878</v>
      </c>
      <c r="J239">
        <v>80800</v>
      </c>
      <c r="K239">
        <v>196</v>
      </c>
      <c r="L239" t="s">
        <v>878</v>
      </c>
      <c r="M239" t="s">
        <v>878</v>
      </c>
      <c r="N239">
        <v>168</v>
      </c>
      <c r="O239" t="s">
        <v>878</v>
      </c>
      <c r="P239" t="s">
        <v>878</v>
      </c>
      <c r="Q239">
        <v>628</v>
      </c>
      <c r="R239" t="s">
        <v>878</v>
      </c>
      <c r="S239" t="s">
        <v>878</v>
      </c>
      <c r="T239" t="s">
        <v>878</v>
      </c>
      <c r="U239">
        <v>188900</v>
      </c>
      <c r="V239" t="s">
        <v>878</v>
      </c>
      <c r="W239" t="s">
        <v>878</v>
      </c>
      <c r="X239" t="s">
        <v>878</v>
      </c>
      <c r="Y239" t="s">
        <v>878</v>
      </c>
      <c r="Z239" t="s">
        <v>878</v>
      </c>
      <c r="AA239" t="s">
        <v>878</v>
      </c>
      <c r="AB239" t="s">
        <v>878</v>
      </c>
      <c r="AC239" t="s">
        <v>878</v>
      </c>
      <c r="AD239" t="s">
        <v>878</v>
      </c>
      <c r="AE239" t="s">
        <v>878</v>
      </c>
      <c r="AF239" t="s">
        <v>878</v>
      </c>
      <c r="AG239" t="s">
        <v>878</v>
      </c>
      <c r="AH239">
        <v>37500</v>
      </c>
      <c r="AI239">
        <v>405</v>
      </c>
      <c r="AJ239" t="s">
        <v>878</v>
      </c>
      <c r="AK239" t="s">
        <v>878</v>
      </c>
      <c r="AL239" t="s">
        <v>878</v>
      </c>
      <c r="AM239" t="s">
        <v>878</v>
      </c>
      <c r="AN239">
        <v>483</v>
      </c>
      <c r="AO239">
        <v>336</v>
      </c>
      <c r="AP239">
        <v>14600</v>
      </c>
      <c r="AQ239" t="s">
        <v>878</v>
      </c>
      <c r="AR239" t="s">
        <v>878</v>
      </c>
      <c r="AS239" t="s">
        <v>878</v>
      </c>
      <c r="AT239" t="s">
        <v>878</v>
      </c>
      <c r="AU239" t="s">
        <v>878</v>
      </c>
      <c r="AV239" t="s">
        <v>878</v>
      </c>
      <c r="AW239" t="s">
        <v>878</v>
      </c>
      <c r="AX239">
        <v>263200</v>
      </c>
      <c r="AY239">
        <v>4.08</v>
      </c>
      <c r="AZ239" t="s">
        <v>878</v>
      </c>
      <c r="BA239" t="s">
        <v>878</v>
      </c>
      <c r="BB239" t="s">
        <v>878</v>
      </c>
      <c r="BC239" t="s">
        <v>878</v>
      </c>
      <c r="BD239" t="s">
        <v>878</v>
      </c>
      <c r="BE239" t="s">
        <v>878</v>
      </c>
      <c r="BF239" t="s">
        <v>878</v>
      </c>
      <c r="BG239" t="s">
        <v>878</v>
      </c>
      <c r="BH239" t="s">
        <v>878</v>
      </c>
      <c r="BI239" t="s">
        <v>878</v>
      </c>
      <c r="BJ239" t="s">
        <v>878</v>
      </c>
      <c r="BK239">
        <v>246</v>
      </c>
      <c r="BL239" t="s">
        <v>878</v>
      </c>
      <c r="BM239" t="s">
        <v>878</v>
      </c>
      <c r="BN239" t="s">
        <v>878</v>
      </c>
      <c r="BO239" t="s">
        <v>878</v>
      </c>
      <c r="BP239" t="s">
        <v>878</v>
      </c>
      <c r="BQ239" t="s">
        <v>878</v>
      </c>
      <c r="BR239">
        <v>122500</v>
      </c>
      <c r="BS239" t="s">
        <v>878</v>
      </c>
    </row>
    <row r="240" spans="1:71" x14ac:dyDescent="0.25">
      <c r="A240" t="s">
        <v>556</v>
      </c>
      <c r="B240">
        <v>9.4499999999999993</v>
      </c>
      <c r="C240" t="s">
        <v>878</v>
      </c>
      <c r="D240">
        <v>2236</v>
      </c>
      <c r="E240" t="s">
        <v>878</v>
      </c>
      <c r="F240" t="s">
        <v>878</v>
      </c>
      <c r="G240" t="s">
        <v>878</v>
      </c>
      <c r="H240" t="s">
        <v>878</v>
      </c>
      <c r="I240" t="s">
        <v>878</v>
      </c>
      <c r="J240">
        <v>104000</v>
      </c>
      <c r="K240">
        <v>24.4</v>
      </c>
      <c r="L240" t="s">
        <v>878</v>
      </c>
      <c r="M240" t="s">
        <v>878</v>
      </c>
      <c r="N240">
        <v>148</v>
      </c>
      <c r="O240" t="s">
        <v>878</v>
      </c>
      <c r="P240" t="s">
        <v>878</v>
      </c>
      <c r="Q240">
        <v>237</v>
      </c>
      <c r="R240" t="s">
        <v>878</v>
      </c>
      <c r="S240" t="s">
        <v>878</v>
      </c>
      <c r="T240" t="s">
        <v>878</v>
      </c>
      <c r="U240">
        <v>198600</v>
      </c>
      <c r="V240" t="s">
        <v>878</v>
      </c>
      <c r="W240" t="s">
        <v>878</v>
      </c>
      <c r="X240" t="s">
        <v>878</v>
      </c>
      <c r="Y240" t="s">
        <v>878</v>
      </c>
      <c r="Z240" t="s">
        <v>878</v>
      </c>
      <c r="AA240" t="s">
        <v>878</v>
      </c>
      <c r="AB240" t="s">
        <v>878</v>
      </c>
      <c r="AC240" t="s">
        <v>878</v>
      </c>
      <c r="AD240" t="s">
        <v>878</v>
      </c>
      <c r="AE240" t="s">
        <v>878</v>
      </c>
      <c r="AF240" t="s">
        <v>878</v>
      </c>
      <c r="AG240" t="s">
        <v>878</v>
      </c>
      <c r="AH240">
        <v>48900</v>
      </c>
      <c r="AI240">
        <v>658</v>
      </c>
      <c r="AJ240" t="s">
        <v>878</v>
      </c>
      <c r="AK240" t="s">
        <v>878</v>
      </c>
      <c r="AL240" t="s">
        <v>878</v>
      </c>
      <c r="AM240" t="s">
        <v>878</v>
      </c>
      <c r="AN240">
        <v>413</v>
      </c>
      <c r="AO240">
        <v>446</v>
      </c>
      <c r="AP240">
        <v>2920</v>
      </c>
      <c r="AQ240" t="s">
        <v>878</v>
      </c>
      <c r="AR240" t="s">
        <v>878</v>
      </c>
      <c r="AS240" t="s">
        <v>878</v>
      </c>
      <c r="AT240" t="s">
        <v>878</v>
      </c>
      <c r="AU240" t="s">
        <v>878</v>
      </c>
      <c r="AV240" t="s">
        <v>878</v>
      </c>
      <c r="AW240" t="s">
        <v>878</v>
      </c>
      <c r="AX240">
        <v>225800</v>
      </c>
      <c r="AY240" t="s">
        <v>878</v>
      </c>
      <c r="AZ240" t="s">
        <v>878</v>
      </c>
      <c r="BA240" t="s">
        <v>878</v>
      </c>
      <c r="BB240" t="s">
        <v>878</v>
      </c>
      <c r="BC240" t="s">
        <v>878</v>
      </c>
      <c r="BD240" t="s">
        <v>878</v>
      </c>
      <c r="BE240" t="s">
        <v>878</v>
      </c>
      <c r="BF240" t="s">
        <v>878</v>
      </c>
      <c r="BG240" t="s">
        <v>878</v>
      </c>
      <c r="BH240" t="s">
        <v>878</v>
      </c>
      <c r="BI240" t="s">
        <v>878</v>
      </c>
      <c r="BJ240" t="s">
        <v>878</v>
      </c>
      <c r="BK240">
        <v>234</v>
      </c>
      <c r="BL240" t="s">
        <v>878</v>
      </c>
      <c r="BM240" t="s">
        <v>878</v>
      </c>
      <c r="BN240" t="s">
        <v>878</v>
      </c>
      <c r="BO240" t="s">
        <v>878</v>
      </c>
      <c r="BP240" t="s">
        <v>878</v>
      </c>
      <c r="BQ240" t="s">
        <v>878</v>
      </c>
      <c r="BR240">
        <v>13400</v>
      </c>
      <c r="BS240" t="s">
        <v>878</v>
      </c>
    </row>
    <row r="241" spans="1:71" x14ac:dyDescent="0.25">
      <c r="A241" t="s">
        <v>557</v>
      </c>
      <c r="B241">
        <v>45.6</v>
      </c>
      <c r="C241" t="s">
        <v>878</v>
      </c>
      <c r="D241">
        <v>3075</v>
      </c>
      <c r="E241" t="s">
        <v>878</v>
      </c>
      <c r="F241" t="s">
        <v>878</v>
      </c>
      <c r="G241" t="s">
        <v>878</v>
      </c>
      <c r="H241" t="s">
        <v>878</v>
      </c>
      <c r="I241" t="s">
        <v>878</v>
      </c>
      <c r="J241">
        <v>32000</v>
      </c>
      <c r="K241">
        <v>647</v>
      </c>
      <c r="L241" t="s">
        <v>878</v>
      </c>
      <c r="M241" t="s">
        <v>878</v>
      </c>
      <c r="N241">
        <v>324</v>
      </c>
      <c r="O241" t="s">
        <v>878</v>
      </c>
      <c r="P241" t="s">
        <v>878</v>
      </c>
      <c r="Q241">
        <v>873</v>
      </c>
      <c r="R241" t="s">
        <v>878</v>
      </c>
      <c r="S241" t="s">
        <v>878</v>
      </c>
      <c r="T241" t="s">
        <v>878</v>
      </c>
      <c r="U241">
        <v>151600</v>
      </c>
      <c r="V241" t="s">
        <v>878</v>
      </c>
      <c r="W241" t="s">
        <v>878</v>
      </c>
      <c r="X241" t="s">
        <v>878</v>
      </c>
      <c r="Y241" t="s">
        <v>878</v>
      </c>
      <c r="Z241" t="s">
        <v>878</v>
      </c>
      <c r="AA241" t="s">
        <v>878</v>
      </c>
      <c r="AB241" t="s">
        <v>878</v>
      </c>
      <c r="AC241" t="s">
        <v>878</v>
      </c>
      <c r="AD241" t="s">
        <v>878</v>
      </c>
      <c r="AE241" t="s">
        <v>878</v>
      </c>
      <c r="AF241" t="s">
        <v>878</v>
      </c>
      <c r="AG241" t="s">
        <v>878</v>
      </c>
      <c r="AH241">
        <v>11900</v>
      </c>
      <c r="AI241">
        <v>236</v>
      </c>
      <c r="AJ241">
        <v>29</v>
      </c>
      <c r="AK241" t="s">
        <v>878</v>
      </c>
      <c r="AL241" t="s">
        <v>878</v>
      </c>
      <c r="AM241" t="s">
        <v>878</v>
      </c>
      <c r="AN241" t="s">
        <v>878</v>
      </c>
      <c r="AO241">
        <v>354</v>
      </c>
      <c r="AP241">
        <v>11600</v>
      </c>
      <c r="AQ241" t="s">
        <v>878</v>
      </c>
      <c r="AR241" t="s">
        <v>878</v>
      </c>
      <c r="AS241" t="s">
        <v>878</v>
      </c>
      <c r="AT241" t="s">
        <v>878</v>
      </c>
      <c r="AU241" t="s">
        <v>878</v>
      </c>
      <c r="AV241" t="s">
        <v>878</v>
      </c>
      <c r="AW241" t="s">
        <v>878</v>
      </c>
      <c r="AX241">
        <v>313600</v>
      </c>
      <c r="AY241">
        <v>5.49</v>
      </c>
      <c r="AZ241" t="s">
        <v>878</v>
      </c>
      <c r="BA241" t="s">
        <v>878</v>
      </c>
      <c r="BB241" t="s">
        <v>878</v>
      </c>
      <c r="BC241" t="s">
        <v>878</v>
      </c>
      <c r="BD241" t="s">
        <v>878</v>
      </c>
      <c r="BE241" t="s">
        <v>878</v>
      </c>
      <c r="BF241" t="s">
        <v>878</v>
      </c>
      <c r="BG241" t="s">
        <v>878</v>
      </c>
      <c r="BH241" t="s">
        <v>878</v>
      </c>
      <c r="BI241" t="s">
        <v>878</v>
      </c>
      <c r="BJ241" t="s">
        <v>878</v>
      </c>
      <c r="BK241">
        <v>288</v>
      </c>
      <c r="BL241" t="s">
        <v>878</v>
      </c>
      <c r="BM241" t="s">
        <v>878</v>
      </c>
      <c r="BN241" t="s">
        <v>878</v>
      </c>
      <c r="BO241" t="s">
        <v>878</v>
      </c>
      <c r="BP241" t="s">
        <v>878</v>
      </c>
      <c r="BQ241" t="s">
        <v>878</v>
      </c>
      <c r="BR241">
        <v>341800</v>
      </c>
      <c r="BS241" t="s">
        <v>878</v>
      </c>
    </row>
    <row r="242" spans="1:71" x14ac:dyDescent="0.25">
      <c r="A242" t="s">
        <v>558</v>
      </c>
      <c r="B242">
        <v>17.399999999999999</v>
      </c>
      <c r="C242" t="s">
        <v>878</v>
      </c>
      <c r="D242">
        <v>2194</v>
      </c>
      <c r="E242" t="s">
        <v>878</v>
      </c>
      <c r="F242" t="s">
        <v>878</v>
      </c>
      <c r="G242">
        <v>161</v>
      </c>
      <c r="H242" t="s">
        <v>878</v>
      </c>
      <c r="I242" t="s">
        <v>878</v>
      </c>
      <c r="J242">
        <v>41600</v>
      </c>
      <c r="K242">
        <v>499</v>
      </c>
      <c r="L242" t="s">
        <v>878</v>
      </c>
      <c r="M242" t="s">
        <v>878</v>
      </c>
      <c r="N242">
        <v>215</v>
      </c>
      <c r="O242" t="s">
        <v>878</v>
      </c>
      <c r="P242" t="s">
        <v>878</v>
      </c>
      <c r="Q242">
        <v>76</v>
      </c>
      <c r="R242" t="s">
        <v>878</v>
      </c>
      <c r="S242" t="s">
        <v>878</v>
      </c>
      <c r="T242" t="s">
        <v>878</v>
      </c>
      <c r="U242">
        <v>203800</v>
      </c>
      <c r="V242" t="s">
        <v>878</v>
      </c>
      <c r="W242" t="s">
        <v>878</v>
      </c>
      <c r="X242" t="s">
        <v>878</v>
      </c>
      <c r="Y242" t="s">
        <v>878</v>
      </c>
      <c r="Z242" t="s">
        <v>878</v>
      </c>
      <c r="AA242" t="s">
        <v>878</v>
      </c>
      <c r="AB242" t="s">
        <v>878</v>
      </c>
      <c r="AC242" t="s">
        <v>878</v>
      </c>
      <c r="AD242" t="s">
        <v>878</v>
      </c>
      <c r="AE242" t="s">
        <v>878</v>
      </c>
      <c r="AF242" t="s">
        <v>878</v>
      </c>
      <c r="AG242" t="s">
        <v>878</v>
      </c>
      <c r="AH242">
        <v>14100</v>
      </c>
      <c r="AI242">
        <v>167</v>
      </c>
      <c r="AJ242" t="s">
        <v>878</v>
      </c>
      <c r="AK242" t="s">
        <v>878</v>
      </c>
      <c r="AL242" t="s">
        <v>878</v>
      </c>
      <c r="AM242" t="s">
        <v>878</v>
      </c>
      <c r="AN242">
        <v>578</v>
      </c>
      <c r="AO242">
        <v>414</v>
      </c>
      <c r="AP242">
        <v>20800</v>
      </c>
      <c r="AQ242" t="s">
        <v>878</v>
      </c>
      <c r="AR242" t="s">
        <v>878</v>
      </c>
      <c r="AS242" t="s">
        <v>878</v>
      </c>
      <c r="AT242" t="s">
        <v>878</v>
      </c>
      <c r="AU242" t="s">
        <v>878</v>
      </c>
      <c r="AV242" t="s">
        <v>878</v>
      </c>
      <c r="AW242" t="s">
        <v>878</v>
      </c>
      <c r="AX242">
        <v>332100</v>
      </c>
      <c r="AY242" t="s">
        <v>878</v>
      </c>
      <c r="AZ242" t="s">
        <v>878</v>
      </c>
      <c r="BA242" t="s">
        <v>878</v>
      </c>
      <c r="BB242" t="s">
        <v>878</v>
      </c>
      <c r="BC242" t="s">
        <v>878</v>
      </c>
      <c r="BD242" t="s">
        <v>878</v>
      </c>
      <c r="BE242" t="s">
        <v>878</v>
      </c>
      <c r="BF242" t="s">
        <v>878</v>
      </c>
      <c r="BG242" t="s">
        <v>878</v>
      </c>
      <c r="BH242" t="s">
        <v>878</v>
      </c>
      <c r="BI242" t="s">
        <v>878</v>
      </c>
      <c r="BJ242" t="s">
        <v>878</v>
      </c>
      <c r="BK242">
        <v>352</v>
      </c>
      <c r="BL242" t="s">
        <v>878</v>
      </c>
      <c r="BM242" t="s">
        <v>878</v>
      </c>
      <c r="BN242" t="s">
        <v>878</v>
      </c>
      <c r="BO242" t="s">
        <v>878</v>
      </c>
      <c r="BP242" t="s">
        <v>878</v>
      </c>
      <c r="BQ242" t="s">
        <v>878</v>
      </c>
      <c r="BR242">
        <v>237600</v>
      </c>
      <c r="BS242" t="s">
        <v>878</v>
      </c>
    </row>
    <row r="243" spans="1:71" x14ac:dyDescent="0.25">
      <c r="A243" t="s">
        <v>559</v>
      </c>
      <c r="B243">
        <v>96.6</v>
      </c>
      <c r="C243" t="s">
        <v>878</v>
      </c>
      <c r="D243">
        <v>900</v>
      </c>
      <c r="E243" t="s">
        <v>878</v>
      </c>
      <c r="F243" t="s">
        <v>878</v>
      </c>
      <c r="G243" t="s">
        <v>878</v>
      </c>
      <c r="H243" t="s">
        <v>878</v>
      </c>
      <c r="I243" s="2">
        <v>5</v>
      </c>
      <c r="J243" t="s">
        <v>878</v>
      </c>
      <c r="K243">
        <v>932</v>
      </c>
      <c r="L243" t="s">
        <v>878</v>
      </c>
      <c r="M243" t="s">
        <v>878</v>
      </c>
      <c r="N243" t="s">
        <v>878</v>
      </c>
      <c r="O243" t="s">
        <v>878</v>
      </c>
      <c r="P243" t="s">
        <v>878</v>
      </c>
      <c r="Q243">
        <v>8540</v>
      </c>
      <c r="R243" t="s">
        <v>878</v>
      </c>
      <c r="S243" t="s">
        <v>878</v>
      </c>
      <c r="T243" t="s">
        <v>878</v>
      </c>
      <c r="U243">
        <v>52300</v>
      </c>
      <c r="V243" t="s">
        <v>878</v>
      </c>
      <c r="W243" t="s">
        <v>878</v>
      </c>
      <c r="X243" t="s">
        <v>878</v>
      </c>
      <c r="Y243" t="s">
        <v>878</v>
      </c>
      <c r="Z243" t="s">
        <v>878</v>
      </c>
      <c r="AA243" t="s">
        <v>878</v>
      </c>
      <c r="AB243" t="s">
        <v>878</v>
      </c>
      <c r="AC243" t="s">
        <v>878</v>
      </c>
      <c r="AD243" t="s">
        <v>878</v>
      </c>
      <c r="AE243" t="s">
        <v>878</v>
      </c>
      <c r="AF243" t="s">
        <v>878</v>
      </c>
      <c r="AG243" t="s">
        <v>878</v>
      </c>
      <c r="AH243">
        <v>2630</v>
      </c>
      <c r="AI243" t="s">
        <v>878</v>
      </c>
      <c r="AJ243" t="s">
        <v>878</v>
      </c>
      <c r="AK243" t="s">
        <v>878</v>
      </c>
      <c r="AL243" t="s">
        <v>878</v>
      </c>
      <c r="AM243" t="s">
        <v>878</v>
      </c>
      <c r="AN243" t="s">
        <v>878</v>
      </c>
      <c r="AO243" t="s">
        <v>878</v>
      </c>
      <c r="AP243">
        <v>82200</v>
      </c>
      <c r="AQ243" t="s">
        <v>878</v>
      </c>
      <c r="AR243" t="s">
        <v>878</v>
      </c>
      <c r="AS243" t="s">
        <v>878</v>
      </c>
      <c r="AT243" t="s">
        <v>878</v>
      </c>
      <c r="AU243" t="s">
        <v>878</v>
      </c>
      <c r="AV243" t="s">
        <v>878</v>
      </c>
      <c r="AW243" t="s">
        <v>878</v>
      </c>
      <c r="AX243" t="s">
        <v>878</v>
      </c>
      <c r="AY243">
        <v>108</v>
      </c>
      <c r="AZ243" t="s">
        <v>878</v>
      </c>
      <c r="BA243" t="s">
        <v>878</v>
      </c>
      <c r="BB243">
        <v>28607.017</v>
      </c>
      <c r="BC243" t="s">
        <v>878</v>
      </c>
      <c r="BD243" t="s">
        <v>878</v>
      </c>
      <c r="BE243" t="s">
        <v>878</v>
      </c>
      <c r="BF243" t="s">
        <v>878</v>
      </c>
      <c r="BG243" t="s">
        <v>878</v>
      </c>
      <c r="BH243" t="s">
        <v>878</v>
      </c>
      <c r="BI243" t="s">
        <v>878</v>
      </c>
      <c r="BJ243" t="s">
        <v>878</v>
      </c>
      <c r="BK243">
        <v>128</v>
      </c>
      <c r="BL243" t="s">
        <v>878</v>
      </c>
      <c r="BM243" t="s">
        <v>878</v>
      </c>
      <c r="BN243" t="s">
        <v>878</v>
      </c>
      <c r="BO243" t="s">
        <v>878</v>
      </c>
      <c r="BP243" t="s">
        <v>878</v>
      </c>
      <c r="BQ243" t="s">
        <v>878</v>
      </c>
      <c r="BR243">
        <v>441300</v>
      </c>
      <c r="BS243" t="s">
        <v>878</v>
      </c>
    </row>
    <row r="244" spans="1:71" x14ac:dyDescent="0.25">
      <c r="A244" t="s">
        <v>562</v>
      </c>
      <c r="B244">
        <v>120</v>
      </c>
      <c r="C244" t="s">
        <v>878</v>
      </c>
      <c r="D244">
        <v>1076</v>
      </c>
      <c r="E244" t="s">
        <v>878</v>
      </c>
      <c r="F244" t="s">
        <v>878</v>
      </c>
      <c r="G244" t="s">
        <v>878</v>
      </c>
      <c r="H244" t="s">
        <v>878</v>
      </c>
      <c r="I244" s="2">
        <v>5</v>
      </c>
      <c r="J244" t="s">
        <v>878</v>
      </c>
      <c r="K244">
        <v>1095</v>
      </c>
      <c r="L244" t="s">
        <v>878</v>
      </c>
      <c r="M244" t="s">
        <v>878</v>
      </c>
      <c r="N244" t="s">
        <v>878</v>
      </c>
      <c r="O244" t="s">
        <v>878</v>
      </c>
      <c r="P244" t="s">
        <v>878</v>
      </c>
      <c r="Q244">
        <v>10700</v>
      </c>
      <c r="R244" t="s">
        <v>878</v>
      </c>
      <c r="S244" t="s">
        <v>878</v>
      </c>
      <c r="T244" t="s">
        <v>878</v>
      </c>
      <c r="U244">
        <v>58800</v>
      </c>
      <c r="V244" t="s">
        <v>878</v>
      </c>
      <c r="W244" t="s">
        <v>878</v>
      </c>
      <c r="X244" t="s">
        <v>878</v>
      </c>
      <c r="Y244" t="s">
        <v>878</v>
      </c>
      <c r="Z244" t="s">
        <v>878</v>
      </c>
      <c r="AA244" t="s">
        <v>878</v>
      </c>
      <c r="AB244" t="s">
        <v>878</v>
      </c>
      <c r="AC244" t="s">
        <v>878</v>
      </c>
      <c r="AD244" t="s">
        <v>878</v>
      </c>
      <c r="AE244" t="s">
        <v>878</v>
      </c>
      <c r="AF244" t="s">
        <v>878</v>
      </c>
      <c r="AG244" t="s">
        <v>878</v>
      </c>
      <c r="AH244">
        <v>780</v>
      </c>
      <c r="AI244" t="s">
        <v>878</v>
      </c>
      <c r="AJ244" t="s">
        <v>878</v>
      </c>
      <c r="AK244" t="s">
        <v>878</v>
      </c>
      <c r="AL244" t="s">
        <v>878</v>
      </c>
      <c r="AM244" t="s">
        <v>878</v>
      </c>
      <c r="AN244" t="s">
        <v>878</v>
      </c>
      <c r="AO244" t="s">
        <v>878</v>
      </c>
      <c r="AP244">
        <v>38500</v>
      </c>
      <c r="AQ244" t="s">
        <v>878</v>
      </c>
      <c r="AR244" t="s">
        <v>878</v>
      </c>
      <c r="AS244" t="s">
        <v>878</v>
      </c>
      <c r="AT244" t="s">
        <v>878</v>
      </c>
      <c r="AU244" t="s">
        <v>878</v>
      </c>
      <c r="AV244" t="s">
        <v>878</v>
      </c>
      <c r="AW244" t="s">
        <v>878</v>
      </c>
      <c r="AX244" t="s">
        <v>878</v>
      </c>
      <c r="AY244">
        <v>144</v>
      </c>
      <c r="AZ244" t="s">
        <v>878</v>
      </c>
      <c r="BA244" t="s">
        <v>878</v>
      </c>
      <c r="BB244">
        <v>23698.95</v>
      </c>
      <c r="BC244" t="s">
        <v>878</v>
      </c>
      <c r="BD244" t="s">
        <v>878</v>
      </c>
      <c r="BE244" t="s">
        <v>878</v>
      </c>
      <c r="BF244" t="s">
        <v>878</v>
      </c>
      <c r="BG244" t="s">
        <v>878</v>
      </c>
      <c r="BH244" t="s">
        <v>878</v>
      </c>
      <c r="BI244" t="s">
        <v>878</v>
      </c>
      <c r="BJ244" t="s">
        <v>878</v>
      </c>
      <c r="BK244">
        <v>144</v>
      </c>
      <c r="BL244" t="s">
        <v>878</v>
      </c>
      <c r="BM244" t="s">
        <v>878</v>
      </c>
      <c r="BN244" t="s">
        <v>878</v>
      </c>
      <c r="BO244" t="s">
        <v>878</v>
      </c>
      <c r="BP244" t="s">
        <v>878</v>
      </c>
      <c r="BQ244" t="s">
        <v>878</v>
      </c>
      <c r="BR244">
        <v>469900</v>
      </c>
      <c r="BS244" t="s">
        <v>878</v>
      </c>
    </row>
    <row r="245" spans="1:71" x14ac:dyDescent="0.25">
      <c r="A245" t="s">
        <v>563</v>
      </c>
      <c r="B245">
        <v>9.43</v>
      </c>
      <c r="C245" t="s">
        <v>878</v>
      </c>
      <c r="D245">
        <v>112</v>
      </c>
      <c r="E245" t="s">
        <v>878</v>
      </c>
      <c r="F245" t="s">
        <v>878</v>
      </c>
      <c r="G245" t="s">
        <v>878</v>
      </c>
      <c r="H245" t="s">
        <v>878</v>
      </c>
      <c r="I245" s="2">
        <v>5</v>
      </c>
      <c r="J245" t="s">
        <v>878</v>
      </c>
      <c r="K245">
        <v>56</v>
      </c>
      <c r="L245" t="s">
        <v>878</v>
      </c>
      <c r="M245" t="s">
        <v>878</v>
      </c>
      <c r="N245" t="s">
        <v>878</v>
      </c>
      <c r="O245" t="s">
        <v>878</v>
      </c>
      <c r="P245" t="s">
        <v>878</v>
      </c>
      <c r="Q245">
        <v>640</v>
      </c>
      <c r="R245" t="s">
        <v>878</v>
      </c>
      <c r="S245" t="s">
        <v>878</v>
      </c>
      <c r="T245" t="s">
        <v>878</v>
      </c>
      <c r="U245">
        <v>5190</v>
      </c>
      <c r="V245" t="s">
        <v>878</v>
      </c>
      <c r="W245" t="s">
        <v>878</v>
      </c>
      <c r="X245" t="s">
        <v>878</v>
      </c>
      <c r="Y245" t="s">
        <v>878</v>
      </c>
      <c r="Z245" t="s">
        <v>878</v>
      </c>
      <c r="AA245" t="s">
        <v>878</v>
      </c>
      <c r="AB245" t="s">
        <v>878</v>
      </c>
      <c r="AC245" t="s">
        <v>878</v>
      </c>
      <c r="AD245" t="s">
        <v>878</v>
      </c>
      <c r="AE245" t="s">
        <v>878</v>
      </c>
      <c r="AF245" t="s">
        <v>878</v>
      </c>
      <c r="AG245" t="s">
        <v>878</v>
      </c>
      <c r="AH245">
        <v>970</v>
      </c>
      <c r="AI245" t="s">
        <v>878</v>
      </c>
      <c r="AJ245" t="s">
        <v>878</v>
      </c>
      <c r="AK245" t="s">
        <v>878</v>
      </c>
      <c r="AL245" t="s">
        <v>878</v>
      </c>
      <c r="AM245" t="s">
        <v>878</v>
      </c>
      <c r="AN245" t="s">
        <v>878</v>
      </c>
      <c r="AO245" t="s">
        <v>878</v>
      </c>
      <c r="AP245" t="s">
        <v>878</v>
      </c>
      <c r="AQ245" t="s">
        <v>878</v>
      </c>
      <c r="AR245" t="s">
        <v>878</v>
      </c>
      <c r="AS245" t="s">
        <v>878</v>
      </c>
      <c r="AT245" t="s">
        <v>878</v>
      </c>
      <c r="AU245" t="s">
        <v>878</v>
      </c>
      <c r="AV245" t="s">
        <v>878</v>
      </c>
      <c r="AW245" t="s">
        <v>878</v>
      </c>
      <c r="AX245" t="s">
        <v>878</v>
      </c>
      <c r="AY245">
        <v>35</v>
      </c>
      <c r="AZ245" t="s">
        <v>878</v>
      </c>
      <c r="BA245" t="s">
        <v>878</v>
      </c>
      <c r="BB245">
        <v>16593.939999999999</v>
      </c>
      <c r="BC245" t="s">
        <v>878</v>
      </c>
      <c r="BD245" t="s">
        <v>878</v>
      </c>
      <c r="BE245" t="s">
        <v>878</v>
      </c>
      <c r="BF245" t="s">
        <v>878</v>
      </c>
      <c r="BG245" t="s">
        <v>878</v>
      </c>
      <c r="BH245" t="s">
        <v>878</v>
      </c>
      <c r="BI245" t="s">
        <v>878</v>
      </c>
      <c r="BJ245" t="s">
        <v>878</v>
      </c>
      <c r="BK245">
        <v>19.5</v>
      </c>
      <c r="BL245" t="s">
        <v>878</v>
      </c>
      <c r="BM245" t="s">
        <v>878</v>
      </c>
      <c r="BN245" t="s">
        <v>878</v>
      </c>
      <c r="BO245" t="s">
        <v>878</v>
      </c>
      <c r="BP245" t="s">
        <v>878</v>
      </c>
      <c r="BQ245" t="s">
        <v>878</v>
      </c>
      <c r="BR245">
        <v>22100</v>
      </c>
      <c r="BS245" t="s">
        <v>878</v>
      </c>
    </row>
    <row r="246" spans="1:71" x14ac:dyDescent="0.25">
      <c r="A246" t="s">
        <v>564</v>
      </c>
      <c r="B246">
        <v>2184</v>
      </c>
      <c r="C246">
        <v>2040</v>
      </c>
      <c r="D246">
        <v>490</v>
      </c>
      <c r="E246" t="s">
        <v>878</v>
      </c>
      <c r="F246" t="s">
        <v>878</v>
      </c>
      <c r="G246">
        <v>25</v>
      </c>
      <c r="H246" s="2">
        <v>0.5</v>
      </c>
      <c r="I246">
        <v>32.1</v>
      </c>
      <c r="J246">
        <v>2360</v>
      </c>
      <c r="K246">
        <v>205</v>
      </c>
      <c r="L246">
        <v>14</v>
      </c>
      <c r="M246" t="s">
        <v>878</v>
      </c>
      <c r="N246">
        <v>48.8</v>
      </c>
      <c r="O246">
        <v>136</v>
      </c>
      <c r="P246">
        <v>0.19</v>
      </c>
      <c r="Q246">
        <v>3120</v>
      </c>
      <c r="R246">
        <v>0.77</v>
      </c>
      <c r="S246" t="s">
        <v>878</v>
      </c>
      <c r="T246">
        <v>1.63</v>
      </c>
      <c r="U246">
        <v>53500</v>
      </c>
      <c r="V246">
        <v>1.35</v>
      </c>
      <c r="W246">
        <v>1.01</v>
      </c>
      <c r="X246" t="s">
        <v>878</v>
      </c>
      <c r="Y246" t="s">
        <v>878</v>
      </c>
      <c r="Z246" t="s">
        <v>878</v>
      </c>
      <c r="AA246" t="s">
        <v>878</v>
      </c>
      <c r="AB246">
        <v>2.0099999999999998</v>
      </c>
      <c r="AC246" t="s">
        <v>878</v>
      </c>
      <c r="AD246">
        <v>450</v>
      </c>
      <c r="AE246">
        <v>7.91</v>
      </c>
      <c r="AF246">
        <v>4.2699999999999996</v>
      </c>
      <c r="AG246" t="s">
        <v>878</v>
      </c>
      <c r="AH246">
        <v>6850</v>
      </c>
      <c r="AI246">
        <v>1840</v>
      </c>
      <c r="AJ246">
        <v>18.399999999999999</v>
      </c>
      <c r="AK246">
        <v>280</v>
      </c>
      <c r="AL246">
        <v>0.8</v>
      </c>
      <c r="AM246">
        <v>5.29</v>
      </c>
      <c r="AN246" t="s">
        <v>878</v>
      </c>
      <c r="AO246">
        <v>240</v>
      </c>
      <c r="AP246" t="s">
        <v>878</v>
      </c>
      <c r="AQ246" t="s">
        <v>878</v>
      </c>
      <c r="AR246">
        <v>1.43</v>
      </c>
      <c r="AS246" t="s">
        <v>878</v>
      </c>
      <c r="AT246" t="s">
        <v>878</v>
      </c>
      <c r="AU246" t="s">
        <v>878</v>
      </c>
      <c r="AV246" t="s">
        <v>878</v>
      </c>
      <c r="AW246" t="s">
        <v>878</v>
      </c>
      <c r="AX246">
        <v>151300</v>
      </c>
      <c r="AY246">
        <v>1746</v>
      </c>
      <c r="AZ246" t="s">
        <v>878</v>
      </c>
      <c r="BA246">
        <v>4.95</v>
      </c>
      <c r="BB246">
        <v>24026.154999999999</v>
      </c>
      <c r="BC246" t="s">
        <v>878</v>
      </c>
      <c r="BD246">
        <v>7.67</v>
      </c>
      <c r="BE246">
        <v>10.8</v>
      </c>
      <c r="BF246" t="s">
        <v>878</v>
      </c>
      <c r="BG246" t="s">
        <v>878</v>
      </c>
      <c r="BH246" t="s">
        <v>878</v>
      </c>
      <c r="BI246">
        <v>0.85</v>
      </c>
      <c r="BJ246">
        <v>130</v>
      </c>
      <c r="BK246">
        <v>0.83</v>
      </c>
      <c r="BL246" t="s">
        <v>878</v>
      </c>
      <c r="BM246">
        <v>1.79</v>
      </c>
      <c r="BN246" t="s">
        <v>878</v>
      </c>
      <c r="BO246">
        <v>1.81</v>
      </c>
      <c r="BP246">
        <v>4.32</v>
      </c>
      <c r="BQ246" t="s">
        <v>878</v>
      </c>
      <c r="BR246">
        <v>41300</v>
      </c>
      <c r="BS246">
        <v>3.91</v>
      </c>
    </row>
    <row r="247" spans="1:71" x14ac:dyDescent="0.25">
      <c r="A247" t="s">
        <v>566</v>
      </c>
      <c r="B247">
        <v>2184</v>
      </c>
      <c r="C247">
        <v>2110</v>
      </c>
      <c r="D247">
        <v>361</v>
      </c>
      <c r="E247" t="s">
        <v>878</v>
      </c>
      <c r="F247" t="s">
        <v>878</v>
      </c>
      <c r="G247">
        <v>12.7</v>
      </c>
      <c r="H247">
        <v>0.22</v>
      </c>
      <c r="I247">
        <v>68</v>
      </c>
      <c r="J247">
        <v>2100</v>
      </c>
      <c r="K247">
        <v>183</v>
      </c>
      <c r="L247">
        <v>22.4</v>
      </c>
      <c r="M247" t="s">
        <v>878</v>
      </c>
      <c r="N247">
        <v>31.8</v>
      </c>
      <c r="O247">
        <v>37.700000000000003</v>
      </c>
      <c r="P247">
        <v>0.15</v>
      </c>
      <c r="Q247">
        <v>4310</v>
      </c>
      <c r="R247">
        <v>1.31</v>
      </c>
      <c r="S247">
        <v>0.7</v>
      </c>
      <c r="T247" t="s">
        <v>878</v>
      </c>
      <c r="U247">
        <v>42900</v>
      </c>
      <c r="V247">
        <v>1.93</v>
      </c>
      <c r="W247">
        <v>1.64</v>
      </c>
      <c r="X247" s="2">
        <v>0.1</v>
      </c>
      <c r="Y247" t="s">
        <v>878</v>
      </c>
      <c r="Z247" t="s">
        <v>878</v>
      </c>
      <c r="AA247">
        <v>0.28000000000000003</v>
      </c>
      <c r="AB247">
        <v>1.26</v>
      </c>
      <c r="AC247" t="s">
        <v>878</v>
      </c>
      <c r="AD247">
        <v>500</v>
      </c>
      <c r="AE247">
        <v>12.3</v>
      </c>
      <c r="AF247">
        <v>6.33</v>
      </c>
      <c r="AG247" t="s">
        <v>878</v>
      </c>
      <c r="AH247">
        <v>8750</v>
      </c>
      <c r="AI247">
        <v>1080</v>
      </c>
      <c r="AJ247">
        <v>84</v>
      </c>
      <c r="AK247">
        <v>340</v>
      </c>
      <c r="AL247">
        <v>0.28999999999999998</v>
      </c>
      <c r="AM247">
        <v>8.64</v>
      </c>
      <c r="AN247" s="2">
        <v>10</v>
      </c>
      <c r="AO247">
        <v>270</v>
      </c>
      <c r="AP247">
        <v>591800</v>
      </c>
      <c r="AQ247" t="s">
        <v>878</v>
      </c>
      <c r="AR247">
        <v>2.34</v>
      </c>
      <c r="AS247" t="s">
        <v>878</v>
      </c>
      <c r="AT247">
        <v>1.98</v>
      </c>
      <c r="AU247">
        <v>0.04</v>
      </c>
      <c r="AV247" t="s">
        <v>878</v>
      </c>
      <c r="AW247" t="s">
        <v>878</v>
      </c>
      <c r="AX247">
        <v>151600</v>
      </c>
      <c r="AY247">
        <v>2342</v>
      </c>
      <c r="AZ247" s="2">
        <v>10</v>
      </c>
      <c r="BA247" t="s">
        <v>878</v>
      </c>
      <c r="BB247">
        <v>26000</v>
      </c>
      <c r="BC247">
        <v>1.62</v>
      </c>
      <c r="BD247">
        <v>8.5399999999999991</v>
      </c>
      <c r="BE247">
        <v>9.91</v>
      </c>
      <c r="BF247" s="2">
        <v>0.05</v>
      </c>
      <c r="BG247">
        <v>0.23</v>
      </c>
      <c r="BH247" t="s">
        <v>878</v>
      </c>
      <c r="BI247">
        <v>0.5</v>
      </c>
      <c r="BJ247">
        <v>100</v>
      </c>
      <c r="BK247">
        <v>1.1499999999999999</v>
      </c>
      <c r="BL247" t="s">
        <v>878</v>
      </c>
      <c r="BM247">
        <v>1.53</v>
      </c>
      <c r="BN247" t="s">
        <v>878</v>
      </c>
      <c r="BO247" t="s">
        <v>878</v>
      </c>
      <c r="BP247">
        <v>7.63</v>
      </c>
      <c r="BQ247">
        <v>0.47</v>
      </c>
      <c r="BR247">
        <v>38300</v>
      </c>
      <c r="BS247">
        <v>2.82</v>
      </c>
    </row>
    <row r="248" spans="1:71" x14ac:dyDescent="0.25">
      <c r="A248" t="s">
        <v>567</v>
      </c>
      <c r="B248">
        <v>98</v>
      </c>
      <c r="C248">
        <v>4110</v>
      </c>
      <c r="D248" t="s">
        <v>878</v>
      </c>
      <c r="E248" t="s">
        <v>878</v>
      </c>
      <c r="F248" t="s">
        <v>878</v>
      </c>
      <c r="G248">
        <v>1443</v>
      </c>
      <c r="H248" s="2">
        <v>0.5</v>
      </c>
      <c r="I248">
        <v>5.6</v>
      </c>
      <c r="J248">
        <v>1650</v>
      </c>
      <c r="K248">
        <v>1157</v>
      </c>
      <c r="L248" t="s">
        <v>878</v>
      </c>
      <c r="M248" t="s">
        <v>878</v>
      </c>
      <c r="N248">
        <v>9.56</v>
      </c>
      <c r="O248">
        <v>6.74</v>
      </c>
      <c r="P248" t="s">
        <v>878</v>
      </c>
      <c r="Q248">
        <v>1387</v>
      </c>
      <c r="R248" t="s">
        <v>878</v>
      </c>
      <c r="S248" t="s">
        <v>878</v>
      </c>
      <c r="T248" t="s">
        <v>878</v>
      </c>
      <c r="U248">
        <v>98200</v>
      </c>
      <c r="V248">
        <v>9.85</v>
      </c>
      <c r="W248" t="s">
        <v>878</v>
      </c>
      <c r="X248" t="s">
        <v>878</v>
      </c>
      <c r="Y248" t="s">
        <v>878</v>
      </c>
      <c r="Z248" t="s">
        <v>878</v>
      </c>
      <c r="AA248" t="s">
        <v>878</v>
      </c>
      <c r="AB248" t="s">
        <v>878</v>
      </c>
      <c r="AC248" t="s">
        <v>878</v>
      </c>
      <c r="AD248">
        <v>3540</v>
      </c>
      <c r="AE248" t="s">
        <v>878</v>
      </c>
      <c r="AF248" t="s">
        <v>878</v>
      </c>
      <c r="AG248" t="s">
        <v>878</v>
      </c>
      <c r="AH248">
        <v>540</v>
      </c>
      <c r="AI248">
        <v>15400</v>
      </c>
      <c r="AJ248">
        <v>2.37</v>
      </c>
      <c r="AK248">
        <v>190</v>
      </c>
      <c r="AL248">
        <v>1.06</v>
      </c>
      <c r="AM248" t="s">
        <v>878</v>
      </c>
      <c r="AN248" t="s">
        <v>878</v>
      </c>
      <c r="AO248">
        <v>60</v>
      </c>
      <c r="AP248">
        <v>15800</v>
      </c>
      <c r="AQ248" t="s">
        <v>878</v>
      </c>
      <c r="AR248" t="s">
        <v>878</v>
      </c>
      <c r="AS248" t="s">
        <v>878</v>
      </c>
      <c r="AT248" t="s">
        <v>878</v>
      </c>
      <c r="AU248" t="s">
        <v>878</v>
      </c>
      <c r="AV248" t="s">
        <v>878</v>
      </c>
      <c r="AW248" t="s">
        <v>878</v>
      </c>
      <c r="AX248">
        <v>266300</v>
      </c>
      <c r="AY248">
        <v>51</v>
      </c>
      <c r="AZ248" s="2">
        <v>1</v>
      </c>
      <c r="BA248" t="s">
        <v>878</v>
      </c>
      <c r="BB248">
        <v>15705.813</v>
      </c>
      <c r="BC248" t="s">
        <v>878</v>
      </c>
      <c r="BD248">
        <v>3.83</v>
      </c>
      <c r="BE248">
        <v>42.6</v>
      </c>
      <c r="BF248" t="s">
        <v>878</v>
      </c>
      <c r="BG248" t="s">
        <v>878</v>
      </c>
      <c r="BH248" t="s">
        <v>878</v>
      </c>
      <c r="BI248" t="s">
        <v>878</v>
      </c>
      <c r="BJ248">
        <v>250</v>
      </c>
      <c r="BK248" t="s">
        <v>878</v>
      </c>
      <c r="BL248" t="s">
        <v>878</v>
      </c>
      <c r="BM248">
        <v>4.42</v>
      </c>
      <c r="BN248" t="s">
        <v>878</v>
      </c>
      <c r="BO248" t="s">
        <v>878</v>
      </c>
      <c r="BP248">
        <v>2.99</v>
      </c>
      <c r="BQ248" t="s">
        <v>878</v>
      </c>
      <c r="BR248">
        <v>497700</v>
      </c>
      <c r="BS248">
        <v>9.9499999999999993</v>
      </c>
    </row>
    <row r="249" spans="1:71" x14ac:dyDescent="0.25">
      <c r="A249" t="s">
        <v>569</v>
      </c>
      <c r="B249">
        <v>9.6</v>
      </c>
      <c r="C249" t="s">
        <v>878</v>
      </c>
      <c r="D249">
        <v>722</v>
      </c>
      <c r="E249" t="s">
        <v>878</v>
      </c>
      <c r="F249" t="s">
        <v>878</v>
      </c>
      <c r="G249" t="s">
        <v>878</v>
      </c>
      <c r="H249" t="s">
        <v>878</v>
      </c>
      <c r="I249" t="s">
        <v>878</v>
      </c>
      <c r="J249" t="s">
        <v>878</v>
      </c>
      <c r="K249" t="s">
        <v>878</v>
      </c>
      <c r="L249" t="s">
        <v>878</v>
      </c>
      <c r="M249" t="s">
        <v>878</v>
      </c>
      <c r="N249" t="s">
        <v>878</v>
      </c>
      <c r="O249" t="s">
        <v>878</v>
      </c>
      <c r="P249" t="s">
        <v>878</v>
      </c>
      <c r="Q249">
        <v>151</v>
      </c>
      <c r="R249" t="s">
        <v>878</v>
      </c>
      <c r="S249" t="s">
        <v>878</v>
      </c>
      <c r="T249" t="s">
        <v>878</v>
      </c>
      <c r="U249">
        <v>206800</v>
      </c>
      <c r="V249" t="s">
        <v>878</v>
      </c>
      <c r="W249" t="s">
        <v>878</v>
      </c>
      <c r="X249" t="s">
        <v>878</v>
      </c>
      <c r="Y249" t="s">
        <v>878</v>
      </c>
      <c r="Z249" t="s">
        <v>878</v>
      </c>
      <c r="AA249" t="s">
        <v>878</v>
      </c>
      <c r="AB249" t="s">
        <v>878</v>
      </c>
      <c r="AC249" t="s">
        <v>878</v>
      </c>
      <c r="AD249" t="s">
        <v>878</v>
      </c>
      <c r="AE249" t="s">
        <v>878</v>
      </c>
      <c r="AF249" t="s">
        <v>878</v>
      </c>
      <c r="AG249" t="s">
        <v>878</v>
      </c>
      <c r="AH249" t="s">
        <v>878</v>
      </c>
      <c r="AI249">
        <v>10800</v>
      </c>
      <c r="AJ249" t="s">
        <v>878</v>
      </c>
      <c r="AK249" t="s">
        <v>878</v>
      </c>
      <c r="AL249" t="s">
        <v>878</v>
      </c>
      <c r="AM249" t="s">
        <v>878</v>
      </c>
      <c r="AN249" t="s">
        <v>878</v>
      </c>
      <c r="AO249" t="s">
        <v>878</v>
      </c>
      <c r="AP249">
        <v>5790</v>
      </c>
      <c r="AQ249" t="s">
        <v>878</v>
      </c>
      <c r="AR249" t="s">
        <v>878</v>
      </c>
      <c r="AS249" t="s">
        <v>878</v>
      </c>
      <c r="AT249" t="s">
        <v>878</v>
      </c>
      <c r="AU249" t="s">
        <v>878</v>
      </c>
      <c r="AV249" t="s">
        <v>878</v>
      </c>
      <c r="AW249" t="s">
        <v>878</v>
      </c>
      <c r="AX249" t="s">
        <v>878</v>
      </c>
      <c r="AY249" t="s">
        <v>878</v>
      </c>
      <c r="AZ249" t="s">
        <v>878</v>
      </c>
      <c r="BA249" t="s">
        <v>878</v>
      </c>
      <c r="BB249" t="s">
        <v>878</v>
      </c>
      <c r="BC249" t="s">
        <v>878</v>
      </c>
      <c r="BD249" t="s">
        <v>878</v>
      </c>
      <c r="BE249" t="s">
        <v>878</v>
      </c>
      <c r="BF249" t="s">
        <v>878</v>
      </c>
      <c r="BG249" t="s">
        <v>878</v>
      </c>
      <c r="BH249" t="s">
        <v>878</v>
      </c>
      <c r="BI249" t="s">
        <v>878</v>
      </c>
      <c r="BJ249" t="s">
        <v>878</v>
      </c>
      <c r="BK249">
        <v>65</v>
      </c>
      <c r="BL249" t="s">
        <v>878</v>
      </c>
      <c r="BM249" t="s">
        <v>878</v>
      </c>
      <c r="BN249" t="s">
        <v>878</v>
      </c>
      <c r="BO249" t="s">
        <v>878</v>
      </c>
      <c r="BP249" t="s">
        <v>878</v>
      </c>
      <c r="BQ249" t="s">
        <v>878</v>
      </c>
      <c r="BR249">
        <v>41900</v>
      </c>
      <c r="BS249" t="s">
        <v>878</v>
      </c>
    </row>
    <row r="250" spans="1:71" x14ac:dyDescent="0.25">
      <c r="A250" t="s">
        <v>571</v>
      </c>
      <c r="B250">
        <v>5</v>
      </c>
      <c r="C250" t="s">
        <v>878</v>
      </c>
      <c r="D250">
        <v>499</v>
      </c>
      <c r="E250" t="s">
        <v>878</v>
      </c>
      <c r="F250" t="s">
        <v>878</v>
      </c>
      <c r="G250" t="s">
        <v>878</v>
      </c>
      <c r="H250" t="s">
        <v>878</v>
      </c>
      <c r="I250" t="s">
        <v>878</v>
      </c>
      <c r="J250" t="s">
        <v>878</v>
      </c>
      <c r="K250" t="s">
        <v>878</v>
      </c>
      <c r="L250" t="s">
        <v>878</v>
      </c>
      <c r="M250" t="s">
        <v>878</v>
      </c>
      <c r="N250" t="s">
        <v>878</v>
      </c>
      <c r="O250" t="s">
        <v>878</v>
      </c>
      <c r="P250" t="s">
        <v>878</v>
      </c>
      <c r="Q250">
        <v>125</v>
      </c>
      <c r="R250" t="s">
        <v>878</v>
      </c>
      <c r="S250" t="s">
        <v>878</v>
      </c>
      <c r="T250" t="s">
        <v>878</v>
      </c>
      <c r="U250">
        <v>237600</v>
      </c>
      <c r="V250" t="s">
        <v>878</v>
      </c>
      <c r="W250" t="s">
        <v>878</v>
      </c>
      <c r="X250" t="s">
        <v>878</v>
      </c>
      <c r="Y250" t="s">
        <v>878</v>
      </c>
      <c r="Z250" t="s">
        <v>878</v>
      </c>
      <c r="AA250" t="s">
        <v>878</v>
      </c>
      <c r="AB250" t="s">
        <v>878</v>
      </c>
      <c r="AC250" t="s">
        <v>878</v>
      </c>
      <c r="AD250" t="s">
        <v>878</v>
      </c>
      <c r="AE250" t="s">
        <v>878</v>
      </c>
      <c r="AF250" t="s">
        <v>878</v>
      </c>
      <c r="AG250" t="s">
        <v>878</v>
      </c>
      <c r="AH250" t="s">
        <v>878</v>
      </c>
      <c r="AI250">
        <v>7190</v>
      </c>
      <c r="AJ250" t="s">
        <v>878</v>
      </c>
      <c r="AK250" t="s">
        <v>878</v>
      </c>
      <c r="AL250" t="s">
        <v>878</v>
      </c>
      <c r="AM250" t="s">
        <v>878</v>
      </c>
      <c r="AN250" t="s">
        <v>878</v>
      </c>
      <c r="AO250" t="s">
        <v>878</v>
      </c>
      <c r="AP250">
        <v>6150</v>
      </c>
      <c r="AQ250" t="s">
        <v>878</v>
      </c>
      <c r="AR250" t="s">
        <v>878</v>
      </c>
      <c r="AS250" t="s">
        <v>878</v>
      </c>
      <c r="AT250" t="s">
        <v>878</v>
      </c>
      <c r="AU250" t="s">
        <v>878</v>
      </c>
      <c r="AV250" t="s">
        <v>878</v>
      </c>
      <c r="AW250" t="s">
        <v>878</v>
      </c>
      <c r="AX250" t="s">
        <v>878</v>
      </c>
      <c r="AY250" t="s">
        <v>878</v>
      </c>
      <c r="AZ250" t="s">
        <v>878</v>
      </c>
      <c r="BA250" t="s">
        <v>878</v>
      </c>
      <c r="BB250" t="s">
        <v>878</v>
      </c>
      <c r="BC250" t="s">
        <v>878</v>
      </c>
      <c r="BD250" t="s">
        <v>878</v>
      </c>
      <c r="BE250" t="s">
        <v>878</v>
      </c>
      <c r="BF250" t="s">
        <v>878</v>
      </c>
      <c r="BG250" t="s">
        <v>878</v>
      </c>
      <c r="BH250" t="s">
        <v>878</v>
      </c>
      <c r="BI250" t="s">
        <v>878</v>
      </c>
      <c r="BJ250" t="s">
        <v>878</v>
      </c>
      <c r="BK250">
        <v>63</v>
      </c>
      <c r="BL250" t="s">
        <v>878</v>
      </c>
      <c r="BM250" t="s">
        <v>878</v>
      </c>
      <c r="BN250" t="s">
        <v>878</v>
      </c>
      <c r="BO250" t="s">
        <v>878</v>
      </c>
      <c r="BP250" t="s">
        <v>878</v>
      </c>
      <c r="BQ250" t="s">
        <v>878</v>
      </c>
      <c r="BR250">
        <v>62600</v>
      </c>
      <c r="BS250" t="s">
        <v>878</v>
      </c>
    </row>
    <row r="251" spans="1:71" x14ac:dyDescent="0.25">
      <c r="A251" t="s">
        <v>572</v>
      </c>
      <c r="B251">
        <v>5</v>
      </c>
      <c r="C251" t="s">
        <v>878</v>
      </c>
      <c r="D251">
        <v>298</v>
      </c>
      <c r="E251" t="s">
        <v>878</v>
      </c>
      <c r="F251" t="s">
        <v>878</v>
      </c>
      <c r="G251" t="s">
        <v>878</v>
      </c>
      <c r="H251" t="s">
        <v>878</v>
      </c>
      <c r="I251" t="s">
        <v>878</v>
      </c>
      <c r="J251" t="s">
        <v>878</v>
      </c>
      <c r="K251" t="s">
        <v>878</v>
      </c>
      <c r="L251" t="s">
        <v>878</v>
      </c>
      <c r="M251" t="s">
        <v>878</v>
      </c>
      <c r="N251" t="s">
        <v>878</v>
      </c>
      <c r="O251" t="s">
        <v>878</v>
      </c>
      <c r="P251" t="s">
        <v>878</v>
      </c>
      <c r="Q251">
        <v>111</v>
      </c>
      <c r="R251" t="s">
        <v>878</v>
      </c>
      <c r="S251" t="s">
        <v>878</v>
      </c>
      <c r="T251" t="s">
        <v>878</v>
      </c>
      <c r="U251">
        <v>212800</v>
      </c>
      <c r="V251" t="s">
        <v>878</v>
      </c>
      <c r="W251" t="s">
        <v>878</v>
      </c>
      <c r="X251" t="s">
        <v>878</v>
      </c>
      <c r="Y251" t="s">
        <v>878</v>
      </c>
      <c r="Z251" t="s">
        <v>878</v>
      </c>
      <c r="AA251" t="s">
        <v>878</v>
      </c>
      <c r="AB251" t="s">
        <v>878</v>
      </c>
      <c r="AC251" t="s">
        <v>878</v>
      </c>
      <c r="AD251" t="s">
        <v>878</v>
      </c>
      <c r="AE251" t="s">
        <v>878</v>
      </c>
      <c r="AF251" t="s">
        <v>878</v>
      </c>
      <c r="AG251" t="s">
        <v>878</v>
      </c>
      <c r="AH251" t="s">
        <v>878</v>
      </c>
      <c r="AI251">
        <v>13700</v>
      </c>
      <c r="AJ251" t="s">
        <v>878</v>
      </c>
      <c r="AK251" t="s">
        <v>878</v>
      </c>
      <c r="AL251" t="s">
        <v>878</v>
      </c>
      <c r="AM251" t="s">
        <v>878</v>
      </c>
      <c r="AN251" t="s">
        <v>878</v>
      </c>
      <c r="AO251" t="s">
        <v>878</v>
      </c>
      <c r="AP251">
        <v>5920</v>
      </c>
      <c r="AQ251" t="s">
        <v>878</v>
      </c>
      <c r="AR251" t="s">
        <v>878</v>
      </c>
      <c r="AS251" t="s">
        <v>878</v>
      </c>
      <c r="AT251" t="s">
        <v>878</v>
      </c>
      <c r="AU251" t="s">
        <v>878</v>
      </c>
      <c r="AV251" t="s">
        <v>878</v>
      </c>
      <c r="AW251" t="s">
        <v>878</v>
      </c>
      <c r="AX251" t="s">
        <v>878</v>
      </c>
      <c r="AY251" t="s">
        <v>878</v>
      </c>
      <c r="AZ251" t="s">
        <v>878</v>
      </c>
      <c r="BA251" t="s">
        <v>878</v>
      </c>
      <c r="BB251" t="s">
        <v>878</v>
      </c>
      <c r="BC251" t="s">
        <v>878</v>
      </c>
      <c r="BD251" t="s">
        <v>878</v>
      </c>
      <c r="BE251" t="s">
        <v>878</v>
      </c>
      <c r="BF251" t="s">
        <v>878</v>
      </c>
      <c r="BG251" t="s">
        <v>878</v>
      </c>
      <c r="BH251" t="s">
        <v>878</v>
      </c>
      <c r="BI251" t="s">
        <v>878</v>
      </c>
      <c r="BJ251" t="s">
        <v>878</v>
      </c>
      <c r="BK251">
        <v>64</v>
      </c>
      <c r="BL251" t="s">
        <v>878</v>
      </c>
      <c r="BM251" t="s">
        <v>878</v>
      </c>
      <c r="BN251" t="s">
        <v>878</v>
      </c>
      <c r="BO251" t="s">
        <v>878</v>
      </c>
      <c r="BP251" t="s">
        <v>878</v>
      </c>
      <c r="BQ251" t="s">
        <v>878</v>
      </c>
      <c r="BR251">
        <v>100600</v>
      </c>
      <c r="BS251" t="s">
        <v>878</v>
      </c>
    </row>
    <row r="252" spans="1:71" x14ac:dyDescent="0.25">
      <c r="A252" t="s">
        <v>573</v>
      </c>
      <c r="B252" t="s">
        <v>878</v>
      </c>
      <c r="C252">
        <v>688.02599999999995</v>
      </c>
      <c r="D252" t="s">
        <v>878</v>
      </c>
      <c r="E252" t="s">
        <v>878</v>
      </c>
      <c r="F252" t="s">
        <v>878</v>
      </c>
      <c r="G252" t="s">
        <v>878</v>
      </c>
      <c r="H252" t="s">
        <v>878</v>
      </c>
      <c r="I252" t="s">
        <v>878</v>
      </c>
      <c r="J252">
        <v>107.20399999999999</v>
      </c>
      <c r="K252" t="s">
        <v>878</v>
      </c>
      <c r="L252" t="s">
        <v>878</v>
      </c>
      <c r="M252" t="s">
        <v>878</v>
      </c>
      <c r="N252" t="s">
        <v>878</v>
      </c>
      <c r="O252" t="s">
        <v>878</v>
      </c>
      <c r="P252" t="s">
        <v>878</v>
      </c>
      <c r="Q252" t="s">
        <v>878</v>
      </c>
      <c r="R252" t="s">
        <v>878</v>
      </c>
      <c r="S252" t="s">
        <v>878</v>
      </c>
      <c r="T252" t="s">
        <v>878</v>
      </c>
      <c r="U252">
        <v>667200</v>
      </c>
      <c r="V252" t="s">
        <v>878</v>
      </c>
      <c r="W252" t="s">
        <v>878</v>
      </c>
      <c r="X252" t="s">
        <v>878</v>
      </c>
      <c r="Y252" t="s">
        <v>878</v>
      </c>
      <c r="Z252" t="s">
        <v>878</v>
      </c>
      <c r="AA252" t="s">
        <v>878</v>
      </c>
      <c r="AB252" t="s">
        <v>878</v>
      </c>
      <c r="AC252" t="s">
        <v>878</v>
      </c>
      <c r="AD252">
        <v>149.42699999999999</v>
      </c>
      <c r="AE252" t="s">
        <v>878</v>
      </c>
      <c r="AF252" t="s">
        <v>878</v>
      </c>
      <c r="AG252" t="s">
        <v>878</v>
      </c>
      <c r="AH252">
        <v>102.51600000000001</v>
      </c>
      <c r="AI252">
        <v>154.892</v>
      </c>
      <c r="AJ252" t="s">
        <v>878</v>
      </c>
      <c r="AK252" t="s">
        <v>878</v>
      </c>
      <c r="AL252" t="s">
        <v>878</v>
      </c>
      <c r="AM252" t="s">
        <v>878</v>
      </c>
      <c r="AN252" t="s">
        <v>878</v>
      </c>
      <c r="AO252">
        <v>40</v>
      </c>
      <c r="AP252" t="s">
        <v>878</v>
      </c>
      <c r="AQ252" t="s">
        <v>878</v>
      </c>
      <c r="AR252" t="s">
        <v>878</v>
      </c>
      <c r="AS252" t="s">
        <v>878</v>
      </c>
      <c r="AT252" t="s">
        <v>878</v>
      </c>
      <c r="AU252" t="s">
        <v>878</v>
      </c>
      <c r="AV252" t="s">
        <v>878</v>
      </c>
      <c r="AW252" t="s">
        <v>878</v>
      </c>
      <c r="AX252">
        <v>80</v>
      </c>
      <c r="AY252" t="s">
        <v>878</v>
      </c>
      <c r="AZ252" t="s">
        <v>878</v>
      </c>
      <c r="BA252" t="s">
        <v>878</v>
      </c>
      <c r="BB252">
        <v>21688.98</v>
      </c>
      <c r="BC252" t="s">
        <v>878</v>
      </c>
      <c r="BD252" t="s">
        <v>878</v>
      </c>
      <c r="BE252" t="s">
        <v>878</v>
      </c>
      <c r="BF252" t="s">
        <v>878</v>
      </c>
      <c r="BG252" t="s">
        <v>878</v>
      </c>
      <c r="BH252" t="s">
        <v>878</v>
      </c>
      <c r="BI252" t="s">
        <v>878</v>
      </c>
      <c r="BJ252">
        <v>299.67099999999999</v>
      </c>
      <c r="BK252" t="s">
        <v>878</v>
      </c>
      <c r="BL252" t="s">
        <v>878</v>
      </c>
      <c r="BM252" t="s">
        <v>878</v>
      </c>
      <c r="BN252">
        <v>13</v>
      </c>
      <c r="BO252" t="s">
        <v>878</v>
      </c>
      <c r="BP252" t="s">
        <v>878</v>
      </c>
      <c r="BQ252" t="s">
        <v>878</v>
      </c>
      <c r="BR252" t="s">
        <v>878</v>
      </c>
      <c r="BS252" t="s">
        <v>878</v>
      </c>
    </row>
    <row r="253" spans="1:71" x14ac:dyDescent="0.25">
      <c r="A253" t="s">
        <v>576</v>
      </c>
      <c r="B253" t="s">
        <v>878</v>
      </c>
      <c r="C253">
        <v>12490.316000000001</v>
      </c>
      <c r="D253" t="s">
        <v>878</v>
      </c>
      <c r="E253" t="s">
        <v>878</v>
      </c>
      <c r="F253" t="s">
        <v>878</v>
      </c>
      <c r="G253" t="s">
        <v>878</v>
      </c>
      <c r="H253" t="s">
        <v>878</v>
      </c>
      <c r="I253" t="s">
        <v>878</v>
      </c>
      <c r="J253">
        <v>671.80899999999997</v>
      </c>
      <c r="K253" t="s">
        <v>878</v>
      </c>
      <c r="L253" t="s">
        <v>878</v>
      </c>
      <c r="M253" t="s">
        <v>878</v>
      </c>
      <c r="N253" t="s">
        <v>878</v>
      </c>
      <c r="O253">
        <v>73.209999999999994</v>
      </c>
      <c r="P253" t="s">
        <v>878</v>
      </c>
      <c r="Q253" t="s">
        <v>878</v>
      </c>
      <c r="R253" t="s">
        <v>878</v>
      </c>
      <c r="S253" t="s">
        <v>878</v>
      </c>
      <c r="T253" t="s">
        <v>878</v>
      </c>
      <c r="U253">
        <v>456300</v>
      </c>
      <c r="V253" t="s">
        <v>878</v>
      </c>
      <c r="W253" t="s">
        <v>878</v>
      </c>
      <c r="X253" t="s">
        <v>878</v>
      </c>
      <c r="Y253" t="s">
        <v>878</v>
      </c>
      <c r="Z253" t="s">
        <v>878</v>
      </c>
      <c r="AA253" t="s">
        <v>878</v>
      </c>
      <c r="AB253" t="s">
        <v>878</v>
      </c>
      <c r="AC253" t="s">
        <v>878</v>
      </c>
      <c r="AD253">
        <v>83.015000000000001</v>
      </c>
      <c r="AE253" t="s">
        <v>878</v>
      </c>
      <c r="AF253" t="s">
        <v>878</v>
      </c>
      <c r="AG253" t="s">
        <v>878</v>
      </c>
      <c r="AH253">
        <v>367.85199999999998</v>
      </c>
      <c r="AI253" t="s">
        <v>878</v>
      </c>
      <c r="AJ253" t="s">
        <v>878</v>
      </c>
      <c r="AK253" t="s">
        <v>878</v>
      </c>
      <c r="AL253" t="s">
        <v>878</v>
      </c>
      <c r="AM253" t="s">
        <v>878</v>
      </c>
      <c r="AN253" t="s">
        <v>878</v>
      </c>
      <c r="AO253">
        <v>1050</v>
      </c>
      <c r="AP253" t="s">
        <v>878</v>
      </c>
      <c r="AQ253" t="s">
        <v>878</v>
      </c>
      <c r="AR253" t="s">
        <v>878</v>
      </c>
      <c r="AS253" t="s">
        <v>878</v>
      </c>
      <c r="AT253" t="s">
        <v>878</v>
      </c>
      <c r="AU253" t="s">
        <v>878</v>
      </c>
      <c r="AV253" t="s">
        <v>878</v>
      </c>
      <c r="AW253" t="s">
        <v>878</v>
      </c>
      <c r="AX253">
        <v>220</v>
      </c>
      <c r="AY253" t="s">
        <v>878</v>
      </c>
      <c r="AZ253" t="s">
        <v>878</v>
      </c>
      <c r="BA253" t="s">
        <v>878</v>
      </c>
      <c r="BB253">
        <v>116297.808</v>
      </c>
      <c r="BC253" t="s">
        <v>878</v>
      </c>
      <c r="BD253" t="s">
        <v>878</v>
      </c>
      <c r="BE253" t="s">
        <v>878</v>
      </c>
      <c r="BF253" t="s">
        <v>878</v>
      </c>
      <c r="BG253" t="s">
        <v>878</v>
      </c>
      <c r="BH253" t="s">
        <v>878</v>
      </c>
      <c r="BI253" t="s">
        <v>878</v>
      </c>
      <c r="BJ253">
        <v>1480.377</v>
      </c>
      <c r="BK253" t="s">
        <v>878</v>
      </c>
      <c r="BL253" t="s">
        <v>878</v>
      </c>
      <c r="BM253" t="s">
        <v>878</v>
      </c>
      <c r="BN253" t="s">
        <v>878</v>
      </c>
      <c r="BO253" t="s">
        <v>878</v>
      </c>
      <c r="BP253" t="s">
        <v>878</v>
      </c>
      <c r="BQ253" t="s">
        <v>878</v>
      </c>
      <c r="BR253" t="s">
        <v>878</v>
      </c>
      <c r="BS253" t="s">
        <v>878</v>
      </c>
    </row>
    <row r="254" spans="1:71" x14ac:dyDescent="0.25">
      <c r="A254" t="s">
        <v>578</v>
      </c>
      <c r="B254" t="s">
        <v>878</v>
      </c>
      <c r="C254">
        <v>13178.342000000001</v>
      </c>
      <c r="D254" t="s">
        <v>878</v>
      </c>
      <c r="E254" t="s">
        <v>878</v>
      </c>
      <c r="F254" t="s">
        <v>878</v>
      </c>
      <c r="G254" t="s">
        <v>878</v>
      </c>
      <c r="H254" t="s">
        <v>878</v>
      </c>
      <c r="I254" t="s">
        <v>878</v>
      </c>
      <c r="J254">
        <v>643.22199999999998</v>
      </c>
      <c r="K254" t="s">
        <v>878</v>
      </c>
      <c r="L254" t="s">
        <v>878</v>
      </c>
      <c r="M254" t="s">
        <v>878</v>
      </c>
      <c r="N254" t="s">
        <v>878</v>
      </c>
      <c r="O254">
        <v>74.578000000000003</v>
      </c>
      <c r="P254" t="s">
        <v>878</v>
      </c>
      <c r="Q254" t="s">
        <v>878</v>
      </c>
      <c r="R254" t="s">
        <v>878</v>
      </c>
      <c r="S254" t="s">
        <v>878</v>
      </c>
      <c r="T254" t="s">
        <v>878</v>
      </c>
      <c r="U254">
        <v>484100</v>
      </c>
      <c r="V254" t="s">
        <v>878</v>
      </c>
      <c r="W254" t="s">
        <v>878</v>
      </c>
      <c r="X254" t="s">
        <v>878</v>
      </c>
      <c r="Y254" t="s">
        <v>878</v>
      </c>
      <c r="Z254" t="s">
        <v>878</v>
      </c>
      <c r="AA254" t="s">
        <v>878</v>
      </c>
      <c r="AB254" t="s">
        <v>878</v>
      </c>
      <c r="AC254" t="s">
        <v>878</v>
      </c>
      <c r="AD254">
        <v>83.015000000000001</v>
      </c>
      <c r="AE254" t="s">
        <v>878</v>
      </c>
      <c r="AF254" t="s">
        <v>878</v>
      </c>
      <c r="AG254" t="s">
        <v>878</v>
      </c>
      <c r="AH254">
        <v>434.18599999999998</v>
      </c>
      <c r="AI254" t="s">
        <v>878</v>
      </c>
      <c r="AJ254" t="s">
        <v>878</v>
      </c>
      <c r="AK254" t="s">
        <v>878</v>
      </c>
      <c r="AL254" t="s">
        <v>878</v>
      </c>
      <c r="AM254" t="s">
        <v>878</v>
      </c>
      <c r="AN254" t="s">
        <v>878</v>
      </c>
      <c r="AO254">
        <v>1190</v>
      </c>
      <c r="AP254" t="s">
        <v>878</v>
      </c>
      <c r="AQ254" t="s">
        <v>878</v>
      </c>
      <c r="AR254" t="s">
        <v>878</v>
      </c>
      <c r="AS254" t="s">
        <v>878</v>
      </c>
      <c r="AT254" t="s">
        <v>878</v>
      </c>
      <c r="AU254" t="s">
        <v>878</v>
      </c>
      <c r="AV254" t="s">
        <v>878</v>
      </c>
      <c r="AW254" t="s">
        <v>878</v>
      </c>
      <c r="AX254">
        <v>240</v>
      </c>
      <c r="AY254" t="s">
        <v>878</v>
      </c>
      <c r="AZ254" t="s">
        <v>878</v>
      </c>
      <c r="BA254" t="s">
        <v>878</v>
      </c>
      <c r="BB254">
        <v>92411.884000000005</v>
      </c>
      <c r="BC254" t="s">
        <v>878</v>
      </c>
      <c r="BD254" t="s">
        <v>878</v>
      </c>
      <c r="BE254" t="s">
        <v>878</v>
      </c>
      <c r="BF254" t="s">
        <v>878</v>
      </c>
      <c r="BG254" t="s">
        <v>878</v>
      </c>
      <c r="BH254" t="s">
        <v>878</v>
      </c>
      <c r="BI254" t="s">
        <v>878</v>
      </c>
      <c r="BJ254">
        <v>1726.1079999999999</v>
      </c>
      <c r="BK254" t="s">
        <v>878</v>
      </c>
      <c r="BL254" t="s">
        <v>878</v>
      </c>
      <c r="BM254" t="s">
        <v>878</v>
      </c>
      <c r="BN254" t="s">
        <v>878</v>
      </c>
      <c r="BO254" t="s">
        <v>878</v>
      </c>
      <c r="BP254" t="s">
        <v>878</v>
      </c>
      <c r="BQ254" t="s">
        <v>878</v>
      </c>
      <c r="BR254" t="s">
        <v>878</v>
      </c>
      <c r="BS254" t="s">
        <v>878</v>
      </c>
    </row>
    <row r="255" spans="1:71" x14ac:dyDescent="0.25">
      <c r="A255" t="s">
        <v>579</v>
      </c>
      <c r="B255" t="s">
        <v>878</v>
      </c>
      <c r="C255">
        <v>13919.293</v>
      </c>
      <c r="D255" t="s">
        <v>878</v>
      </c>
      <c r="E255" t="s">
        <v>878</v>
      </c>
      <c r="F255" t="s">
        <v>878</v>
      </c>
      <c r="G255" t="s">
        <v>878</v>
      </c>
      <c r="H255" t="s">
        <v>878</v>
      </c>
      <c r="I255" t="s">
        <v>878</v>
      </c>
      <c r="J255">
        <v>757.572</v>
      </c>
      <c r="K255" t="s">
        <v>878</v>
      </c>
      <c r="L255" t="s">
        <v>878</v>
      </c>
      <c r="M255" t="s">
        <v>878</v>
      </c>
      <c r="N255" t="s">
        <v>878</v>
      </c>
      <c r="O255">
        <v>74.578000000000003</v>
      </c>
      <c r="P255" t="s">
        <v>878</v>
      </c>
      <c r="Q255" t="s">
        <v>878</v>
      </c>
      <c r="R255" t="s">
        <v>878</v>
      </c>
      <c r="S255" t="s">
        <v>878</v>
      </c>
      <c r="T255" t="s">
        <v>878</v>
      </c>
      <c r="U255">
        <v>523100</v>
      </c>
      <c r="V255" t="s">
        <v>878</v>
      </c>
      <c r="W255" t="s">
        <v>878</v>
      </c>
      <c r="X255" t="s">
        <v>878</v>
      </c>
      <c r="Y255" t="s">
        <v>878</v>
      </c>
      <c r="Z255" t="s">
        <v>878</v>
      </c>
      <c r="AA255" t="s">
        <v>878</v>
      </c>
      <c r="AB255" t="s">
        <v>878</v>
      </c>
      <c r="AC255" t="s">
        <v>878</v>
      </c>
      <c r="AD255">
        <v>91.316000000000003</v>
      </c>
      <c r="AE255" t="s">
        <v>878</v>
      </c>
      <c r="AF255" t="s">
        <v>878</v>
      </c>
      <c r="AG255" t="s">
        <v>878</v>
      </c>
      <c r="AH255">
        <v>464.33800000000002</v>
      </c>
      <c r="AI255" t="s">
        <v>878</v>
      </c>
      <c r="AJ255" t="s">
        <v>878</v>
      </c>
      <c r="AK255" t="s">
        <v>878</v>
      </c>
      <c r="AL255" t="s">
        <v>878</v>
      </c>
      <c r="AM255" t="s">
        <v>878</v>
      </c>
      <c r="AN255" t="s">
        <v>878</v>
      </c>
      <c r="AO255">
        <v>1230</v>
      </c>
      <c r="AP255" t="s">
        <v>878</v>
      </c>
      <c r="AQ255" t="s">
        <v>878</v>
      </c>
      <c r="AR255" t="s">
        <v>878</v>
      </c>
      <c r="AS255" t="s">
        <v>878</v>
      </c>
      <c r="AT255" t="s">
        <v>878</v>
      </c>
      <c r="AU255" t="s">
        <v>878</v>
      </c>
      <c r="AV255" t="s">
        <v>878</v>
      </c>
      <c r="AW255" t="s">
        <v>878</v>
      </c>
      <c r="AX255">
        <v>260</v>
      </c>
      <c r="AY255" t="s">
        <v>878</v>
      </c>
      <c r="AZ255" t="s">
        <v>878</v>
      </c>
      <c r="BA255" t="s">
        <v>878</v>
      </c>
      <c r="BB255">
        <v>63898.353999999999</v>
      </c>
      <c r="BC255" t="s">
        <v>878</v>
      </c>
      <c r="BD255" t="s">
        <v>878</v>
      </c>
      <c r="BE255" t="s">
        <v>878</v>
      </c>
      <c r="BF255" t="s">
        <v>878</v>
      </c>
      <c r="BG255" t="s">
        <v>878</v>
      </c>
      <c r="BH255" t="s">
        <v>878</v>
      </c>
      <c r="BI255" t="s">
        <v>878</v>
      </c>
      <c r="BJ255">
        <v>1732.1010000000001</v>
      </c>
      <c r="BK255" t="s">
        <v>878</v>
      </c>
      <c r="BL255" t="s">
        <v>878</v>
      </c>
      <c r="BM255" t="s">
        <v>878</v>
      </c>
      <c r="BN255">
        <v>34.5</v>
      </c>
      <c r="BO255" t="s">
        <v>878</v>
      </c>
      <c r="BP255" t="s">
        <v>878</v>
      </c>
      <c r="BQ255" t="s">
        <v>878</v>
      </c>
      <c r="BR255" t="s">
        <v>878</v>
      </c>
      <c r="BS255" t="s">
        <v>878</v>
      </c>
    </row>
    <row r="256" spans="1:71" x14ac:dyDescent="0.25">
      <c r="A256" t="s">
        <v>580</v>
      </c>
      <c r="B256" t="s">
        <v>878</v>
      </c>
      <c r="C256">
        <v>15718.745999999999</v>
      </c>
      <c r="D256" t="s">
        <v>878</v>
      </c>
      <c r="E256" t="s">
        <v>878</v>
      </c>
      <c r="F256" t="s">
        <v>878</v>
      </c>
      <c r="G256" t="s">
        <v>878</v>
      </c>
      <c r="H256" t="s">
        <v>878</v>
      </c>
      <c r="I256" t="s">
        <v>878</v>
      </c>
      <c r="J256">
        <v>728.98500000000001</v>
      </c>
      <c r="K256" t="s">
        <v>878</v>
      </c>
      <c r="L256" t="s">
        <v>878</v>
      </c>
      <c r="M256" t="s">
        <v>878</v>
      </c>
      <c r="N256" t="s">
        <v>878</v>
      </c>
      <c r="O256">
        <v>84.840999999999994</v>
      </c>
      <c r="P256" t="s">
        <v>878</v>
      </c>
      <c r="Q256" t="s">
        <v>878</v>
      </c>
      <c r="R256" t="s">
        <v>878</v>
      </c>
      <c r="S256" t="s">
        <v>878</v>
      </c>
      <c r="T256" t="s">
        <v>878</v>
      </c>
      <c r="U256">
        <v>551400</v>
      </c>
      <c r="V256" t="s">
        <v>878</v>
      </c>
      <c r="W256" t="s">
        <v>878</v>
      </c>
      <c r="X256" t="s">
        <v>878</v>
      </c>
      <c r="Y256" t="s">
        <v>878</v>
      </c>
      <c r="Z256" t="s">
        <v>878</v>
      </c>
      <c r="AA256" t="s">
        <v>878</v>
      </c>
      <c r="AB256" t="s">
        <v>878</v>
      </c>
      <c r="AC256" t="s">
        <v>878</v>
      </c>
      <c r="AD256" t="s">
        <v>878</v>
      </c>
      <c r="AE256" t="s">
        <v>878</v>
      </c>
      <c r="AF256" t="s">
        <v>878</v>
      </c>
      <c r="AG256" t="s">
        <v>878</v>
      </c>
      <c r="AH256" t="s">
        <v>878</v>
      </c>
      <c r="AI256" t="s">
        <v>878</v>
      </c>
      <c r="AJ256" t="s">
        <v>878</v>
      </c>
      <c r="AK256" t="s">
        <v>878</v>
      </c>
      <c r="AL256" t="s">
        <v>878</v>
      </c>
      <c r="AM256" t="s">
        <v>878</v>
      </c>
      <c r="AN256" t="s">
        <v>878</v>
      </c>
      <c r="AO256">
        <v>1510</v>
      </c>
      <c r="AP256" t="s">
        <v>878</v>
      </c>
      <c r="AQ256" t="s">
        <v>878</v>
      </c>
      <c r="AR256" t="s">
        <v>878</v>
      </c>
      <c r="AS256" t="s">
        <v>878</v>
      </c>
      <c r="AT256" t="s">
        <v>878</v>
      </c>
      <c r="AU256" t="s">
        <v>878</v>
      </c>
      <c r="AV256" t="s">
        <v>878</v>
      </c>
      <c r="AW256" t="s">
        <v>878</v>
      </c>
      <c r="AX256">
        <v>320</v>
      </c>
      <c r="AY256" t="s">
        <v>878</v>
      </c>
      <c r="AZ256" t="s">
        <v>878</v>
      </c>
      <c r="BA256" t="s">
        <v>878</v>
      </c>
      <c r="BB256">
        <v>36833.872000000003</v>
      </c>
      <c r="BC256" t="s">
        <v>878</v>
      </c>
      <c r="BD256" t="s">
        <v>878</v>
      </c>
      <c r="BE256" t="s">
        <v>878</v>
      </c>
      <c r="BF256" t="s">
        <v>878</v>
      </c>
      <c r="BG256" t="s">
        <v>878</v>
      </c>
      <c r="BH256" t="s">
        <v>878</v>
      </c>
      <c r="BI256" t="s">
        <v>878</v>
      </c>
      <c r="BJ256">
        <v>2307.4699999999998</v>
      </c>
      <c r="BK256" t="s">
        <v>878</v>
      </c>
      <c r="BL256" t="s">
        <v>878</v>
      </c>
      <c r="BM256" t="s">
        <v>878</v>
      </c>
      <c r="BN256" t="s">
        <v>878</v>
      </c>
      <c r="BO256" t="s">
        <v>878</v>
      </c>
      <c r="BP256" t="s">
        <v>878</v>
      </c>
      <c r="BQ256" t="s">
        <v>878</v>
      </c>
      <c r="BR256" t="s">
        <v>878</v>
      </c>
      <c r="BS256" t="s">
        <v>878</v>
      </c>
    </row>
    <row r="257" spans="1:71" x14ac:dyDescent="0.25">
      <c r="A257" t="s">
        <v>581</v>
      </c>
      <c r="B257" t="s">
        <v>878</v>
      </c>
      <c r="C257">
        <v>11961.066000000001</v>
      </c>
      <c r="D257" t="s">
        <v>878</v>
      </c>
      <c r="E257" t="s">
        <v>878</v>
      </c>
      <c r="F257" t="s">
        <v>878</v>
      </c>
      <c r="G257" t="s">
        <v>878</v>
      </c>
      <c r="H257" t="s">
        <v>878</v>
      </c>
      <c r="I257" t="s">
        <v>878</v>
      </c>
      <c r="J257">
        <v>1400.7940000000001</v>
      </c>
      <c r="K257" t="s">
        <v>878</v>
      </c>
      <c r="L257" t="s">
        <v>878</v>
      </c>
      <c r="M257" t="s">
        <v>878</v>
      </c>
      <c r="N257" t="s">
        <v>878</v>
      </c>
      <c r="O257">
        <v>69.789000000000001</v>
      </c>
      <c r="P257" t="s">
        <v>878</v>
      </c>
      <c r="Q257" t="s">
        <v>878</v>
      </c>
      <c r="R257" t="s">
        <v>878</v>
      </c>
      <c r="S257" t="s">
        <v>878</v>
      </c>
      <c r="T257" t="s">
        <v>878</v>
      </c>
      <c r="U257">
        <v>580200</v>
      </c>
      <c r="V257" t="s">
        <v>878</v>
      </c>
      <c r="W257" t="s">
        <v>878</v>
      </c>
      <c r="X257" t="s">
        <v>878</v>
      </c>
      <c r="Y257" t="s">
        <v>878</v>
      </c>
      <c r="Z257" t="s">
        <v>878</v>
      </c>
      <c r="AA257" t="s">
        <v>878</v>
      </c>
      <c r="AB257" t="s">
        <v>878</v>
      </c>
      <c r="AC257" t="s">
        <v>878</v>
      </c>
      <c r="AD257">
        <v>166.03</v>
      </c>
      <c r="AE257" t="s">
        <v>878</v>
      </c>
      <c r="AF257" t="s">
        <v>878</v>
      </c>
      <c r="AG257" t="s">
        <v>878</v>
      </c>
      <c r="AH257" t="s">
        <v>878</v>
      </c>
      <c r="AI257">
        <v>232.33699999999999</v>
      </c>
      <c r="AJ257" t="s">
        <v>878</v>
      </c>
      <c r="AK257" t="s">
        <v>878</v>
      </c>
      <c r="AL257" t="s">
        <v>878</v>
      </c>
      <c r="AM257" t="s">
        <v>878</v>
      </c>
      <c r="AN257" t="s">
        <v>878</v>
      </c>
      <c r="AO257">
        <v>1110</v>
      </c>
      <c r="AP257" t="s">
        <v>878</v>
      </c>
      <c r="AQ257" t="s">
        <v>878</v>
      </c>
      <c r="AR257" t="s">
        <v>878</v>
      </c>
      <c r="AS257" t="s">
        <v>878</v>
      </c>
      <c r="AT257" t="s">
        <v>878</v>
      </c>
      <c r="AU257" t="s">
        <v>878</v>
      </c>
      <c r="AV257" t="s">
        <v>878</v>
      </c>
      <c r="AW257" t="s">
        <v>878</v>
      </c>
      <c r="AX257">
        <v>180</v>
      </c>
      <c r="AY257" t="s">
        <v>878</v>
      </c>
      <c r="AZ257" t="s">
        <v>878</v>
      </c>
      <c r="BA257" t="s">
        <v>878</v>
      </c>
      <c r="BB257">
        <v>39124.303</v>
      </c>
      <c r="BC257" t="s">
        <v>878</v>
      </c>
      <c r="BD257" t="s">
        <v>878</v>
      </c>
      <c r="BE257" t="s">
        <v>878</v>
      </c>
      <c r="BF257" t="s">
        <v>878</v>
      </c>
      <c r="BG257" t="s">
        <v>878</v>
      </c>
      <c r="BH257" t="s">
        <v>878</v>
      </c>
      <c r="BI257" t="s">
        <v>878</v>
      </c>
      <c r="BJ257">
        <v>1282.5940000000001</v>
      </c>
      <c r="BK257" t="s">
        <v>878</v>
      </c>
      <c r="BL257" t="s">
        <v>878</v>
      </c>
      <c r="BM257" t="s">
        <v>878</v>
      </c>
      <c r="BN257" t="s">
        <v>878</v>
      </c>
      <c r="BO257" t="s">
        <v>878</v>
      </c>
      <c r="BP257" t="s">
        <v>878</v>
      </c>
      <c r="BQ257" t="s">
        <v>878</v>
      </c>
      <c r="BR257" t="s">
        <v>878</v>
      </c>
      <c r="BS257" t="s">
        <v>878</v>
      </c>
    </row>
    <row r="258" spans="1:71" x14ac:dyDescent="0.25">
      <c r="A258" t="s">
        <v>582</v>
      </c>
      <c r="B258" t="s">
        <v>878</v>
      </c>
      <c r="C258">
        <v>6033.4579999999996</v>
      </c>
      <c r="D258" t="s">
        <v>878</v>
      </c>
      <c r="E258" t="s">
        <v>878</v>
      </c>
      <c r="F258" t="s">
        <v>878</v>
      </c>
      <c r="G258" t="s">
        <v>878</v>
      </c>
      <c r="H258" t="s">
        <v>878</v>
      </c>
      <c r="I258" t="s">
        <v>878</v>
      </c>
      <c r="J258">
        <v>1122.0650000000001</v>
      </c>
      <c r="K258" t="s">
        <v>878</v>
      </c>
      <c r="L258" t="s">
        <v>878</v>
      </c>
      <c r="M258" t="s">
        <v>878</v>
      </c>
      <c r="N258" t="s">
        <v>878</v>
      </c>
      <c r="O258" t="s">
        <v>878</v>
      </c>
      <c r="P258" t="s">
        <v>878</v>
      </c>
      <c r="Q258" t="s">
        <v>878</v>
      </c>
      <c r="R258" t="s">
        <v>878</v>
      </c>
      <c r="S258" t="s">
        <v>878</v>
      </c>
      <c r="T258" t="s">
        <v>878</v>
      </c>
      <c r="U258">
        <v>614400</v>
      </c>
      <c r="V258" t="s">
        <v>878</v>
      </c>
      <c r="W258" t="s">
        <v>878</v>
      </c>
      <c r="X258" t="s">
        <v>878</v>
      </c>
      <c r="Y258" t="s">
        <v>878</v>
      </c>
      <c r="Z258" t="s">
        <v>878</v>
      </c>
      <c r="AA258" t="s">
        <v>878</v>
      </c>
      <c r="AB258" t="s">
        <v>878</v>
      </c>
      <c r="AC258" t="s">
        <v>878</v>
      </c>
      <c r="AD258">
        <v>157.72800000000001</v>
      </c>
      <c r="AE258" t="s">
        <v>878</v>
      </c>
      <c r="AF258" t="s">
        <v>878</v>
      </c>
      <c r="AG258" t="s">
        <v>878</v>
      </c>
      <c r="AH258" t="s">
        <v>878</v>
      </c>
      <c r="AI258">
        <v>302.03800000000001</v>
      </c>
      <c r="AJ258" t="s">
        <v>878</v>
      </c>
      <c r="AK258" t="s">
        <v>878</v>
      </c>
      <c r="AL258" t="s">
        <v>878</v>
      </c>
      <c r="AM258" t="s">
        <v>878</v>
      </c>
      <c r="AN258" t="s">
        <v>878</v>
      </c>
      <c r="AO258">
        <v>850</v>
      </c>
      <c r="AP258" t="s">
        <v>878</v>
      </c>
      <c r="AQ258" t="s">
        <v>878</v>
      </c>
      <c r="AR258" t="s">
        <v>878</v>
      </c>
      <c r="AS258" t="s">
        <v>878</v>
      </c>
      <c r="AT258" t="s">
        <v>878</v>
      </c>
      <c r="AU258" t="s">
        <v>878</v>
      </c>
      <c r="AV258" t="s">
        <v>878</v>
      </c>
      <c r="AW258" t="s">
        <v>878</v>
      </c>
      <c r="AX258" t="s">
        <v>878</v>
      </c>
      <c r="AY258" t="s">
        <v>878</v>
      </c>
      <c r="AZ258" t="s">
        <v>878</v>
      </c>
      <c r="BA258" t="s">
        <v>878</v>
      </c>
      <c r="BB258">
        <v>37207.82</v>
      </c>
      <c r="BC258" t="s">
        <v>878</v>
      </c>
      <c r="BD258" t="s">
        <v>878</v>
      </c>
      <c r="BE258" t="s">
        <v>878</v>
      </c>
      <c r="BF258" t="s">
        <v>878</v>
      </c>
      <c r="BG258" t="s">
        <v>878</v>
      </c>
      <c r="BH258" t="s">
        <v>878</v>
      </c>
      <c r="BI258" t="s">
        <v>878</v>
      </c>
      <c r="BJ258">
        <v>281.69099999999997</v>
      </c>
      <c r="BK258" t="s">
        <v>878</v>
      </c>
      <c r="BL258" t="s">
        <v>878</v>
      </c>
      <c r="BM258" t="s">
        <v>878</v>
      </c>
      <c r="BN258" t="s">
        <v>878</v>
      </c>
      <c r="BO258" t="s">
        <v>878</v>
      </c>
      <c r="BP258" t="s">
        <v>878</v>
      </c>
      <c r="BQ258" t="s">
        <v>878</v>
      </c>
      <c r="BR258" t="s">
        <v>878</v>
      </c>
      <c r="BS258" t="s">
        <v>878</v>
      </c>
    </row>
    <row r="259" spans="1:71" x14ac:dyDescent="0.25">
      <c r="A259" t="s">
        <v>583</v>
      </c>
      <c r="B259" t="s">
        <v>878</v>
      </c>
      <c r="C259" t="s">
        <v>878</v>
      </c>
      <c r="D259" t="s">
        <v>878</v>
      </c>
      <c r="E259">
        <v>9.0999999999999998E-2</v>
      </c>
      <c r="F259" t="s">
        <v>878</v>
      </c>
      <c r="G259" t="s">
        <v>878</v>
      </c>
      <c r="H259" t="s">
        <v>878</v>
      </c>
      <c r="I259" t="s">
        <v>878</v>
      </c>
      <c r="J259" t="s">
        <v>878</v>
      </c>
      <c r="K259" t="s">
        <v>878</v>
      </c>
      <c r="L259" t="s">
        <v>878</v>
      </c>
      <c r="M259" t="s">
        <v>878</v>
      </c>
      <c r="N259" t="s">
        <v>878</v>
      </c>
      <c r="O259" t="s">
        <v>878</v>
      </c>
      <c r="P259" t="s">
        <v>878</v>
      </c>
      <c r="Q259" t="s">
        <v>878</v>
      </c>
      <c r="R259" t="s">
        <v>878</v>
      </c>
      <c r="S259" t="s">
        <v>878</v>
      </c>
      <c r="T259" t="s">
        <v>878</v>
      </c>
      <c r="U259" t="s">
        <v>878</v>
      </c>
      <c r="V259" t="s">
        <v>878</v>
      </c>
      <c r="W259" t="s">
        <v>878</v>
      </c>
      <c r="X259" t="s">
        <v>878</v>
      </c>
      <c r="Y259" t="s">
        <v>878</v>
      </c>
      <c r="Z259" t="s">
        <v>878</v>
      </c>
      <c r="AA259" t="s">
        <v>878</v>
      </c>
      <c r="AB259" t="s">
        <v>878</v>
      </c>
      <c r="AC259" t="s">
        <v>878</v>
      </c>
      <c r="AD259" t="s">
        <v>878</v>
      </c>
      <c r="AE259" t="s">
        <v>878</v>
      </c>
      <c r="AF259" t="s">
        <v>878</v>
      </c>
      <c r="AG259" t="s">
        <v>878</v>
      </c>
      <c r="AH259" t="s">
        <v>878</v>
      </c>
      <c r="AI259" t="s">
        <v>878</v>
      </c>
      <c r="AJ259" t="s">
        <v>878</v>
      </c>
      <c r="AK259" t="s">
        <v>878</v>
      </c>
      <c r="AL259" t="s">
        <v>878</v>
      </c>
      <c r="AM259" t="s">
        <v>878</v>
      </c>
      <c r="AN259" t="s">
        <v>878</v>
      </c>
      <c r="AO259" t="s">
        <v>878</v>
      </c>
      <c r="AP259" t="s">
        <v>878</v>
      </c>
      <c r="AQ259" t="s">
        <v>878</v>
      </c>
      <c r="AR259" t="s">
        <v>878</v>
      </c>
      <c r="AS259" t="s">
        <v>878</v>
      </c>
      <c r="AT259" t="s">
        <v>878</v>
      </c>
      <c r="AU259" t="s">
        <v>878</v>
      </c>
      <c r="AV259" t="s">
        <v>878</v>
      </c>
      <c r="AW259" t="s">
        <v>878</v>
      </c>
      <c r="AX259" t="s">
        <v>878</v>
      </c>
      <c r="AY259" t="s">
        <v>878</v>
      </c>
      <c r="AZ259" t="s">
        <v>878</v>
      </c>
      <c r="BA259" t="s">
        <v>878</v>
      </c>
      <c r="BB259" t="s">
        <v>878</v>
      </c>
      <c r="BC259" t="s">
        <v>878</v>
      </c>
      <c r="BD259" t="s">
        <v>878</v>
      </c>
      <c r="BE259" t="s">
        <v>878</v>
      </c>
      <c r="BF259" t="s">
        <v>878</v>
      </c>
      <c r="BG259" t="s">
        <v>878</v>
      </c>
      <c r="BH259" t="s">
        <v>878</v>
      </c>
      <c r="BI259" t="s">
        <v>878</v>
      </c>
      <c r="BJ259" t="s">
        <v>878</v>
      </c>
      <c r="BK259" t="s">
        <v>878</v>
      </c>
      <c r="BL259" t="s">
        <v>878</v>
      </c>
      <c r="BM259" t="s">
        <v>878</v>
      </c>
      <c r="BN259" t="s">
        <v>878</v>
      </c>
      <c r="BO259" t="s">
        <v>878</v>
      </c>
      <c r="BP259" t="s">
        <v>878</v>
      </c>
      <c r="BQ259" t="s">
        <v>878</v>
      </c>
      <c r="BR259" t="s">
        <v>878</v>
      </c>
      <c r="BS259" t="s">
        <v>878</v>
      </c>
    </row>
    <row r="260" spans="1:71" x14ac:dyDescent="0.25">
      <c r="A260" t="s">
        <v>585</v>
      </c>
      <c r="B260" t="s">
        <v>878</v>
      </c>
      <c r="C260">
        <v>50755.142</v>
      </c>
      <c r="D260">
        <v>111</v>
      </c>
      <c r="E260">
        <v>7.2999999999999995E-2</v>
      </c>
      <c r="F260" t="s">
        <v>878</v>
      </c>
      <c r="G260">
        <v>475</v>
      </c>
      <c r="H260" t="s">
        <v>878</v>
      </c>
      <c r="I260" t="s">
        <v>878</v>
      </c>
      <c r="J260">
        <v>3058.8760000000002</v>
      </c>
      <c r="K260" t="s">
        <v>878</v>
      </c>
      <c r="L260" t="s">
        <v>878</v>
      </c>
      <c r="M260" t="s">
        <v>878</v>
      </c>
      <c r="N260" t="s">
        <v>878</v>
      </c>
      <c r="O260" t="s">
        <v>878</v>
      </c>
      <c r="P260" t="s">
        <v>878</v>
      </c>
      <c r="Q260">
        <v>438</v>
      </c>
      <c r="R260" t="s">
        <v>878</v>
      </c>
      <c r="S260" t="s">
        <v>878</v>
      </c>
      <c r="T260" t="s">
        <v>878</v>
      </c>
      <c r="U260">
        <v>174926.31899999999</v>
      </c>
      <c r="V260" t="s">
        <v>878</v>
      </c>
      <c r="W260" t="s">
        <v>878</v>
      </c>
      <c r="X260" t="s">
        <v>878</v>
      </c>
      <c r="Y260" t="s">
        <v>878</v>
      </c>
      <c r="Z260" t="s">
        <v>878</v>
      </c>
      <c r="AA260" t="s">
        <v>878</v>
      </c>
      <c r="AB260" t="s">
        <v>878</v>
      </c>
      <c r="AC260" t="s">
        <v>878</v>
      </c>
      <c r="AD260">
        <v>17765.162</v>
      </c>
      <c r="AE260" t="s">
        <v>878</v>
      </c>
      <c r="AF260" t="s">
        <v>878</v>
      </c>
      <c r="AG260" t="s">
        <v>878</v>
      </c>
      <c r="AH260">
        <v>5728.8410000000003</v>
      </c>
      <c r="AI260">
        <v>642.79999999999995</v>
      </c>
      <c r="AJ260">
        <v>123</v>
      </c>
      <c r="AK260">
        <v>1335.3430000000001</v>
      </c>
      <c r="AL260" t="s">
        <v>878</v>
      </c>
      <c r="AM260" t="s">
        <v>878</v>
      </c>
      <c r="AN260" t="s">
        <v>878</v>
      </c>
      <c r="AO260">
        <v>375.322</v>
      </c>
      <c r="AP260">
        <v>146</v>
      </c>
      <c r="AQ260" t="s">
        <v>878</v>
      </c>
      <c r="AR260" t="s">
        <v>878</v>
      </c>
      <c r="AS260" t="s">
        <v>878</v>
      </c>
      <c r="AT260" t="s">
        <v>878</v>
      </c>
      <c r="AU260" t="s">
        <v>878</v>
      </c>
      <c r="AV260" t="s">
        <v>878</v>
      </c>
      <c r="AW260" t="s">
        <v>878</v>
      </c>
      <c r="AX260">
        <v>164.203</v>
      </c>
      <c r="AY260" t="s">
        <v>878</v>
      </c>
      <c r="AZ260" t="s">
        <v>878</v>
      </c>
      <c r="BA260" t="s">
        <v>878</v>
      </c>
      <c r="BB260">
        <v>268401.13099999999</v>
      </c>
      <c r="BC260" t="s">
        <v>878</v>
      </c>
      <c r="BD260" t="s">
        <v>878</v>
      </c>
      <c r="BE260" t="s">
        <v>878</v>
      </c>
      <c r="BF260" t="s">
        <v>878</v>
      </c>
      <c r="BG260" t="s">
        <v>878</v>
      </c>
      <c r="BH260" t="s">
        <v>878</v>
      </c>
      <c r="BI260" t="s">
        <v>878</v>
      </c>
      <c r="BJ260">
        <v>2966.7469999999998</v>
      </c>
      <c r="BK260" t="s">
        <v>878</v>
      </c>
      <c r="BL260" t="s">
        <v>878</v>
      </c>
      <c r="BM260" t="s">
        <v>878</v>
      </c>
      <c r="BN260" t="s">
        <v>878</v>
      </c>
      <c r="BO260">
        <v>19</v>
      </c>
      <c r="BP260" t="s">
        <v>878</v>
      </c>
      <c r="BQ260" t="s">
        <v>878</v>
      </c>
      <c r="BR260">
        <v>441</v>
      </c>
      <c r="BS260" t="s">
        <v>878</v>
      </c>
    </row>
    <row r="261" spans="1:71" x14ac:dyDescent="0.25">
      <c r="A261" t="s">
        <v>586</v>
      </c>
      <c r="B261" t="s">
        <v>878</v>
      </c>
      <c r="C261">
        <v>37365.099000000002</v>
      </c>
      <c r="D261">
        <v>105</v>
      </c>
      <c r="E261">
        <v>6.7000000000000004E-2</v>
      </c>
      <c r="F261" t="s">
        <v>878</v>
      </c>
      <c r="G261">
        <v>396</v>
      </c>
      <c r="H261" t="s">
        <v>878</v>
      </c>
      <c r="I261" t="s">
        <v>878</v>
      </c>
      <c r="J261">
        <v>3287.578</v>
      </c>
      <c r="K261" t="s">
        <v>878</v>
      </c>
      <c r="L261" t="s">
        <v>878</v>
      </c>
      <c r="M261" t="s">
        <v>878</v>
      </c>
      <c r="N261" t="s">
        <v>878</v>
      </c>
      <c r="O261" t="s">
        <v>878</v>
      </c>
      <c r="P261" t="s">
        <v>878</v>
      </c>
      <c r="Q261">
        <v>421</v>
      </c>
      <c r="R261" t="s">
        <v>878</v>
      </c>
      <c r="S261" t="s">
        <v>878</v>
      </c>
      <c r="T261" t="s">
        <v>878</v>
      </c>
      <c r="U261">
        <v>345166.48700000002</v>
      </c>
      <c r="V261" t="s">
        <v>878</v>
      </c>
      <c r="W261" t="s">
        <v>878</v>
      </c>
      <c r="X261" t="s">
        <v>878</v>
      </c>
      <c r="Y261" t="s">
        <v>878</v>
      </c>
      <c r="Z261" t="s">
        <v>878</v>
      </c>
      <c r="AA261" t="s">
        <v>878</v>
      </c>
      <c r="AB261" t="s">
        <v>878</v>
      </c>
      <c r="AC261" t="s">
        <v>878</v>
      </c>
      <c r="AD261">
        <v>12369.201999999999</v>
      </c>
      <c r="AE261" t="s">
        <v>878</v>
      </c>
      <c r="AF261" t="s">
        <v>878</v>
      </c>
      <c r="AG261" t="s">
        <v>878</v>
      </c>
      <c r="AH261">
        <v>4763.9840000000004</v>
      </c>
      <c r="AI261">
        <v>880</v>
      </c>
      <c r="AJ261">
        <v>406</v>
      </c>
      <c r="AK261">
        <v>1483.7149999999999</v>
      </c>
      <c r="AL261" t="s">
        <v>878</v>
      </c>
      <c r="AM261" t="s">
        <v>878</v>
      </c>
      <c r="AN261" t="s">
        <v>878</v>
      </c>
      <c r="AO261">
        <v>405.87099999999998</v>
      </c>
      <c r="AP261">
        <v>210</v>
      </c>
      <c r="AQ261" t="s">
        <v>878</v>
      </c>
      <c r="AR261" t="s">
        <v>878</v>
      </c>
      <c r="AS261" t="s">
        <v>878</v>
      </c>
      <c r="AT261" t="s">
        <v>878</v>
      </c>
      <c r="AU261" t="s">
        <v>878</v>
      </c>
      <c r="AV261" t="s">
        <v>878</v>
      </c>
      <c r="AW261" t="s">
        <v>878</v>
      </c>
      <c r="AX261">
        <v>170</v>
      </c>
      <c r="AY261" t="s">
        <v>878</v>
      </c>
      <c r="AZ261" t="s">
        <v>878</v>
      </c>
      <c r="BA261" t="s">
        <v>878</v>
      </c>
      <c r="BB261">
        <v>170333.285</v>
      </c>
      <c r="BC261" t="s">
        <v>878</v>
      </c>
      <c r="BD261" t="s">
        <v>878</v>
      </c>
      <c r="BE261" t="s">
        <v>878</v>
      </c>
      <c r="BF261" t="s">
        <v>878</v>
      </c>
      <c r="BG261" t="s">
        <v>878</v>
      </c>
      <c r="BH261" t="s">
        <v>878</v>
      </c>
      <c r="BI261" t="s">
        <v>878</v>
      </c>
      <c r="BJ261">
        <v>2100</v>
      </c>
      <c r="BK261" t="s">
        <v>878</v>
      </c>
      <c r="BL261" t="s">
        <v>878</v>
      </c>
      <c r="BM261" t="s">
        <v>878</v>
      </c>
      <c r="BN261" t="s">
        <v>878</v>
      </c>
      <c r="BO261">
        <v>19</v>
      </c>
      <c r="BP261" t="s">
        <v>878</v>
      </c>
      <c r="BQ261" t="s">
        <v>878</v>
      </c>
      <c r="BR261">
        <v>618</v>
      </c>
      <c r="BS261" t="s">
        <v>878</v>
      </c>
    </row>
    <row r="262" spans="1:71" x14ac:dyDescent="0.25">
      <c r="A262" t="s">
        <v>587</v>
      </c>
      <c r="B262" t="s">
        <v>878</v>
      </c>
      <c r="C262" t="s">
        <v>878</v>
      </c>
      <c r="D262" t="s">
        <v>878</v>
      </c>
      <c r="E262">
        <v>3.5999999999999997E-2</v>
      </c>
      <c r="F262" t="s">
        <v>878</v>
      </c>
      <c r="G262" t="s">
        <v>878</v>
      </c>
      <c r="H262" t="s">
        <v>878</v>
      </c>
      <c r="I262" t="s">
        <v>878</v>
      </c>
      <c r="J262" t="s">
        <v>878</v>
      </c>
      <c r="K262" t="s">
        <v>878</v>
      </c>
      <c r="L262" t="s">
        <v>878</v>
      </c>
      <c r="M262" t="s">
        <v>878</v>
      </c>
      <c r="N262" t="s">
        <v>878</v>
      </c>
      <c r="O262" t="s">
        <v>878</v>
      </c>
      <c r="P262" t="s">
        <v>878</v>
      </c>
      <c r="Q262" t="s">
        <v>878</v>
      </c>
      <c r="R262" t="s">
        <v>878</v>
      </c>
      <c r="S262" t="s">
        <v>878</v>
      </c>
      <c r="T262" t="s">
        <v>878</v>
      </c>
      <c r="U262" t="s">
        <v>878</v>
      </c>
      <c r="V262" t="s">
        <v>878</v>
      </c>
      <c r="W262" t="s">
        <v>878</v>
      </c>
      <c r="X262" t="s">
        <v>878</v>
      </c>
      <c r="Y262" t="s">
        <v>878</v>
      </c>
      <c r="Z262" t="s">
        <v>878</v>
      </c>
      <c r="AA262" t="s">
        <v>878</v>
      </c>
      <c r="AB262" t="s">
        <v>878</v>
      </c>
      <c r="AC262" t="s">
        <v>878</v>
      </c>
      <c r="AD262" t="s">
        <v>878</v>
      </c>
      <c r="AE262" t="s">
        <v>878</v>
      </c>
      <c r="AF262" t="s">
        <v>878</v>
      </c>
      <c r="AG262" t="s">
        <v>878</v>
      </c>
      <c r="AH262" t="s">
        <v>878</v>
      </c>
      <c r="AI262" t="s">
        <v>878</v>
      </c>
      <c r="AJ262" t="s">
        <v>878</v>
      </c>
      <c r="AK262" t="s">
        <v>878</v>
      </c>
      <c r="AL262" t="s">
        <v>878</v>
      </c>
      <c r="AM262" t="s">
        <v>878</v>
      </c>
      <c r="AN262" t="s">
        <v>878</v>
      </c>
      <c r="AO262" t="s">
        <v>878</v>
      </c>
      <c r="AP262" t="s">
        <v>878</v>
      </c>
      <c r="AQ262">
        <v>3.7999999999999999E-2</v>
      </c>
      <c r="AR262" t="s">
        <v>878</v>
      </c>
      <c r="AS262">
        <v>5.1999999999999998E-2</v>
      </c>
      <c r="AT262" t="s">
        <v>878</v>
      </c>
      <c r="AU262" t="s">
        <v>878</v>
      </c>
      <c r="AV262" t="s">
        <v>878</v>
      </c>
      <c r="AW262" t="s">
        <v>878</v>
      </c>
      <c r="AX262" t="s">
        <v>878</v>
      </c>
      <c r="AY262" t="s">
        <v>878</v>
      </c>
      <c r="AZ262" t="s">
        <v>878</v>
      </c>
      <c r="BA262" t="s">
        <v>878</v>
      </c>
      <c r="BB262" t="s">
        <v>878</v>
      </c>
      <c r="BC262" t="s">
        <v>878</v>
      </c>
      <c r="BD262" t="s">
        <v>878</v>
      </c>
      <c r="BE262" t="s">
        <v>878</v>
      </c>
      <c r="BF262" t="s">
        <v>878</v>
      </c>
      <c r="BG262" t="s">
        <v>878</v>
      </c>
      <c r="BH262" t="s">
        <v>878</v>
      </c>
      <c r="BI262" t="s">
        <v>878</v>
      </c>
      <c r="BJ262" t="s">
        <v>878</v>
      </c>
      <c r="BK262" t="s">
        <v>878</v>
      </c>
      <c r="BL262" t="s">
        <v>878</v>
      </c>
      <c r="BM262" t="s">
        <v>878</v>
      </c>
      <c r="BN262" t="s">
        <v>878</v>
      </c>
      <c r="BO262" t="s">
        <v>878</v>
      </c>
      <c r="BP262" t="s">
        <v>878</v>
      </c>
      <c r="BQ262" t="s">
        <v>878</v>
      </c>
      <c r="BR262" t="s">
        <v>878</v>
      </c>
      <c r="BS262" t="s">
        <v>878</v>
      </c>
    </row>
    <row r="263" spans="1:71" x14ac:dyDescent="0.25">
      <c r="A263" t="s">
        <v>589</v>
      </c>
      <c r="B263" t="s">
        <v>878</v>
      </c>
      <c r="C263" t="s">
        <v>878</v>
      </c>
      <c r="D263" t="s">
        <v>878</v>
      </c>
      <c r="E263">
        <v>4.4999999999999998E-2</v>
      </c>
      <c r="F263" t="s">
        <v>878</v>
      </c>
      <c r="G263" t="s">
        <v>878</v>
      </c>
      <c r="H263" t="s">
        <v>878</v>
      </c>
      <c r="I263" t="s">
        <v>878</v>
      </c>
      <c r="J263" t="s">
        <v>878</v>
      </c>
      <c r="K263" t="s">
        <v>878</v>
      </c>
      <c r="L263" t="s">
        <v>878</v>
      </c>
      <c r="M263" t="s">
        <v>878</v>
      </c>
      <c r="N263" t="s">
        <v>878</v>
      </c>
      <c r="O263" t="s">
        <v>878</v>
      </c>
      <c r="P263" t="s">
        <v>878</v>
      </c>
      <c r="Q263" t="s">
        <v>878</v>
      </c>
      <c r="R263" t="s">
        <v>878</v>
      </c>
      <c r="S263" t="s">
        <v>878</v>
      </c>
      <c r="T263" t="s">
        <v>878</v>
      </c>
      <c r="U263" t="s">
        <v>878</v>
      </c>
      <c r="V263" t="s">
        <v>878</v>
      </c>
      <c r="W263" t="s">
        <v>878</v>
      </c>
      <c r="X263" t="s">
        <v>878</v>
      </c>
      <c r="Y263" t="s">
        <v>878</v>
      </c>
      <c r="Z263" t="s">
        <v>878</v>
      </c>
      <c r="AA263" t="s">
        <v>878</v>
      </c>
      <c r="AB263" t="s">
        <v>878</v>
      </c>
      <c r="AC263" t="s">
        <v>878</v>
      </c>
      <c r="AD263" t="s">
        <v>878</v>
      </c>
      <c r="AE263" t="s">
        <v>878</v>
      </c>
      <c r="AF263" t="s">
        <v>878</v>
      </c>
      <c r="AG263" t="s">
        <v>878</v>
      </c>
      <c r="AH263" t="s">
        <v>878</v>
      </c>
      <c r="AI263" t="s">
        <v>878</v>
      </c>
      <c r="AJ263" t="s">
        <v>878</v>
      </c>
      <c r="AK263" t="s">
        <v>878</v>
      </c>
      <c r="AL263" t="s">
        <v>878</v>
      </c>
      <c r="AM263" t="s">
        <v>878</v>
      </c>
      <c r="AN263" t="s">
        <v>878</v>
      </c>
      <c r="AO263" t="s">
        <v>878</v>
      </c>
      <c r="AP263" t="s">
        <v>878</v>
      </c>
      <c r="AQ263">
        <v>4.7E-2</v>
      </c>
      <c r="AR263" t="s">
        <v>878</v>
      </c>
      <c r="AS263">
        <v>6.5000000000000002E-2</v>
      </c>
      <c r="AT263" t="s">
        <v>878</v>
      </c>
      <c r="AU263" t="s">
        <v>878</v>
      </c>
      <c r="AV263" t="s">
        <v>878</v>
      </c>
      <c r="AW263" t="s">
        <v>878</v>
      </c>
      <c r="AX263" t="s">
        <v>878</v>
      </c>
      <c r="AY263" t="s">
        <v>878</v>
      </c>
      <c r="AZ263" t="s">
        <v>878</v>
      </c>
      <c r="BA263" t="s">
        <v>878</v>
      </c>
      <c r="BB263" t="s">
        <v>878</v>
      </c>
      <c r="BC263" t="s">
        <v>878</v>
      </c>
      <c r="BD263" t="s">
        <v>878</v>
      </c>
      <c r="BE263" t="s">
        <v>878</v>
      </c>
      <c r="BF263" t="s">
        <v>878</v>
      </c>
      <c r="BG263" t="s">
        <v>878</v>
      </c>
      <c r="BH263" t="s">
        <v>878</v>
      </c>
      <c r="BI263" t="s">
        <v>878</v>
      </c>
      <c r="BJ263" t="s">
        <v>878</v>
      </c>
      <c r="BK263" t="s">
        <v>878</v>
      </c>
      <c r="BL263" t="s">
        <v>878</v>
      </c>
      <c r="BM263" t="s">
        <v>878</v>
      </c>
      <c r="BN263" t="s">
        <v>878</v>
      </c>
      <c r="BO263" t="s">
        <v>878</v>
      </c>
      <c r="BP263" t="s">
        <v>878</v>
      </c>
      <c r="BQ263" t="s">
        <v>878</v>
      </c>
      <c r="BR263" t="s">
        <v>878</v>
      </c>
      <c r="BS263" t="s">
        <v>878</v>
      </c>
    </row>
    <row r="264" spans="1:71" x14ac:dyDescent="0.25">
      <c r="A264" t="s">
        <v>590</v>
      </c>
      <c r="B264" t="s">
        <v>878</v>
      </c>
      <c r="C264">
        <v>81500</v>
      </c>
      <c r="D264">
        <v>13.8</v>
      </c>
      <c r="E264">
        <v>2.3E-2</v>
      </c>
      <c r="F264" t="s">
        <v>878</v>
      </c>
      <c r="G264">
        <v>183</v>
      </c>
      <c r="H264">
        <v>0.79</v>
      </c>
      <c r="I264">
        <v>0.31</v>
      </c>
      <c r="J264">
        <v>1850</v>
      </c>
      <c r="K264" t="s">
        <v>878</v>
      </c>
      <c r="L264">
        <v>37.200000000000003</v>
      </c>
      <c r="M264" t="s">
        <v>878</v>
      </c>
      <c r="N264">
        <v>29.5</v>
      </c>
      <c r="O264">
        <v>549</v>
      </c>
      <c r="P264">
        <v>3.91</v>
      </c>
      <c r="Q264">
        <v>371</v>
      </c>
      <c r="R264">
        <v>2.2599999999999998</v>
      </c>
      <c r="S264">
        <v>1.38</v>
      </c>
      <c r="T264">
        <v>0.56999999999999995</v>
      </c>
      <c r="U264">
        <v>145200</v>
      </c>
      <c r="V264">
        <v>21.2</v>
      </c>
      <c r="W264">
        <v>2.42</v>
      </c>
      <c r="X264" t="s">
        <v>878</v>
      </c>
      <c r="Y264">
        <v>3.83</v>
      </c>
      <c r="Z264" t="s">
        <v>878</v>
      </c>
      <c r="AA264">
        <v>0.46</v>
      </c>
      <c r="AB264">
        <v>9.6000000000000002E-2</v>
      </c>
      <c r="AC264" t="s">
        <v>878</v>
      </c>
      <c r="AD264">
        <v>4120</v>
      </c>
      <c r="AE264">
        <v>16.899999999999999</v>
      </c>
      <c r="AF264">
        <v>21.5</v>
      </c>
      <c r="AG264">
        <v>0.18</v>
      </c>
      <c r="AH264">
        <v>2450</v>
      </c>
      <c r="AI264">
        <v>490</v>
      </c>
      <c r="AJ264">
        <v>2.5</v>
      </c>
      <c r="AK264">
        <v>1010</v>
      </c>
      <c r="AL264">
        <v>14.5</v>
      </c>
      <c r="AM264">
        <v>13.4</v>
      </c>
      <c r="AN264">
        <v>234</v>
      </c>
      <c r="AO264">
        <v>420</v>
      </c>
      <c r="AP264">
        <v>21.8</v>
      </c>
      <c r="AQ264">
        <v>3.5000000000000003E-2</v>
      </c>
      <c r="AR264">
        <v>3.7</v>
      </c>
      <c r="AS264">
        <v>4.8000000000000001E-2</v>
      </c>
      <c r="AT264">
        <v>42.3</v>
      </c>
      <c r="AU264" t="s">
        <v>878</v>
      </c>
      <c r="AV264" t="s">
        <v>878</v>
      </c>
      <c r="AW264" t="s">
        <v>878</v>
      </c>
      <c r="AX264">
        <v>490</v>
      </c>
      <c r="AY264">
        <v>0.82</v>
      </c>
      <c r="AZ264">
        <v>49.3</v>
      </c>
      <c r="BA264" t="s">
        <v>878</v>
      </c>
      <c r="BB264">
        <v>231987.951</v>
      </c>
      <c r="BC264">
        <v>3.17</v>
      </c>
      <c r="BD264">
        <v>2.78</v>
      </c>
      <c r="BE264">
        <v>31.3</v>
      </c>
      <c r="BF264">
        <v>1.02</v>
      </c>
      <c r="BG264">
        <v>0.4</v>
      </c>
      <c r="BH264" t="s">
        <v>878</v>
      </c>
      <c r="BI264">
        <v>14.5</v>
      </c>
      <c r="BJ264">
        <v>7730</v>
      </c>
      <c r="BK264">
        <v>0.27</v>
      </c>
      <c r="BL264">
        <v>0.32</v>
      </c>
      <c r="BM264">
        <v>2.63</v>
      </c>
      <c r="BN264">
        <v>238.071</v>
      </c>
      <c r="BO264">
        <v>1.62</v>
      </c>
      <c r="BP264">
        <v>9.5299999999999994</v>
      </c>
      <c r="BQ264">
        <v>1.33</v>
      </c>
      <c r="BR264">
        <v>45.7</v>
      </c>
      <c r="BS264">
        <v>141</v>
      </c>
    </row>
    <row r="265" spans="1:71" x14ac:dyDescent="0.25">
      <c r="A265" t="s">
        <v>592</v>
      </c>
      <c r="B265">
        <v>0.311</v>
      </c>
      <c r="C265">
        <v>67800</v>
      </c>
      <c r="D265">
        <v>16.3</v>
      </c>
      <c r="E265">
        <v>5.2999999999999999E-2</v>
      </c>
      <c r="F265" t="s">
        <v>878</v>
      </c>
      <c r="G265">
        <v>252</v>
      </c>
      <c r="H265">
        <v>0.62</v>
      </c>
      <c r="I265">
        <v>0.28000000000000003</v>
      </c>
      <c r="J265">
        <v>650</v>
      </c>
      <c r="K265" t="s">
        <v>878</v>
      </c>
      <c r="L265">
        <v>23.5</v>
      </c>
      <c r="M265" t="s">
        <v>878</v>
      </c>
      <c r="N265">
        <v>57</v>
      </c>
      <c r="O265">
        <v>979</v>
      </c>
      <c r="P265">
        <v>1.26</v>
      </c>
      <c r="Q265">
        <v>780</v>
      </c>
      <c r="R265">
        <v>2.0499999999999998</v>
      </c>
      <c r="S265">
        <v>1.2</v>
      </c>
      <c r="T265">
        <v>0.55000000000000004</v>
      </c>
      <c r="U265">
        <v>241200</v>
      </c>
      <c r="V265">
        <v>16.5</v>
      </c>
      <c r="W265">
        <v>1.99</v>
      </c>
      <c r="X265" t="s">
        <v>878</v>
      </c>
      <c r="Y265">
        <v>3.11</v>
      </c>
      <c r="Z265" t="s">
        <v>878</v>
      </c>
      <c r="AA265">
        <v>0.46</v>
      </c>
      <c r="AB265">
        <v>9.9000000000000005E-2</v>
      </c>
      <c r="AC265" t="s">
        <v>878</v>
      </c>
      <c r="AD265">
        <v>3240</v>
      </c>
      <c r="AE265">
        <v>11</v>
      </c>
      <c r="AF265">
        <v>6.58</v>
      </c>
      <c r="AG265">
        <v>0.17</v>
      </c>
      <c r="AH265">
        <v>1560</v>
      </c>
      <c r="AI265">
        <v>550</v>
      </c>
      <c r="AJ265">
        <v>2.4</v>
      </c>
      <c r="AK265">
        <v>590</v>
      </c>
      <c r="AL265">
        <v>6.8</v>
      </c>
      <c r="AM265">
        <v>9.57</v>
      </c>
      <c r="AN265">
        <v>459</v>
      </c>
      <c r="AO265">
        <v>340</v>
      </c>
      <c r="AP265">
        <v>18.2</v>
      </c>
      <c r="AQ265">
        <v>7.4999999999999997E-2</v>
      </c>
      <c r="AR265">
        <v>2.57</v>
      </c>
      <c r="AS265">
        <v>0.11</v>
      </c>
      <c r="AT265">
        <v>20.8</v>
      </c>
      <c r="AU265" t="s">
        <v>878</v>
      </c>
      <c r="AV265" t="s">
        <v>878</v>
      </c>
      <c r="AW265" t="s">
        <v>878</v>
      </c>
      <c r="AX265">
        <v>460</v>
      </c>
      <c r="AY265">
        <v>1</v>
      </c>
      <c r="AZ265">
        <v>93</v>
      </c>
      <c r="BA265">
        <v>2.97</v>
      </c>
      <c r="BB265">
        <v>187581.63399999999</v>
      </c>
      <c r="BC265">
        <v>2.13</v>
      </c>
      <c r="BD265">
        <v>1.32</v>
      </c>
      <c r="BE265">
        <v>15.9</v>
      </c>
      <c r="BF265">
        <v>0.56000000000000005</v>
      </c>
      <c r="BG265">
        <v>0.36</v>
      </c>
      <c r="BH265" t="s">
        <v>878</v>
      </c>
      <c r="BI265">
        <v>12.9</v>
      </c>
      <c r="BJ265">
        <v>5590</v>
      </c>
      <c r="BK265">
        <v>0.15</v>
      </c>
      <c r="BL265">
        <v>0.22</v>
      </c>
      <c r="BM265">
        <v>2.41</v>
      </c>
      <c r="BN265">
        <v>329.37799999999999</v>
      </c>
      <c r="BO265">
        <v>1.07</v>
      </c>
      <c r="BP265">
        <v>8.2799999999999994</v>
      </c>
      <c r="BQ265">
        <v>1.19</v>
      </c>
      <c r="BR265">
        <v>46.7</v>
      </c>
      <c r="BS265">
        <v>110</v>
      </c>
    </row>
    <row r="266" spans="1:71" x14ac:dyDescent="0.25">
      <c r="A266" t="s">
        <v>594</v>
      </c>
      <c r="B266" t="s">
        <v>878</v>
      </c>
      <c r="C266">
        <v>101600</v>
      </c>
      <c r="D266">
        <v>9.67</v>
      </c>
      <c r="E266">
        <v>1.9E-2</v>
      </c>
      <c r="F266" t="s">
        <v>878</v>
      </c>
      <c r="G266">
        <v>206</v>
      </c>
      <c r="H266">
        <v>1.2</v>
      </c>
      <c r="I266">
        <v>0.21</v>
      </c>
      <c r="J266">
        <v>960</v>
      </c>
      <c r="K266" t="s">
        <v>878</v>
      </c>
      <c r="L266">
        <v>28.8</v>
      </c>
      <c r="M266" t="s">
        <v>878</v>
      </c>
      <c r="N266">
        <v>44.5</v>
      </c>
      <c r="O266">
        <v>417</v>
      </c>
      <c r="P266">
        <v>3.65</v>
      </c>
      <c r="Q266">
        <v>363</v>
      </c>
      <c r="R266">
        <v>2.23</v>
      </c>
      <c r="S266">
        <v>1.33</v>
      </c>
      <c r="T266">
        <v>0.63</v>
      </c>
      <c r="U266">
        <v>146500</v>
      </c>
      <c r="V266">
        <v>26.7</v>
      </c>
      <c r="W266">
        <v>2.31</v>
      </c>
      <c r="X266">
        <v>0.12</v>
      </c>
      <c r="Y266">
        <v>4.6399999999999997</v>
      </c>
      <c r="Z266">
        <v>3.1E-2</v>
      </c>
      <c r="AA266">
        <v>0.45</v>
      </c>
      <c r="AB266">
        <v>0.11</v>
      </c>
      <c r="AC266" t="s">
        <v>878</v>
      </c>
      <c r="AD266">
        <v>2240</v>
      </c>
      <c r="AE266">
        <v>15.7</v>
      </c>
      <c r="AF266">
        <v>20.399999999999999</v>
      </c>
      <c r="AG266">
        <v>0.19</v>
      </c>
      <c r="AH266">
        <v>2290</v>
      </c>
      <c r="AI266">
        <v>220</v>
      </c>
      <c r="AJ266">
        <v>2.27</v>
      </c>
      <c r="AK266">
        <v>630</v>
      </c>
      <c r="AL266">
        <v>23.1</v>
      </c>
      <c r="AM266">
        <v>12.3</v>
      </c>
      <c r="AN266">
        <v>293</v>
      </c>
      <c r="AO266">
        <v>300</v>
      </c>
      <c r="AP266">
        <v>14.7</v>
      </c>
      <c r="AQ266">
        <v>5.7000000000000002E-2</v>
      </c>
      <c r="AR266">
        <v>3.43</v>
      </c>
      <c r="AS266">
        <v>3.7999999999999999E-2</v>
      </c>
      <c r="AT266">
        <v>31.6</v>
      </c>
      <c r="AU266" t="s">
        <v>878</v>
      </c>
      <c r="AV266" t="s">
        <v>878</v>
      </c>
      <c r="AW266" t="s">
        <v>878</v>
      </c>
      <c r="AX266">
        <v>290</v>
      </c>
      <c r="AY266">
        <v>0.64</v>
      </c>
      <c r="AZ266">
        <v>36.299999999999997</v>
      </c>
      <c r="BA266">
        <v>2.2599999999999998</v>
      </c>
      <c r="BB266">
        <v>203754.88200000001</v>
      </c>
      <c r="BC266">
        <v>2.6</v>
      </c>
      <c r="BD266">
        <v>2.85</v>
      </c>
      <c r="BE266">
        <v>25.1</v>
      </c>
      <c r="BF266">
        <v>1.66</v>
      </c>
      <c r="BG266">
        <v>0.37</v>
      </c>
      <c r="BH266" t="s">
        <v>878</v>
      </c>
      <c r="BI266">
        <v>9.99</v>
      </c>
      <c r="BJ266">
        <v>10800</v>
      </c>
      <c r="BK266">
        <v>0.2</v>
      </c>
      <c r="BL266">
        <v>0.2</v>
      </c>
      <c r="BM266">
        <v>2.09</v>
      </c>
      <c r="BN266">
        <v>250.39400000000001</v>
      </c>
      <c r="BO266">
        <v>1.27</v>
      </c>
      <c r="BP266">
        <v>10.9</v>
      </c>
      <c r="BQ266">
        <v>1.25</v>
      </c>
      <c r="BR266">
        <v>35.299999999999997</v>
      </c>
      <c r="BS266">
        <v>172</v>
      </c>
    </row>
    <row r="267" spans="1:71" x14ac:dyDescent="0.25">
      <c r="A267" t="s">
        <v>595</v>
      </c>
      <c r="B267">
        <v>9.1999999999999998E-2</v>
      </c>
      <c r="C267">
        <v>79900</v>
      </c>
      <c r="D267">
        <v>16.899999999999999</v>
      </c>
      <c r="E267">
        <v>4.1000000000000002E-2</v>
      </c>
      <c r="F267" t="s">
        <v>878</v>
      </c>
      <c r="G267">
        <v>332</v>
      </c>
      <c r="H267">
        <v>1.0900000000000001</v>
      </c>
      <c r="I267">
        <v>0.17</v>
      </c>
      <c r="J267">
        <v>1350</v>
      </c>
      <c r="K267" t="s">
        <v>878</v>
      </c>
      <c r="L267">
        <v>23.6</v>
      </c>
      <c r="M267" t="s">
        <v>878</v>
      </c>
      <c r="N267">
        <v>88</v>
      </c>
      <c r="O267">
        <v>602</v>
      </c>
      <c r="P267">
        <v>2.29</v>
      </c>
      <c r="Q267">
        <v>767</v>
      </c>
      <c r="R267">
        <v>2.42</v>
      </c>
      <c r="S267">
        <v>1.44</v>
      </c>
      <c r="T267">
        <v>0.65</v>
      </c>
      <c r="U267">
        <v>195200</v>
      </c>
      <c r="V267">
        <v>21.3</v>
      </c>
      <c r="W267">
        <v>2.34</v>
      </c>
      <c r="X267">
        <v>0.15</v>
      </c>
      <c r="Y267">
        <v>3.6</v>
      </c>
      <c r="Z267">
        <v>2.4E-2</v>
      </c>
      <c r="AA267">
        <v>0.48</v>
      </c>
      <c r="AB267">
        <v>0.1</v>
      </c>
      <c r="AC267" t="s">
        <v>878</v>
      </c>
      <c r="AD267">
        <v>2050</v>
      </c>
      <c r="AE267">
        <v>12.4</v>
      </c>
      <c r="AF267">
        <v>13.1</v>
      </c>
      <c r="AG267">
        <v>0.21</v>
      </c>
      <c r="AH267">
        <v>2380</v>
      </c>
      <c r="AI267">
        <v>380</v>
      </c>
      <c r="AJ267">
        <v>1.55</v>
      </c>
      <c r="AK267">
        <v>900</v>
      </c>
      <c r="AL267">
        <v>14.8</v>
      </c>
      <c r="AM267">
        <v>11.2</v>
      </c>
      <c r="AN267">
        <v>455</v>
      </c>
      <c r="AO267">
        <v>230</v>
      </c>
      <c r="AP267">
        <v>11.9</v>
      </c>
      <c r="AQ267">
        <v>0.128</v>
      </c>
      <c r="AR267">
        <v>2.91</v>
      </c>
      <c r="AS267">
        <v>8.6999999999999994E-2</v>
      </c>
      <c r="AT267">
        <v>22.7</v>
      </c>
      <c r="AU267" t="s">
        <v>878</v>
      </c>
      <c r="AV267" t="s">
        <v>878</v>
      </c>
      <c r="AW267" t="s">
        <v>878</v>
      </c>
      <c r="AX267">
        <v>350</v>
      </c>
      <c r="AY267">
        <v>0.63</v>
      </c>
      <c r="AZ267">
        <v>57</v>
      </c>
      <c r="BA267">
        <v>2.02</v>
      </c>
      <c r="BB267">
        <v>193564.80100000001</v>
      </c>
      <c r="BC267">
        <v>2.5</v>
      </c>
      <c r="BD267">
        <v>1.93</v>
      </c>
      <c r="BE267">
        <v>27.1</v>
      </c>
      <c r="BF267">
        <v>1.08</v>
      </c>
      <c r="BG267">
        <v>0.39</v>
      </c>
      <c r="BH267" t="s">
        <v>878</v>
      </c>
      <c r="BI267">
        <v>7.26</v>
      </c>
      <c r="BJ267">
        <v>8780</v>
      </c>
      <c r="BK267">
        <v>0.15</v>
      </c>
      <c r="BL267">
        <v>0.23</v>
      </c>
      <c r="BM267">
        <v>1.68</v>
      </c>
      <c r="BN267">
        <v>262.15800000000002</v>
      </c>
      <c r="BO267">
        <v>0.99</v>
      </c>
      <c r="BP267">
        <v>10.4</v>
      </c>
      <c r="BQ267">
        <v>1.44</v>
      </c>
      <c r="BR267">
        <v>39.700000000000003</v>
      </c>
      <c r="BS267">
        <v>131</v>
      </c>
    </row>
    <row r="268" spans="1:71" x14ac:dyDescent="0.25">
      <c r="A268" t="s">
        <v>596</v>
      </c>
      <c r="B268">
        <v>0.3</v>
      </c>
      <c r="C268">
        <v>68200</v>
      </c>
      <c r="D268">
        <v>13.4</v>
      </c>
      <c r="E268">
        <v>5.5E-2</v>
      </c>
      <c r="F268" t="s">
        <v>878</v>
      </c>
      <c r="G268">
        <v>281</v>
      </c>
      <c r="H268" t="s">
        <v>878</v>
      </c>
      <c r="I268">
        <v>0.21</v>
      </c>
      <c r="J268">
        <v>3000</v>
      </c>
      <c r="K268" s="2">
        <v>0.2</v>
      </c>
      <c r="L268">
        <v>48.9</v>
      </c>
      <c r="M268" t="s">
        <v>878</v>
      </c>
      <c r="N268">
        <v>120</v>
      </c>
      <c r="O268">
        <v>1103</v>
      </c>
      <c r="P268" t="s">
        <v>878</v>
      </c>
      <c r="Q268">
        <v>749</v>
      </c>
      <c r="R268">
        <v>4.0999999999999996</v>
      </c>
      <c r="S268">
        <v>2.2000000000000002</v>
      </c>
      <c r="T268">
        <v>1.1599999999999999</v>
      </c>
      <c r="U268">
        <v>192200</v>
      </c>
      <c r="V268" t="s">
        <v>878</v>
      </c>
      <c r="W268">
        <v>4</v>
      </c>
      <c r="X268" t="s">
        <v>878</v>
      </c>
      <c r="Y268" t="s">
        <v>878</v>
      </c>
      <c r="Z268" t="s">
        <v>878</v>
      </c>
      <c r="AA268">
        <v>0.78</v>
      </c>
      <c r="AB268" t="s">
        <v>878</v>
      </c>
      <c r="AC268" t="s">
        <v>878</v>
      </c>
      <c r="AD268">
        <v>3500</v>
      </c>
      <c r="AE268">
        <v>24.8</v>
      </c>
      <c r="AF268" t="s">
        <v>878</v>
      </c>
      <c r="AG268">
        <v>0.31</v>
      </c>
      <c r="AH268">
        <v>2200</v>
      </c>
      <c r="AI268">
        <v>1270</v>
      </c>
      <c r="AJ268" t="s">
        <v>878</v>
      </c>
      <c r="AK268">
        <v>804</v>
      </c>
      <c r="AL268">
        <v>24</v>
      </c>
      <c r="AM268">
        <v>21</v>
      </c>
      <c r="AN268">
        <v>281</v>
      </c>
      <c r="AO268">
        <v>454</v>
      </c>
      <c r="AP268">
        <v>22</v>
      </c>
      <c r="AQ268">
        <v>5.5E-2</v>
      </c>
      <c r="AR268">
        <v>5.42</v>
      </c>
      <c r="AS268">
        <v>7.6999999999999999E-2</v>
      </c>
      <c r="AT268">
        <v>23</v>
      </c>
      <c r="AU268" t="s">
        <v>878</v>
      </c>
      <c r="AV268" t="s">
        <v>878</v>
      </c>
      <c r="AW268" t="s">
        <v>878</v>
      </c>
      <c r="AX268">
        <v>300</v>
      </c>
      <c r="AY268">
        <v>0.92</v>
      </c>
      <c r="AZ268" t="s">
        <v>878</v>
      </c>
      <c r="BA268" t="s">
        <v>878</v>
      </c>
      <c r="BB268">
        <v>204200</v>
      </c>
      <c r="BC268">
        <v>4.51</v>
      </c>
      <c r="BD268">
        <v>3.1</v>
      </c>
      <c r="BE268">
        <v>32.6</v>
      </c>
      <c r="BF268" t="s">
        <v>878</v>
      </c>
      <c r="BG268">
        <v>0.69</v>
      </c>
      <c r="BH268" t="s">
        <v>878</v>
      </c>
      <c r="BI268">
        <v>9.8000000000000007</v>
      </c>
      <c r="BJ268">
        <v>11800</v>
      </c>
      <c r="BK268" t="s">
        <v>878</v>
      </c>
      <c r="BL268">
        <v>0.32</v>
      </c>
      <c r="BM268">
        <v>2.4</v>
      </c>
      <c r="BN268" t="s">
        <v>878</v>
      </c>
      <c r="BO268" t="s">
        <v>878</v>
      </c>
      <c r="BP268">
        <v>18</v>
      </c>
      <c r="BQ268">
        <v>2.1</v>
      </c>
      <c r="BR268">
        <v>141</v>
      </c>
      <c r="BS268">
        <v>279</v>
      </c>
    </row>
    <row r="269" spans="1:71" x14ac:dyDescent="0.25">
      <c r="A269" t="s">
        <v>597</v>
      </c>
      <c r="B269">
        <v>2.5000000000000001E-2</v>
      </c>
      <c r="C269">
        <v>62600</v>
      </c>
      <c r="D269">
        <v>1.01</v>
      </c>
      <c r="E269">
        <v>2E-3</v>
      </c>
      <c r="F269" t="s">
        <v>878</v>
      </c>
      <c r="G269">
        <v>473</v>
      </c>
      <c r="H269">
        <v>0.91</v>
      </c>
      <c r="I269">
        <v>5.3999999999999999E-2</v>
      </c>
      <c r="J269">
        <v>24000</v>
      </c>
      <c r="K269">
        <v>5.8999999999999997E-2</v>
      </c>
      <c r="L269">
        <v>36.4</v>
      </c>
      <c r="M269" t="s">
        <v>878</v>
      </c>
      <c r="N269">
        <v>9.83</v>
      </c>
      <c r="O269">
        <v>45.7</v>
      </c>
      <c r="P269">
        <v>0.64</v>
      </c>
      <c r="Q269">
        <v>23.1</v>
      </c>
      <c r="R269">
        <v>2.0299999999999998</v>
      </c>
      <c r="S269">
        <v>1.1299999999999999</v>
      </c>
      <c r="T269">
        <v>0.89</v>
      </c>
      <c r="U269">
        <v>26100</v>
      </c>
      <c r="V269">
        <v>14</v>
      </c>
      <c r="W269">
        <v>2.66</v>
      </c>
      <c r="X269">
        <v>6.0999999999999999E-2</v>
      </c>
      <c r="Y269">
        <v>1.82</v>
      </c>
      <c r="Z269" t="s">
        <v>878</v>
      </c>
      <c r="AA269">
        <v>0.39</v>
      </c>
      <c r="AB269">
        <v>2.5999999999999999E-2</v>
      </c>
      <c r="AC269" t="s">
        <v>878</v>
      </c>
      <c r="AD269">
        <v>11900</v>
      </c>
      <c r="AE269">
        <v>18.899999999999999</v>
      </c>
      <c r="AF269">
        <v>10.4</v>
      </c>
      <c r="AG269">
        <v>0.15</v>
      </c>
      <c r="AH269">
        <v>9430</v>
      </c>
      <c r="AI269">
        <v>490</v>
      </c>
      <c r="AJ269">
        <v>0.77</v>
      </c>
      <c r="AK269">
        <v>26100</v>
      </c>
      <c r="AL269">
        <v>4.5599999999999996</v>
      </c>
      <c r="AM269">
        <v>18.5</v>
      </c>
      <c r="AN269">
        <v>30.7</v>
      </c>
      <c r="AO269">
        <v>540</v>
      </c>
      <c r="AP269">
        <v>7.02</v>
      </c>
      <c r="AQ269" s="2">
        <v>1E-3</v>
      </c>
      <c r="AR269">
        <v>4.84</v>
      </c>
      <c r="AS269" s="2">
        <v>1E-3</v>
      </c>
      <c r="AT269">
        <v>33.5</v>
      </c>
      <c r="AU269" s="2">
        <v>2E-3</v>
      </c>
      <c r="AV269" t="s">
        <v>878</v>
      </c>
      <c r="AW269" t="s">
        <v>878</v>
      </c>
      <c r="AX269" s="2">
        <v>50</v>
      </c>
      <c r="AY269">
        <v>0.1</v>
      </c>
      <c r="AZ269">
        <v>8.75</v>
      </c>
      <c r="BA269" s="2">
        <v>0.2</v>
      </c>
      <c r="BB269">
        <v>339965.41800000001</v>
      </c>
      <c r="BC269">
        <v>3.33</v>
      </c>
      <c r="BD269">
        <v>0.78</v>
      </c>
      <c r="BE269">
        <v>408</v>
      </c>
      <c r="BF269">
        <v>0.27</v>
      </c>
      <c r="BG269">
        <v>0.36</v>
      </c>
      <c r="BH269" t="s">
        <v>878</v>
      </c>
      <c r="BI269">
        <v>3.26</v>
      </c>
      <c r="BJ269">
        <v>2070</v>
      </c>
      <c r="BK269">
        <v>0.21</v>
      </c>
      <c r="BL269">
        <v>0.15</v>
      </c>
      <c r="BM269">
        <v>0.7</v>
      </c>
      <c r="BN269">
        <v>60</v>
      </c>
      <c r="BO269">
        <v>0.21</v>
      </c>
      <c r="BP269">
        <v>10.5</v>
      </c>
      <c r="BQ269">
        <v>1.01</v>
      </c>
      <c r="BR269">
        <v>35.5</v>
      </c>
      <c r="BS269">
        <v>61</v>
      </c>
    </row>
    <row r="270" spans="1:71" x14ac:dyDescent="0.25">
      <c r="A270" t="s">
        <v>600</v>
      </c>
      <c r="B270" s="2">
        <v>1</v>
      </c>
      <c r="C270">
        <v>65500</v>
      </c>
      <c r="D270">
        <v>53</v>
      </c>
      <c r="E270" t="s">
        <v>878</v>
      </c>
      <c r="F270" t="s">
        <v>878</v>
      </c>
      <c r="G270">
        <v>815</v>
      </c>
      <c r="H270">
        <v>2.4</v>
      </c>
      <c r="I270">
        <v>1.44</v>
      </c>
      <c r="J270">
        <v>7010</v>
      </c>
      <c r="K270" s="2">
        <v>0.1</v>
      </c>
      <c r="L270">
        <v>1853</v>
      </c>
      <c r="M270" t="s">
        <v>878</v>
      </c>
      <c r="N270">
        <v>10</v>
      </c>
      <c r="O270">
        <v>347</v>
      </c>
      <c r="P270">
        <v>3.78</v>
      </c>
      <c r="Q270">
        <v>41.7</v>
      </c>
      <c r="R270">
        <v>18</v>
      </c>
      <c r="S270">
        <v>4.6500000000000004</v>
      </c>
      <c r="T270">
        <v>23.1</v>
      </c>
      <c r="U270">
        <v>185600</v>
      </c>
      <c r="V270">
        <v>33</v>
      </c>
      <c r="W270">
        <v>48.2</v>
      </c>
      <c r="X270" t="s">
        <v>878</v>
      </c>
      <c r="Y270">
        <v>6.09</v>
      </c>
      <c r="Z270" t="s">
        <v>878</v>
      </c>
      <c r="AA270">
        <v>2.37</v>
      </c>
      <c r="AB270">
        <v>0.31</v>
      </c>
      <c r="AC270" t="s">
        <v>878</v>
      </c>
      <c r="AD270">
        <v>12500</v>
      </c>
      <c r="AE270">
        <v>1298</v>
      </c>
      <c r="AF270">
        <v>18.3</v>
      </c>
      <c r="AG270">
        <v>0.36</v>
      </c>
      <c r="AH270">
        <v>7240</v>
      </c>
      <c r="AI270">
        <v>307</v>
      </c>
      <c r="AJ270">
        <v>25.4</v>
      </c>
      <c r="AK270">
        <v>1330</v>
      </c>
      <c r="AL270">
        <v>697.64599999999996</v>
      </c>
      <c r="AM270">
        <v>792</v>
      </c>
      <c r="AN270">
        <v>53.433999999999997</v>
      </c>
      <c r="AO270">
        <v>1930</v>
      </c>
      <c r="AP270">
        <v>65</v>
      </c>
      <c r="AQ270" t="s">
        <v>878</v>
      </c>
      <c r="AR270">
        <v>240</v>
      </c>
      <c r="AS270" t="s">
        <v>878</v>
      </c>
      <c r="AT270">
        <v>75</v>
      </c>
      <c r="AU270" s="2">
        <v>4.0000000000000001E-3</v>
      </c>
      <c r="AV270" t="s">
        <v>878</v>
      </c>
      <c r="AW270" t="s">
        <v>878</v>
      </c>
      <c r="AX270">
        <v>291</v>
      </c>
      <c r="AY270">
        <v>3.4</v>
      </c>
      <c r="AZ270">
        <v>27.9</v>
      </c>
      <c r="BA270" s="2">
        <v>5</v>
      </c>
      <c r="BB270">
        <v>232782.59</v>
      </c>
      <c r="BC270">
        <v>107.795</v>
      </c>
      <c r="BD270">
        <v>13.3</v>
      </c>
      <c r="BE270">
        <v>306</v>
      </c>
      <c r="BF270">
        <v>11.5</v>
      </c>
      <c r="BG270">
        <v>4.5999999999999996</v>
      </c>
      <c r="BH270" t="s">
        <v>878</v>
      </c>
      <c r="BI270">
        <v>113</v>
      </c>
      <c r="BJ270">
        <v>7310</v>
      </c>
      <c r="BK270">
        <v>0.38</v>
      </c>
      <c r="BL270">
        <v>0.5</v>
      </c>
      <c r="BM270">
        <v>3.85</v>
      </c>
      <c r="BN270">
        <v>255.43600000000001</v>
      </c>
      <c r="BO270">
        <v>3.14</v>
      </c>
      <c r="BP270">
        <v>49.3</v>
      </c>
      <c r="BQ270">
        <v>2.64</v>
      </c>
      <c r="BR270">
        <v>117</v>
      </c>
      <c r="BS270">
        <v>218</v>
      </c>
    </row>
    <row r="271" spans="1:71" x14ac:dyDescent="0.25">
      <c r="A271" t="s">
        <v>602</v>
      </c>
      <c r="B271" s="2">
        <v>2</v>
      </c>
      <c r="C271">
        <v>59600</v>
      </c>
      <c r="D271">
        <v>33.6</v>
      </c>
      <c r="E271" t="s">
        <v>878</v>
      </c>
      <c r="F271" t="s">
        <v>878</v>
      </c>
      <c r="G271">
        <v>957</v>
      </c>
      <c r="H271">
        <v>2.09</v>
      </c>
      <c r="I271">
        <v>2.4300000000000002</v>
      </c>
      <c r="J271">
        <v>12100</v>
      </c>
      <c r="K271" s="2">
        <v>0.1</v>
      </c>
      <c r="L271">
        <v>3508</v>
      </c>
      <c r="M271" t="s">
        <v>878</v>
      </c>
      <c r="N271">
        <v>12.1</v>
      </c>
      <c r="O271">
        <v>524</v>
      </c>
      <c r="P271">
        <v>0.77</v>
      </c>
      <c r="Q271">
        <v>56</v>
      </c>
      <c r="R271">
        <v>33.5</v>
      </c>
      <c r="S271">
        <v>7.46</v>
      </c>
      <c r="T271">
        <v>47.6</v>
      </c>
      <c r="U271">
        <v>315200</v>
      </c>
      <c r="V271">
        <v>45.5</v>
      </c>
      <c r="W271">
        <v>98</v>
      </c>
      <c r="X271" t="s">
        <v>878</v>
      </c>
      <c r="Y271">
        <v>7.39</v>
      </c>
      <c r="Z271" t="s">
        <v>878</v>
      </c>
      <c r="AA271">
        <v>4.0599999999999996</v>
      </c>
      <c r="AB271">
        <v>0.56999999999999995</v>
      </c>
      <c r="AC271" t="s">
        <v>878</v>
      </c>
      <c r="AD271">
        <v>2330</v>
      </c>
      <c r="AE271">
        <v>2476</v>
      </c>
      <c r="AF271">
        <v>12</v>
      </c>
      <c r="AG271">
        <v>0.39</v>
      </c>
      <c r="AH271">
        <v>9990</v>
      </c>
      <c r="AI271">
        <v>547</v>
      </c>
      <c r="AJ271">
        <v>48.2</v>
      </c>
      <c r="AK271">
        <v>1780</v>
      </c>
      <c r="AL271">
        <v>1296.028</v>
      </c>
      <c r="AM271">
        <v>1623</v>
      </c>
      <c r="AN271">
        <v>63.65</v>
      </c>
      <c r="AO271">
        <v>3380</v>
      </c>
      <c r="AP271">
        <v>104</v>
      </c>
      <c r="AQ271" t="s">
        <v>878</v>
      </c>
      <c r="AR271">
        <v>482</v>
      </c>
      <c r="AS271" t="s">
        <v>878</v>
      </c>
      <c r="AT271">
        <v>13.5</v>
      </c>
      <c r="AU271" s="2">
        <v>0.01</v>
      </c>
      <c r="AV271" t="s">
        <v>878</v>
      </c>
      <c r="AW271" t="s">
        <v>878</v>
      </c>
      <c r="AX271">
        <v>475</v>
      </c>
      <c r="AY271">
        <v>2.42</v>
      </c>
      <c r="AZ271">
        <v>38.799999999999997</v>
      </c>
      <c r="BA271" t="s">
        <v>878</v>
      </c>
      <c r="BB271">
        <v>147055.02600000001</v>
      </c>
      <c r="BC271">
        <v>219.90100000000001</v>
      </c>
      <c r="BD271">
        <v>21.6</v>
      </c>
      <c r="BE271">
        <v>564</v>
      </c>
      <c r="BF271">
        <v>20.9</v>
      </c>
      <c r="BG271">
        <v>9.09</v>
      </c>
      <c r="BH271" t="s">
        <v>878</v>
      </c>
      <c r="BI271">
        <v>207</v>
      </c>
      <c r="BJ271">
        <v>10600</v>
      </c>
      <c r="BK271">
        <v>0.1</v>
      </c>
      <c r="BL271">
        <v>0.7</v>
      </c>
      <c r="BM271">
        <v>4.4000000000000004</v>
      </c>
      <c r="BN271">
        <v>384.834</v>
      </c>
      <c r="BO271">
        <v>2.5</v>
      </c>
      <c r="BP271">
        <v>83</v>
      </c>
      <c r="BQ271">
        <v>3.06</v>
      </c>
      <c r="BR271">
        <v>139</v>
      </c>
      <c r="BS271">
        <v>270</v>
      </c>
    </row>
    <row r="272" spans="1:71" x14ac:dyDescent="0.25">
      <c r="A272" t="s">
        <v>603</v>
      </c>
      <c r="B272" s="2">
        <v>2</v>
      </c>
      <c r="C272">
        <v>57100</v>
      </c>
      <c r="D272">
        <v>30.8</v>
      </c>
      <c r="E272" t="s">
        <v>878</v>
      </c>
      <c r="F272" t="s">
        <v>878</v>
      </c>
      <c r="G272">
        <v>1037</v>
      </c>
      <c r="H272">
        <v>3.57</v>
      </c>
      <c r="I272">
        <v>2.69</v>
      </c>
      <c r="J272">
        <v>12500</v>
      </c>
      <c r="K272" s="2">
        <v>0.2</v>
      </c>
      <c r="L272">
        <v>4984</v>
      </c>
      <c r="M272" t="s">
        <v>878</v>
      </c>
      <c r="N272">
        <v>13</v>
      </c>
      <c r="O272">
        <v>502</v>
      </c>
      <c r="P272">
        <v>0.45</v>
      </c>
      <c r="Q272">
        <v>61</v>
      </c>
      <c r="R272">
        <v>51</v>
      </c>
      <c r="S272">
        <v>10.8</v>
      </c>
      <c r="T272">
        <v>80</v>
      </c>
      <c r="U272">
        <v>330500</v>
      </c>
      <c r="V272">
        <v>58</v>
      </c>
      <c r="W272">
        <v>164</v>
      </c>
      <c r="X272" t="s">
        <v>878</v>
      </c>
      <c r="Y272">
        <v>7.4</v>
      </c>
      <c r="Z272" t="s">
        <v>878</v>
      </c>
      <c r="AA272">
        <v>6.18</v>
      </c>
      <c r="AB272">
        <v>0.75</v>
      </c>
      <c r="AC272" t="s">
        <v>878</v>
      </c>
      <c r="AD272">
        <v>1180</v>
      </c>
      <c r="AE272">
        <v>3669</v>
      </c>
      <c r="AF272">
        <v>10.8</v>
      </c>
      <c r="AG272">
        <v>0.53</v>
      </c>
      <c r="AH272">
        <v>10100</v>
      </c>
      <c r="AI272">
        <v>840</v>
      </c>
      <c r="AJ272">
        <v>53</v>
      </c>
      <c r="AK272">
        <v>1780</v>
      </c>
      <c r="AL272">
        <v>1447.021</v>
      </c>
      <c r="AM272">
        <v>2595</v>
      </c>
      <c r="AN272">
        <v>66.793000000000006</v>
      </c>
      <c r="AO272">
        <v>4540</v>
      </c>
      <c r="AP272">
        <v>119</v>
      </c>
      <c r="AQ272" t="s">
        <v>878</v>
      </c>
      <c r="AR272">
        <v>736</v>
      </c>
      <c r="AS272" t="s">
        <v>878</v>
      </c>
      <c r="AT272">
        <v>6.58</v>
      </c>
      <c r="AU272" s="2">
        <v>0.01</v>
      </c>
      <c r="AV272" t="s">
        <v>878</v>
      </c>
      <c r="AW272" t="s">
        <v>878</v>
      </c>
      <c r="AX272">
        <v>548</v>
      </c>
      <c r="AY272">
        <v>2.17</v>
      </c>
      <c r="AZ272">
        <v>51</v>
      </c>
      <c r="BA272" t="s">
        <v>878</v>
      </c>
      <c r="BB272">
        <v>131769.90400000001</v>
      </c>
      <c r="BC272" s="2">
        <v>431.17899999999997</v>
      </c>
      <c r="BD272">
        <v>23.9</v>
      </c>
      <c r="BE272">
        <v>738</v>
      </c>
      <c r="BF272">
        <v>21.8</v>
      </c>
      <c r="BG272">
        <v>14.7</v>
      </c>
      <c r="BH272" t="s">
        <v>878</v>
      </c>
      <c r="BI272">
        <v>246</v>
      </c>
      <c r="BJ272">
        <v>9860</v>
      </c>
      <c r="BK272">
        <v>8.3000000000000004E-2</v>
      </c>
      <c r="BL272">
        <v>1.01</v>
      </c>
      <c r="BM272">
        <v>5.79</v>
      </c>
      <c r="BN272">
        <v>380.35300000000001</v>
      </c>
      <c r="BO272">
        <v>2.31</v>
      </c>
      <c r="BP272">
        <v>125</v>
      </c>
      <c r="BQ272">
        <v>4.3600000000000003</v>
      </c>
      <c r="BR272">
        <v>244</v>
      </c>
      <c r="BS272">
        <v>270</v>
      </c>
    </row>
    <row r="273" spans="1:71" x14ac:dyDescent="0.25">
      <c r="A273" t="s">
        <v>604</v>
      </c>
      <c r="B273" s="2">
        <v>3</v>
      </c>
      <c r="C273">
        <v>54700</v>
      </c>
      <c r="D273">
        <v>31.3</v>
      </c>
      <c r="E273" t="s">
        <v>878</v>
      </c>
      <c r="F273" t="s">
        <v>878</v>
      </c>
      <c r="G273">
        <v>1135</v>
      </c>
      <c r="H273">
        <v>5.32</v>
      </c>
      <c r="I273">
        <v>2.93</v>
      </c>
      <c r="J273">
        <v>11900</v>
      </c>
      <c r="K273" t="s">
        <v>878</v>
      </c>
      <c r="L273">
        <v>6540</v>
      </c>
      <c r="M273" t="s">
        <v>878</v>
      </c>
      <c r="N273">
        <v>13.5</v>
      </c>
      <c r="O273">
        <v>460</v>
      </c>
      <c r="P273">
        <v>0.42</v>
      </c>
      <c r="Q273">
        <v>65</v>
      </c>
      <c r="R273">
        <v>71</v>
      </c>
      <c r="S273">
        <v>14.8</v>
      </c>
      <c r="T273">
        <v>121</v>
      </c>
      <c r="U273">
        <v>333300</v>
      </c>
      <c r="V273">
        <v>63</v>
      </c>
      <c r="W273">
        <v>244</v>
      </c>
      <c r="X273" t="s">
        <v>878</v>
      </c>
      <c r="Y273">
        <v>7.4</v>
      </c>
      <c r="Z273" t="s">
        <v>878</v>
      </c>
      <c r="AA273">
        <v>8.3699999999999992</v>
      </c>
      <c r="AB273">
        <v>0.95</v>
      </c>
      <c r="AC273" t="s">
        <v>878</v>
      </c>
      <c r="AD273">
        <v>1090</v>
      </c>
      <c r="AE273">
        <v>4773</v>
      </c>
      <c r="AF273">
        <v>10.5</v>
      </c>
      <c r="AG273">
        <v>0.67</v>
      </c>
      <c r="AH273">
        <v>10100</v>
      </c>
      <c r="AI273">
        <v>1120</v>
      </c>
      <c r="AJ273">
        <v>57</v>
      </c>
      <c r="AK273">
        <v>1730</v>
      </c>
      <c r="AL273">
        <v>1495.2550000000001</v>
      </c>
      <c r="AM273">
        <v>3611</v>
      </c>
      <c r="AN273">
        <v>70.721999999999994</v>
      </c>
      <c r="AO273">
        <v>5900</v>
      </c>
      <c r="AP273">
        <v>130</v>
      </c>
      <c r="AQ273" t="s">
        <v>878</v>
      </c>
      <c r="AR273">
        <v>986</v>
      </c>
      <c r="AS273" t="s">
        <v>878</v>
      </c>
      <c r="AT273">
        <v>6.08</v>
      </c>
      <c r="AU273" s="2">
        <v>0.02</v>
      </c>
      <c r="AV273" t="s">
        <v>878</v>
      </c>
      <c r="AW273" t="s">
        <v>878</v>
      </c>
      <c r="AX273">
        <v>624</v>
      </c>
      <c r="AY273">
        <v>2.14</v>
      </c>
      <c r="AZ273">
        <v>66</v>
      </c>
      <c r="BA273" s="2">
        <v>20</v>
      </c>
      <c r="BB273">
        <v>128544.603</v>
      </c>
      <c r="BC273">
        <v>514.82799999999997</v>
      </c>
      <c r="BD273">
        <v>25.6</v>
      </c>
      <c r="BE273">
        <v>934</v>
      </c>
      <c r="BF273">
        <v>21.7</v>
      </c>
      <c r="BG273">
        <v>20.6</v>
      </c>
      <c r="BH273" t="s">
        <v>878</v>
      </c>
      <c r="BI273">
        <v>291</v>
      </c>
      <c r="BJ273">
        <v>8760</v>
      </c>
      <c r="BK273">
        <v>9.4E-2</v>
      </c>
      <c r="BL273">
        <v>1.33</v>
      </c>
      <c r="BM273">
        <v>7.55</v>
      </c>
      <c r="BN273">
        <v>360.18700000000001</v>
      </c>
      <c r="BO273">
        <v>2.4500000000000002</v>
      </c>
      <c r="BP273">
        <v>176</v>
      </c>
      <c r="BQ273">
        <v>5.86</v>
      </c>
      <c r="BR273">
        <v>391</v>
      </c>
      <c r="BS273">
        <v>256</v>
      </c>
    </row>
    <row r="274" spans="1:71" x14ac:dyDescent="0.25">
      <c r="A274" t="s">
        <v>605</v>
      </c>
      <c r="B274">
        <v>4.43</v>
      </c>
      <c r="C274">
        <v>44700</v>
      </c>
      <c r="D274">
        <v>32.9</v>
      </c>
      <c r="E274" t="s">
        <v>878</v>
      </c>
      <c r="F274" t="s">
        <v>878</v>
      </c>
      <c r="G274">
        <v>1648</v>
      </c>
      <c r="H274">
        <v>15.2</v>
      </c>
      <c r="I274">
        <v>4.05</v>
      </c>
      <c r="J274">
        <v>8510</v>
      </c>
      <c r="K274">
        <v>0.52</v>
      </c>
      <c r="L274">
        <v>15500</v>
      </c>
      <c r="M274" t="s">
        <v>878</v>
      </c>
      <c r="N274">
        <v>17</v>
      </c>
      <c r="O274">
        <v>335</v>
      </c>
      <c r="P274">
        <v>0.28999999999999998</v>
      </c>
      <c r="Q274">
        <v>92</v>
      </c>
      <c r="R274">
        <v>182</v>
      </c>
      <c r="S274">
        <v>36.9</v>
      </c>
      <c r="T274">
        <v>334</v>
      </c>
      <c r="U274">
        <v>355500</v>
      </c>
      <c r="V274">
        <v>106</v>
      </c>
      <c r="W274">
        <v>670</v>
      </c>
      <c r="X274" t="s">
        <v>878</v>
      </c>
      <c r="Y274">
        <v>7.79</v>
      </c>
      <c r="Z274" t="s">
        <v>878</v>
      </c>
      <c r="AA274">
        <v>21.3</v>
      </c>
      <c r="AB274">
        <v>2.11</v>
      </c>
      <c r="AC274" t="s">
        <v>878</v>
      </c>
      <c r="AD274">
        <v>810</v>
      </c>
      <c r="AE274">
        <v>10600</v>
      </c>
      <c r="AF274">
        <v>8.26</v>
      </c>
      <c r="AG274">
        <v>1.57</v>
      </c>
      <c r="AH274">
        <v>8250</v>
      </c>
      <c r="AI274">
        <v>2700</v>
      </c>
      <c r="AJ274">
        <v>77</v>
      </c>
      <c r="AK274">
        <v>1490</v>
      </c>
      <c r="AL274">
        <v>1903.4970000000001</v>
      </c>
      <c r="AM274">
        <v>9590</v>
      </c>
      <c r="AN274">
        <v>81.722999999999999</v>
      </c>
      <c r="AO274">
        <v>13600</v>
      </c>
      <c r="AP274">
        <v>205</v>
      </c>
      <c r="AQ274" t="s">
        <v>878</v>
      </c>
      <c r="AR274">
        <v>2601</v>
      </c>
      <c r="AS274" t="s">
        <v>878</v>
      </c>
      <c r="AT274">
        <v>4.3899999999999997</v>
      </c>
      <c r="AU274" s="2">
        <v>0.03</v>
      </c>
      <c r="AV274" t="s">
        <v>878</v>
      </c>
      <c r="AW274" t="s">
        <v>878</v>
      </c>
      <c r="AX274">
        <v>983</v>
      </c>
      <c r="AY274">
        <v>1.87</v>
      </c>
      <c r="AZ274">
        <v>141</v>
      </c>
      <c r="BA274" s="2">
        <v>50</v>
      </c>
      <c r="BB274">
        <v>95169.75</v>
      </c>
      <c r="BC274">
        <v>1409.9559999999999</v>
      </c>
      <c r="BD274">
        <v>35.700000000000003</v>
      </c>
      <c r="BE274">
        <v>2043</v>
      </c>
      <c r="BF274">
        <v>20.9</v>
      </c>
      <c r="BG274">
        <v>55</v>
      </c>
      <c r="BH274" t="s">
        <v>878</v>
      </c>
      <c r="BI274">
        <v>506</v>
      </c>
      <c r="BJ274" s="2">
        <v>10000</v>
      </c>
      <c r="BK274">
        <v>0.15</v>
      </c>
      <c r="BL274">
        <v>3.3</v>
      </c>
      <c r="BM274">
        <v>17.600000000000001</v>
      </c>
      <c r="BN274">
        <v>230.78800000000001</v>
      </c>
      <c r="BO274">
        <v>2.37</v>
      </c>
      <c r="BP274">
        <v>449</v>
      </c>
      <c r="BQ274">
        <v>14.3</v>
      </c>
      <c r="BR274">
        <v>1128</v>
      </c>
      <c r="BS274">
        <v>210</v>
      </c>
    </row>
    <row r="275" spans="1:71" x14ac:dyDescent="0.25">
      <c r="A275" t="s">
        <v>606</v>
      </c>
      <c r="B275">
        <v>5.48</v>
      </c>
      <c r="C275">
        <v>62100</v>
      </c>
      <c r="D275" t="s">
        <v>878</v>
      </c>
      <c r="E275" t="s">
        <v>878</v>
      </c>
      <c r="F275" t="s">
        <v>878</v>
      </c>
      <c r="G275">
        <v>4359</v>
      </c>
      <c r="H275">
        <v>11.6</v>
      </c>
      <c r="I275">
        <v>17.3</v>
      </c>
      <c r="J275">
        <v>8720</v>
      </c>
      <c r="K275">
        <v>1.2</v>
      </c>
      <c r="L275">
        <v>39100</v>
      </c>
      <c r="M275" t="s">
        <v>878</v>
      </c>
      <c r="N275">
        <v>18.7</v>
      </c>
      <c r="O275">
        <v>543.94100000000003</v>
      </c>
      <c r="P275" s="2">
        <v>0.1</v>
      </c>
      <c r="Q275">
        <v>128</v>
      </c>
      <c r="R275">
        <v>215</v>
      </c>
      <c r="S275">
        <v>47.3</v>
      </c>
      <c r="T275">
        <v>282</v>
      </c>
      <c r="U275">
        <v>295500</v>
      </c>
      <c r="V275">
        <v>188</v>
      </c>
      <c r="W275">
        <v>581</v>
      </c>
      <c r="X275" t="s">
        <v>878</v>
      </c>
      <c r="Y275">
        <v>14.4</v>
      </c>
      <c r="Z275" t="s">
        <v>878</v>
      </c>
      <c r="AA275">
        <v>26.8</v>
      </c>
      <c r="AB275">
        <v>3.18</v>
      </c>
      <c r="AC275" t="s">
        <v>878</v>
      </c>
      <c r="AD275" t="s">
        <v>878</v>
      </c>
      <c r="AE275">
        <v>22700</v>
      </c>
      <c r="AF275">
        <v>3.04</v>
      </c>
      <c r="AG275">
        <v>1.72</v>
      </c>
      <c r="AH275">
        <v>3740</v>
      </c>
      <c r="AI275">
        <v>1980</v>
      </c>
      <c r="AJ275">
        <v>98</v>
      </c>
      <c r="AK275" s="2">
        <v>2000</v>
      </c>
      <c r="AL275">
        <v>4680.1009999999997</v>
      </c>
      <c r="AM275">
        <v>11000</v>
      </c>
      <c r="AN275" t="s">
        <v>878</v>
      </c>
      <c r="AO275">
        <v>31500</v>
      </c>
      <c r="AP275">
        <v>573</v>
      </c>
      <c r="AQ275" t="s">
        <v>878</v>
      </c>
      <c r="AR275">
        <v>3670</v>
      </c>
      <c r="AS275" t="s">
        <v>878</v>
      </c>
      <c r="AT275" t="s">
        <v>878</v>
      </c>
      <c r="AU275" s="2">
        <v>0.05</v>
      </c>
      <c r="AV275" t="s">
        <v>878</v>
      </c>
      <c r="AW275" t="s">
        <v>878</v>
      </c>
      <c r="AX275">
        <v>1941</v>
      </c>
      <c r="AY275" t="s">
        <v>878</v>
      </c>
      <c r="AZ275">
        <v>149</v>
      </c>
      <c r="BA275" t="s">
        <v>878</v>
      </c>
      <c r="BB275">
        <v>15331.865</v>
      </c>
      <c r="BC275">
        <v>1414.2670000000001</v>
      </c>
      <c r="BD275">
        <v>135.48099999999999</v>
      </c>
      <c r="BE275">
        <v>5050</v>
      </c>
      <c r="BF275">
        <v>78.620999999999995</v>
      </c>
      <c r="BG275">
        <v>57</v>
      </c>
      <c r="BH275" t="s">
        <v>878</v>
      </c>
      <c r="BI275">
        <v>805</v>
      </c>
      <c r="BJ275">
        <v>62990.938999999998</v>
      </c>
      <c r="BK275">
        <v>8.6999999999999994E-2</v>
      </c>
      <c r="BL275">
        <v>3.82</v>
      </c>
      <c r="BM275">
        <v>12.6</v>
      </c>
      <c r="BN275">
        <v>533.83799999999997</v>
      </c>
      <c r="BO275">
        <v>7.5170000000000003</v>
      </c>
      <c r="BP275">
        <v>478</v>
      </c>
      <c r="BQ275">
        <v>14.9</v>
      </c>
      <c r="BR275">
        <v>921</v>
      </c>
      <c r="BS275">
        <v>1879.6659999999999</v>
      </c>
    </row>
    <row r="276" spans="1:71" x14ac:dyDescent="0.25">
      <c r="A276" t="s">
        <v>607</v>
      </c>
      <c r="B276">
        <v>0.107</v>
      </c>
      <c r="C276">
        <v>62500</v>
      </c>
      <c r="D276">
        <v>9.57</v>
      </c>
      <c r="E276">
        <v>4.3999999999999997E-2</v>
      </c>
      <c r="F276" t="s">
        <v>878</v>
      </c>
      <c r="G276">
        <v>485</v>
      </c>
      <c r="H276">
        <v>1.04</v>
      </c>
      <c r="I276">
        <v>0.17</v>
      </c>
      <c r="J276">
        <v>23100</v>
      </c>
      <c r="K276">
        <v>0.5</v>
      </c>
      <c r="L276">
        <v>55</v>
      </c>
      <c r="M276" t="s">
        <v>878</v>
      </c>
      <c r="N276">
        <v>53</v>
      </c>
      <c r="O276">
        <v>82</v>
      </c>
      <c r="P276">
        <v>2.09</v>
      </c>
      <c r="Q276">
        <v>159</v>
      </c>
      <c r="R276">
        <v>2.12</v>
      </c>
      <c r="S276">
        <v>1.18</v>
      </c>
      <c r="T276">
        <v>1.03</v>
      </c>
      <c r="U276">
        <v>27800</v>
      </c>
      <c r="V276">
        <v>14.1</v>
      </c>
      <c r="W276">
        <v>3.01</v>
      </c>
      <c r="X276">
        <v>7.4999999999999997E-2</v>
      </c>
      <c r="Y276">
        <v>1.87</v>
      </c>
      <c r="Z276" t="s">
        <v>878</v>
      </c>
      <c r="AA276">
        <v>0.41</v>
      </c>
      <c r="AB276">
        <v>5.5E-2</v>
      </c>
      <c r="AC276" t="s">
        <v>878</v>
      </c>
      <c r="AD276">
        <v>11800</v>
      </c>
      <c r="AE276">
        <v>30.1</v>
      </c>
      <c r="AF276">
        <v>42.5</v>
      </c>
      <c r="AG276">
        <v>0.15</v>
      </c>
      <c r="AH276">
        <v>9790</v>
      </c>
      <c r="AI276">
        <v>510</v>
      </c>
      <c r="AJ276">
        <v>12.9</v>
      </c>
      <c r="AK276">
        <v>26100</v>
      </c>
      <c r="AL276">
        <v>17</v>
      </c>
      <c r="AM276">
        <v>24.3</v>
      </c>
      <c r="AN276">
        <v>91</v>
      </c>
      <c r="AO276">
        <v>560</v>
      </c>
      <c r="AP276">
        <v>284</v>
      </c>
      <c r="AQ276">
        <v>4.3999999999999997E-2</v>
      </c>
      <c r="AR276">
        <v>6.68</v>
      </c>
      <c r="AS276">
        <v>2.9000000000000001E-2</v>
      </c>
      <c r="AT276">
        <v>37.6</v>
      </c>
      <c r="AU276" s="2">
        <v>2E-3</v>
      </c>
      <c r="AV276" t="s">
        <v>878</v>
      </c>
      <c r="AW276" t="s">
        <v>878</v>
      </c>
      <c r="AX276">
        <v>440</v>
      </c>
      <c r="AY276">
        <v>0.32</v>
      </c>
      <c r="AZ276">
        <v>9.11</v>
      </c>
      <c r="BA276" s="2">
        <v>0.4</v>
      </c>
      <c r="BB276">
        <v>340199.13500000001</v>
      </c>
      <c r="BC276">
        <v>4.01</v>
      </c>
      <c r="BD276">
        <v>4.3</v>
      </c>
      <c r="BE276">
        <v>408</v>
      </c>
      <c r="BF276">
        <v>0.42</v>
      </c>
      <c r="BG276">
        <v>0.38</v>
      </c>
      <c r="BH276" t="s">
        <v>878</v>
      </c>
      <c r="BI276">
        <v>3.86</v>
      </c>
      <c r="BJ276">
        <v>2130</v>
      </c>
      <c r="BK276">
        <v>0.25</v>
      </c>
      <c r="BL276">
        <v>0.15</v>
      </c>
      <c r="BM276">
        <v>0.76</v>
      </c>
      <c r="BN276">
        <v>61</v>
      </c>
      <c r="BO276">
        <v>0.26</v>
      </c>
      <c r="BP276">
        <v>10.7</v>
      </c>
      <c r="BQ276">
        <v>1.01</v>
      </c>
      <c r="BR276">
        <v>226</v>
      </c>
      <c r="BS276">
        <v>63</v>
      </c>
    </row>
    <row r="277" spans="1:71" x14ac:dyDescent="0.25">
      <c r="A277" t="s">
        <v>609</v>
      </c>
      <c r="B277" t="s">
        <v>878</v>
      </c>
      <c r="C277" t="s">
        <v>878</v>
      </c>
      <c r="D277" t="s">
        <v>878</v>
      </c>
      <c r="E277">
        <v>4.9000000000000002E-2</v>
      </c>
      <c r="F277" t="s">
        <v>878</v>
      </c>
      <c r="G277" t="s">
        <v>878</v>
      </c>
      <c r="H277" t="s">
        <v>878</v>
      </c>
      <c r="I277" t="s">
        <v>878</v>
      </c>
      <c r="J277" t="s">
        <v>878</v>
      </c>
      <c r="K277" t="s">
        <v>878</v>
      </c>
      <c r="L277" t="s">
        <v>878</v>
      </c>
      <c r="M277" t="s">
        <v>878</v>
      </c>
      <c r="N277" t="s">
        <v>878</v>
      </c>
      <c r="O277" t="s">
        <v>878</v>
      </c>
      <c r="P277" t="s">
        <v>878</v>
      </c>
      <c r="Q277" t="s">
        <v>878</v>
      </c>
      <c r="R277" t="s">
        <v>878</v>
      </c>
      <c r="S277" t="s">
        <v>878</v>
      </c>
      <c r="T277" t="s">
        <v>878</v>
      </c>
      <c r="U277" t="s">
        <v>878</v>
      </c>
      <c r="V277" t="s">
        <v>878</v>
      </c>
      <c r="W277" t="s">
        <v>878</v>
      </c>
      <c r="X277" t="s">
        <v>878</v>
      </c>
      <c r="Y277" t="s">
        <v>878</v>
      </c>
      <c r="Z277" t="s">
        <v>878</v>
      </c>
      <c r="AA277" t="s">
        <v>878</v>
      </c>
      <c r="AB277" t="s">
        <v>878</v>
      </c>
      <c r="AC277" t="s">
        <v>878</v>
      </c>
      <c r="AD277" t="s">
        <v>878</v>
      </c>
      <c r="AE277" t="s">
        <v>878</v>
      </c>
      <c r="AF277" t="s">
        <v>878</v>
      </c>
      <c r="AG277" t="s">
        <v>878</v>
      </c>
      <c r="AH277" t="s">
        <v>878</v>
      </c>
      <c r="AI277" t="s">
        <v>878</v>
      </c>
      <c r="AJ277" t="s">
        <v>878</v>
      </c>
      <c r="AK277" t="s">
        <v>878</v>
      </c>
      <c r="AL277" t="s">
        <v>878</v>
      </c>
      <c r="AM277" t="s">
        <v>878</v>
      </c>
      <c r="AN277" t="s">
        <v>878</v>
      </c>
      <c r="AO277" t="s">
        <v>878</v>
      </c>
      <c r="AP277" t="s">
        <v>878</v>
      </c>
      <c r="AQ277" t="s">
        <v>878</v>
      </c>
      <c r="AR277" t="s">
        <v>878</v>
      </c>
      <c r="AS277" t="s">
        <v>878</v>
      </c>
      <c r="AT277" t="s">
        <v>878</v>
      </c>
      <c r="AU277" t="s">
        <v>878</v>
      </c>
      <c r="AV277" t="s">
        <v>878</v>
      </c>
      <c r="AW277" t="s">
        <v>878</v>
      </c>
      <c r="AX277" t="s">
        <v>878</v>
      </c>
      <c r="AY277" t="s">
        <v>878</v>
      </c>
      <c r="AZ277" t="s">
        <v>878</v>
      </c>
      <c r="BA277" t="s">
        <v>878</v>
      </c>
      <c r="BB277" t="s">
        <v>878</v>
      </c>
      <c r="BC277" t="s">
        <v>878</v>
      </c>
      <c r="BD277" t="s">
        <v>878</v>
      </c>
      <c r="BE277" t="s">
        <v>878</v>
      </c>
      <c r="BF277" t="s">
        <v>878</v>
      </c>
      <c r="BG277" t="s">
        <v>878</v>
      </c>
      <c r="BH277" t="s">
        <v>878</v>
      </c>
      <c r="BI277" t="s">
        <v>878</v>
      </c>
      <c r="BJ277" t="s">
        <v>878</v>
      </c>
      <c r="BK277" t="s">
        <v>878</v>
      </c>
      <c r="BL277" t="s">
        <v>878</v>
      </c>
      <c r="BM277" t="s">
        <v>878</v>
      </c>
      <c r="BN277" t="s">
        <v>878</v>
      </c>
      <c r="BO277" t="s">
        <v>878</v>
      </c>
      <c r="BP277" t="s">
        <v>878</v>
      </c>
      <c r="BQ277" t="s">
        <v>878</v>
      </c>
      <c r="BR277" t="s">
        <v>878</v>
      </c>
      <c r="BS277" t="s">
        <v>878</v>
      </c>
    </row>
    <row r="278" spans="1:71" x14ac:dyDescent="0.25">
      <c r="A278" t="s">
        <v>610</v>
      </c>
      <c r="B278">
        <v>0.84</v>
      </c>
      <c r="C278" t="s">
        <v>878</v>
      </c>
      <c r="D278" t="s">
        <v>878</v>
      </c>
      <c r="E278">
        <v>0.20399999999999999</v>
      </c>
      <c r="F278" t="s">
        <v>878</v>
      </c>
      <c r="G278" t="s">
        <v>878</v>
      </c>
      <c r="H278" t="s">
        <v>878</v>
      </c>
      <c r="I278" t="s">
        <v>878</v>
      </c>
      <c r="J278" t="s">
        <v>878</v>
      </c>
      <c r="K278" t="s">
        <v>878</v>
      </c>
      <c r="L278" t="s">
        <v>878</v>
      </c>
      <c r="M278" t="s">
        <v>878</v>
      </c>
      <c r="N278" t="s">
        <v>878</v>
      </c>
      <c r="O278" t="s">
        <v>878</v>
      </c>
      <c r="P278" t="s">
        <v>878</v>
      </c>
      <c r="Q278">
        <v>2708</v>
      </c>
      <c r="R278" t="s">
        <v>878</v>
      </c>
      <c r="S278" t="s">
        <v>878</v>
      </c>
      <c r="T278" t="s">
        <v>878</v>
      </c>
      <c r="U278" t="s">
        <v>878</v>
      </c>
      <c r="V278" t="s">
        <v>878</v>
      </c>
      <c r="W278" t="s">
        <v>878</v>
      </c>
      <c r="X278" t="s">
        <v>878</v>
      </c>
      <c r="Y278" t="s">
        <v>878</v>
      </c>
      <c r="Z278" t="s">
        <v>878</v>
      </c>
      <c r="AA278" t="s">
        <v>878</v>
      </c>
      <c r="AB278" t="s">
        <v>878</v>
      </c>
      <c r="AC278" t="s">
        <v>878</v>
      </c>
      <c r="AD278" t="s">
        <v>878</v>
      </c>
      <c r="AE278" t="s">
        <v>878</v>
      </c>
      <c r="AF278" t="s">
        <v>878</v>
      </c>
      <c r="AG278" t="s">
        <v>878</v>
      </c>
      <c r="AH278" t="s">
        <v>878</v>
      </c>
      <c r="AI278" t="s">
        <v>878</v>
      </c>
      <c r="AJ278">
        <v>59</v>
      </c>
      <c r="AK278" t="s">
        <v>878</v>
      </c>
      <c r="AL278" t="s">
        <v>878</v>
      </c>
      <c r="AM278" t="s">
        <v>878</v>
      </c>
      <c r="AN278" t="s">
        <v>878</v>
      </c>
      <c r="AO278" t="s">
        <v>878</v>
      </c>
      <c r="AP278" t="s">
        <v>878</v>
      </c>
      <c r="AQ278" t="s">
        <v>878</v>
      </c>
      <c r="AR278" t="s">
        <v>878</v>
      </c>
      <c r="AS278" t="s">
        <v>878</v>
      </c>
      <c r="AT278" t="s">
        <v>878</v>
      </c>
      <c r="AU278" t="s">
        <v>878</v>
      </c>
      <c r="AV278" t="s">
        <v>878</v>
      </c>
      <c r="AW278" t="s">
        <v>878</v>
      </c>
      <c r="AX278">
        <v>3640</v>
      </c>
      <c r="AY278" t="s">
        <v>878</v>
      </c>
      <c r="AZ278" t="s">
        <v>878</v>
      </c>
      <c r="BA278" t="s">
        <v>878</v>
      </c>
      <c r="BB278" t="s">
        <v>878</v>
      </c>
      <c r="BC278" t="s">
        <v>878</v>
      </c>
      <c r="BD278" t="s">
        <v>878</v>
      </c>
      <c r="BE278" t="s">
        <v>878</v>
      </c>
      <c r="BF278" t="s">
        <v>878</v>
      </c>
      <c r="BG278" t="s">
        <v>878</v>
      </c>
      <c r="BH278" t="s">
        <v>878</v>
      </c>
      <c r="BI278" t="s">
        <v>878</v>
      </c>
      <c r="BJ278" t="s">
        <v>878</v>
      </c>
      <c r="BK278" t="s">
        <v>878</v>
      </c>
      <c r="BL278" t="s">
        <v>878</v>
      </c>
      <c r="BM278" t="s">
        <v>878</v>
      </c>
      <c r="BN278" t="s">
        <v>878</v>
      </c>
      <c r="BO278" t="s">
        <v>878</v>
      </c>
      <c r="BP278" t="s">
        <v>878</v>
      </c>
      <c r="BQ278" t="s">
        <v>878</v>
      </c>
      <c r="BR278" t="s">
        <v>878</v>
      </c>
      <c r="BS278" t="s">
        <v>878</v>
      </c>
    </row>
    <row r="279" spans="1:71" x14ac:dyDescent="0.25">
      <c r="A279" t="s">
        <v>612</v>
      </c>
      <c r="B279">
        <v>0.72099999999999997</v>
      </c>
      <c r="C279">
        <v>76800</v>
      </c>
      <c r="D279">
        <v>17.899999999999999</v>
      </c>
      <c r="E279">
        <v>0.248</v>
      </c>
      <c r="F279" t="s">
        <v>878</v>
      </c>
      <c r="G279">
        <v>1009</v>
      </c>
      <c r="H279">
        <v>2.86</v>
      </c>
      <c r="I279">
        <v>1.54</v>
      </c>
      <c r="J279">
        <v>27100</v>
      </c>
      <c r="K279" t="s">
        <v>878</v>
      </c>
      <c r="L279">
        <v>68</v>
      </c>
      <c r="M279" t="s">
        <v>878</v>
      </c>
      <c r="N279">
        <v>15.8</v>
      </c>
      <c r="O279">
        <v>86</v>
      </c>
      <c r="P279">
        <v>12.2</v>
      </c>
      <c r="Q279">
        <v>2600</v>
      </c>
      <c r="R279">
        <v>4.8600000000000003</v>
      </c>
      <c r="S279">
        <v>2.58</v>
      </c>
      <c r="T279">
        <v>1.39</v>
      </c>
      <c r="U279">
        <v>45400</v>
      </c>
      <c r="V279">
        <v>19.5</v>
      </c>
      <c r="W279">
        <v>5.4</v>
      </c>
      <c r="X279">
        <v>0.2</v>
      </c>
      <c r="Y279">
        <v>2.54</v>
      </c>
      <c r="Z279" t="s">
        <v>878</v>
      </c>
      <c r="AA279">
        <v>0.93</v>
      </c>
      <c r="AB279">
        <v>0.21</v>
      </c>
      <c r="AC279" t="s">
        <v>878</v>
      </c>
      <c r="AD279">
        <v>31400</v>
      </c>
      <c r="AE279">
        <v>33</v>
      </c>
      <c r="AF279">
        <v>33.200000000000003</v>
      </c>
      <c r="AG279">
        <v>0.38</v>
      </c>
      <c r="AH279">
        <v>14800</v>
      </c>
      <c r="AI279">
        <v>546</v>
      </c>
      <c r="AJ279">
        <v>99</v>
      </c>
      <c r="AK279">
        <v>20800</v>
      </c>
      <c r="AL279">
        <v>18</v>
      </c>
      <c r="AM279">
        <v>30.6</v>
      </c>
      <c r="AN279">
        <v>37.5</v>
      </c>
      <c r="AO279">
        <v>1020</v>
      </c>
      <c r="AP279">
        <v>23</v>
      </c>
      <c r="AQ279" t="s">
        <v>878</v>
      </c>
      <c r="AR279">
        <v>7.9</v>
      </c>
      <c r="AS279" t="s">
        <v>878</v>
      </c>
      <c r="AT279">
        <v>126</v>
      </c>
      <c r="AU279">
        <v>3.0000000000000001E-3</v>
      </c>
      <c r="AV279" t="s">
        <v>878</v>
      </c>
      <c r="AW279" t="s">
        <v>878</v>
      </c>
      <c r="AX279">
        <v>3540</v>
      </c>
      <c r="AY279">
        <v>0.87</v>
      </c>
      <c r="AZ279">
        <v>12.9</v>
      </c>
      <c r="BA279">
        <v>2.78</v>
      </c>
      <c r="BB279" t="s">
        <v>878</v>
      </c>
      <c r="BC279" t="s">
        <v>878</v>
      </c>
      <c r="BD279">
        <v>5.58</v>
      </c>
      <c r="BE279">
        <v>338</v>
      </c>
      <c r="BF279">
        <v>1.38</v>
      </c>
      <c r="BG279">
        <v>0.79</v>
      </c>
      <c r="BH279">
        <v>7.8E-2</v>
      </c>
      <c r="BI279">
        <v>18</v>
      </c>
      <c r="BJ279">
        <v>4660</v>
      </c>
      <c r="BK279">
        <v>0.9</v>
      </c>
      <c r="BL279">
        <v>0.36</v>
      </c>
      <c r="BM279">
        <v>4.8600000000000003</v>
      </c>
      <c r="BN279">
        <v>110</v>
      </c>
      <c r="BO279">
        <v>2.34</v>
      </c>
      <c r="BP279">
        <v>24.6</v>
      </c>
      <c r="BQ279">
        <v>2.4900000000000002</v>
      </c>
      <c r="BR279">
        <v>89</v>
      </c>
      <c r="BS279">
        <v>77</v>
      </c>
    </row>
    <row r="280" spans="1:71" x14ac:dyDescent="0.25">
      <c r="A280" t="s">
        <v>613</v>
      </c>
      <c r="B280">
        <v>0.44400000000000001</v>
      </c>
      <c r="C280">
        <v>74900</v>
      </c>
      <c r="D280">
        <v>23.9</v>
      </c>
      <c r="E280">
        <v>0.221</v>
      </c>
      <c r="F280" t="s">
        <v>878</v>
      </c>
      <c r="G280">
        <v>1044</v>
      </c>
      <c r="H280">
        <v>2.94</v>
      </c>
      <c r="I280">
        <v>0.69</v>
      </c>
      <c r="J280">
        <v>26400</v>
      </c>
      <c r="K280">
        <v>0.18</v>
      </c>
      <c r="L280">
        <v>69</v>
      </c>
      <c r="M280" t="s">
        <v>878</v>
      </c>
      <c r="N280">
        <v>15.1</v>
      </c>
      <c r="O280">
        <v>80</v>
      </c>
      <c r="P280">
        <v>11.7</v>
      </c>
      <c r="Q280">
        <v>2760</v>
      </c>
      <c r="R280">
        <v>4.63</v>
      </c>
      <c r="S280">
        <v>2.62</v>
      </c>
      <c r="T280" t="s">
        <v>878</v>
      </c>
      <c r="U280">
        <v>44500</v>
      </c>
      <c r="V280">
        <v>19.100000000000001</v>
      </c>
      <c r="W280">
        <v>5.04</v>
      </c>
      <c r="X280" t="s">
        <v>878</v>
      </c>
      <c r="Y280">
        <v>2.6</v>
      </c>
      <c r="Z280" t="s">
        <v>878</v>
      </c>
      <c r="AA280">
        <v>0.93</v>
      </c>
      <c r="AB280">
        <v>7.4999999999999997E-2</v>
      </c>
      <c r="AC280" t="s">
        <v>878</v>
      </c>
      <c r="AD280">
        <v>32200</v>
      </c>
      <c r="AE280">
        <v>35.200000000000003</v>
      </c>
      <c r="AF280">
        <v>33.799999999999997</v>
      </c>
      <c r="AG280">
        <v>0.36</v>
      </c>
      <c r="AH280">
        <v>15100</v>
      </c>
      <c r="AI280">
        <v>550</v>
      </c>
      <c r="AJ280">
        <v>97</v>
      </c>
      <c r="AK280">
        <v>20200</v>
      </c>
      <c r="AL280">
        <v>18.399999999999999</v>
      </c>
      <c r="AM280">
        <v>30</v>
      </c>
      <c r="AN280">
        <v>58</v>
      </c>
      <c r="AO280">
        <v>1010</v>
      </c>
      <c r="AP280">
        <v>21.5</v>
      </c>
      <c r="AQ280" t="s">
        <v>878</v>
      </c>
      <c r="AR280">
        <v>7.91</v>
      </c>
      <c r="AS280" t="s">
        <v>878</v>
      </c>
      <c r="AT280">
        <v>134</v>
      </c>
      <c r="AU280" t="s">
        <v>878</v>
      </c>
      <c r="AV280" t="s">
        <v>878</v>
      </c>
      <c r="AW280" t="s">
        <v>878</v>
      </c>
      <c r="AX280">
        <v>3470</v>
      </c>
      <c r="AY280">
        <v>2.27</v>
      </c>
      <c r="AZ280">
        <v>12.9</v>
      </c>
      <c r="BA280">
        <v>2.0699999999999998</v>
      </c>
      <c r="BB280" t="s">
        <v>878</v>
      </c>
      <c r="BC280">
        <v>4.38</v>
      </c>
      <c r="BD280">
        <v>3.38</v>
      </c>
      <c r="BE280">
        <v>322</v>
      </c>
      <c r="BF280">
        <v>1.32</v>
      </c>
      <c r="BG280">
        <v>0.8</v>
      </c>
      <c r="BH280" t="s">
        <v>878</v>
      </c>
      <c r="BI280">
        <v>18.899999999999999</v>
      </c>
      <c r="BJ280">
        <v>4800</v>
      </c>
      <c r="BK280">
        <v>0.97</v>
      </c>
      <c r="BL280">
        <v>0.36</v>
      </c>
      <c r="BM280">
        <v>5.13</v>
      </c>
      <c r="BN280">
        <v>110</v>
      </c>
      <c r="BO280">
        <v>4.4800000000000004</v>
      </c>
      <c r="BP280">
        <v>24.9</v>
      </c>
      <c r="BQ280">
        <v>2.42</v>
      </c>
      <c r="BR280">
        <v>81</v>
      </c>
      <c r="BS280">
        <v>81</v>
      </c>
    </row>
    <row r="281" spans="1:71" x14ac:dyDescent="0.25">
      <c r="A281" t="s">
        <v>614</v>
      </c>
      <c r="B281">
        <v>0.64900000000000002</v>
      </c>
      <c r="C281">
        <v>76900</v>
      </c>
      <c r="D281">
        <v>15.1</v>
      </c>
      <c r="E281">
        <v>0.23200000000000001</v>
      </c>
      <c r="F281" s="2">
        <v>10</v>
      </c>
      <c r="G281">
        <v>1032</v>
      </c>
      <c r="H281">
        <v>2.65</v>
      </c>
      <c r="I281">
        <v>1.26</v>
      </c>
      <c r="J281">
        <v>18500</v>
      </c>
      <c r="K281">
        <v>0.3</v>
      </c>
      <c r="L281">
        <v>73</v>
      </c>
      <c r="M281" t="s">
        <v>878</v>
      </c>
      <c r="N281">
        <v>9.57</v>
      </c>
      <c r="O281">
        <v>45.4</v>
      </c>
      <c r="P281">
        <v>10.7</v>
      </c>
      <c r="Q281">
        <v>2720</v>
      </c>
      <c r="R281">
        <v>3.76</v>
      </c>
      <c r="S281">
        <v>1.49</v>
      </c>
      <c r="T281">
        <v>1.44</v>
      </c>
      <c r="U281">
        <v>33700</v>
      </c>
      <c r="V281">
        <v>20.8</v>
      </c>
      <c r="W281">
        <v>5.89</v>
      </c>
      <c r="X281" t="s">
        <v>878</v>
      </c>
      <c r="Y281">
        <v>2</v>
      </c>
      <c r="Z281" t="s">
        <v>878</v>
      </c>
      <c r="AA281">
        <v>0.62</v>
      </c>
      <c r="AB281">
        <v>8.5999999999999993E-2</v>
      </c>
      <c r="AC281" t="s">
        <v>878</v>
      </c>
      <c r="AD281">
        <v>30100</v>
      </c>
      <c r="AE281">
        <v>34.799999999999997</v>
      </c>
      <c r="AF281">
        <v>51</v>
      </c>
      <c r="AG281">
        <v>0.19</v>
      </c>
      <c r="AH281">
        <v>8270</v>
      </c>
      <c r="AI281">
        <v>370</v>
      </c>
      <c r="AJ281">
        <v>95</v>
      </c>
      <c r="AK281">
        <v>20700</v>
      </c>
      <c r="AL281">
        <v>12.2</v>
      </c>
      <c r="AM281">
        <v>32.6</v>
      </c>
      <c r="AN281">
        <v>20</v>
      </c>
      <c r="AO281">
        <v>870</v>
      </c>
      <c r="AP281">
        <v>25.2</v>
      </c>
      <c r="AQ281" t="s">
        <v>878</v>
      </c>
      <c r="AR281">
        <v>8.3699999999999992</v>
      </c>
      <c r="AS281" s="2">
        <v>5.0000000000000001E-3</v>
      </c>
      <c r="AT281">
        <v>94</v>
      </c>
      <c r="AU281">
        <v>4.9000000000000002E-2</v>
      </c>
      <c r="AV281" t="s">
        <v>878</v>
      </c>
      <c r="AW281" t="s">
        <v>878</v>
      </c>
      <c r="AX281">
        <v>3800</v>
      </c>
      <c r="AY281">
        <v>2.25</v>
      </c>
      <c r="AZ281">
        <v>9.4700000000000006</v>
      </c>
      <c r="BA281" t="s">
        <v>878</v>
      </c>
      <c r="BB281" t="s">
        <v>878</v>
      </c>
      <c r="BC281">
        <v>3.13</v>
      </c>
      <c r="BD281">
        <v>4.8600000000000003</v>
      </c>
      <c r="BE281">
        <v>212</v>
      </c>
      <c r="BF281">
        <v>1.0900000000000001</v>
      </c>
      <c r="BG281">
        <v>0.76</v>
      </c>
      <c r="BH281">
        <v>0.2</v>
      </c>
      <c r="BI281">
        <v>14</v>
      </c>
      <c r="BJ281">
        <v>3590</v>
      </c>
      <c r="BK281">
        <v>0.91</v>
      </c>
      <c r="BL281">
        <v>0.19</v>
      </c>
      <c r="BM281">
        <v>3.88</v>
      </c>
      <c r="BN281">
        <v>65</v>
      </c>
      <c r="BO281">
        <v>8.56</v>
      </c>
      <c r="BP281">
        <v>15.7</v>
      </c>
      <c r="BQ281">
        <v>1.22</v>
      </c>
      <c r="BR281">
        <v>90</v>
      </c>
      <c r="BS281">
        <v>62</v>
      </c>
    </row>
    <row r="282" spans="1:71" x14ac:dyDescent="0.25">
      <c r="A282" t="s">
        <v>615</v>
      </c>
      <c r="B282">
        <v>2.14</v>
      </c>
      <c r="C282" t="s">
        <v>878</v>
      </c>
      <c r="D282" t="s">
        <v>878</v>
      </c>
      <c r="E282">
        <v>0.49099999999999999</v>
      </c>
      <c r="F282" t="s">
        <v>878</v>
      </c>
      <c r="G282" t="s">
        <v>878</v>
      </c>
      <c r="H282" t="s">
        <v>878</v>
      </c>
      <c r="I282" t="s">
        <v>878</v>
      </c>
      <c r="J282" t="s">
        <v>878</v>
      </c>
      <c r="K282" t="s">
        <v>878</v>
      </c>
      <c r="L282" t="s">
        <v>878</v>
      </c>
      <c r="M282" t="s">
        <v>878</v>
      </c>
      <c r="N282" t="s">
        <v>878</v>
      </c>
      <c r="O282" t="s">
        <v>878</v>
      </c>
      <c r="P282" t="s">
        <v>878</v>
      </c>
      <c r="Q282">
        <v>7549</v>
      </c>
      <c r="R282" t="s">
        <v>878</v>
      </c>
      <c r="S282" t="s">
        <v>878</v>
      </c>
      <c r="T282" t="s">
        <v>878</v>
      </c>
      <c r="U282" t="s">
        <v>878</v>
      </c>
      <c r="V282" t="s">
        <v>878</v>
      </c>
      <c r="W282" t="s">
        <v>878</v>
      </c>
      <c r="X282" t="s">
        <v>878</v>
      </c>
      <c r="Y282" t="s">
        <v>878</v>
      </c>
      <c r="Z282" t="s">
        <v>878</v>
      </c>
      <c r="AA282" t="s">
        <v>878</v>
      </c>
      <c r="AB282" t="s">
        <v>878</v>
      </c>
      <c r="AC282" t="s">
        <v>878</v>
      </c>
      <c r="AD282" t="s">
        <v>878</v>
      </c>
      <c r="AE282" t="s">
        <v>878</v>
      </c>
      <c r="AF282" t="s">
        <v>878</v>
      </c>
      <c r="AG282" t="s">
        <v>878</v>
      </c>
      <c r="AH282" t="s">
        <v>878</v>
      </c>
      <c r="AI282" t="s">
        <v>878</v>
      </c>
      <c r="AJ282">
        <v>274</v>
      </c>
      <c r="AK282" t="s">
        <v>878</v>
      </c>
      <c r="AL282" t="s">
        <v>878</v>
      </c>
      <c r="AM282" t="s">
        <v>878</v>
      </c>
      <c r="AN282" t="s">
        <v>878</v>
      </c>
      <c r="AO282" t="s">
        <v>878</v>
      </c>
      <c r="AP282" t="s">
        <v>878</v>
      </c>
      <c r="AQ282" t="s">
        <v>878</v>
      </c>
      <c r="AR282" t="s">
        <v>878</v>
      </c>
      <c r="AS282" t="s">
        <v>878</v>
      </c>
      <c r="AT282" t="s">
        <v>878</v>
      </c>
      <c r="AU282" t="s">
        <v>878</v>
      </c>
      <c r="AV282" t="s">
        <v>878</v>
      </c>
      <c r="AW282" t="s">
        <v>878</v>
      </c>
      <c r="AX282">
        <v>9210</v>
      </c>
      <c r="AY282" t="s">
        <v>878</v>
      </c>
      <c r="AZ282" t="s">
        <v>878</v>
      </c>
      <c r="BA282" t="s">
        <v>878</v>
      </c>
      <c r="BB282" t="s">
        <v>878</v>
      </c>
      <c r="BC282" t="s">
        <v>878</v>
      </c>
      <c r="BD282" t="s">
        <v>878</v>
      </c>
      <c r="BE282" t="s">
        <v>878</v>
      </c>
      <c r="BF282" t="s">
        <v>878</v>
      </c>
      <c r="BG282" t="s">
        <v>878</v>
      </c>
      <c r="BH282" t="s">
        <v>878</v>
      </c>
      <c r="BI282" t="s">
        <v>878</v>
      </c>
      <c r="BJ282" t="s">
        <v>878</v>
      </c>
      <c r="BK282" t="s">
        <v>878</v>
      </c>
      <c r="BL282" t="s">
        <v>878</v>
      </c>
      <c r="BM282" t="s">
        <v>878</v>
      </c>
      <c r="BN282" t="s">
        <v>878</v>
      </c>
      <c r="BO282" t="s">
        <v>878</v>
      </c>
      <c r="BP282" t="s">
        <v>878</v>
      </c>
      <c r="BQ282" t="s">
        <v>878</v>
      </c>
      <c r="BR282" t="s">
        <v>878</v>
      </c>
      <c r="BS282" t="s">
        <v>878</v>
      </c>
    </row>
    <row r="283" spans="1:71" x14ac:dyDescent="0.25">
      <c r="A283" t="s">
        <v>616</v>
      </c>
      <c r="B283">
        <v>2.0099999999999998</v>
      </c>
      <c r="C283">
        <v>74700</v>
      </c>
      <c r="D283">
        <v>19.100000000000001</v>
      </c>
      <c r="E283">
        <v>0.49399999999999999</v>
      </c>
      <c r="F283" t="s">
        <v>878</v>
      </c>
      <c r="G283">
        <v>928</v>
      </c>
      <c r="H283">
        <v>2.57</v>
      </c>
      <c r="I283">
        <v>5.14</v>
      </c>
      <c r="J283">
        <v>27100</v>
      </c>
      <c r="K283" t="s">
        <v>878</v>
      </c>
      <c r="L283">
        <v>61</v>
      </c>
      <c r="M283" t="s">
        <v>878</v>
      </c>
      <c r="N283">
        <v>20.2</v>
      </c>
      <c r="O283">
        <v>84</v>
      </c>
      <c r="P283">
        <v>10.3</v>
      </c>
      <c r="Q283">
        <v>7730</v>
      </c>
      <c r="R283" t="s">
        <v>878</v>
      </c>
      <c r="S283">
        <v>2.4300000000000002</v>
      </c>
      <c r="T283">
        <v>1.29</v>
      </c>
      <c r="U283">
        <v>55700</v>
      </c>
      <c r="V283">
        <v>18.600000000000001</v>
      </c>
      <c r="W283">
        <v>4.95</v>
      </c>
      <c r="X283">
        <v>0.22</v>
      </c>
      <c r="Y283">
        <v>2.27</v>
      </c>
      <c r="Z283" t="s">
        <v>878</v>
      </c>
      <c r="AA283">
        <v>0.85</v>
      </c>
      <c r="AB283">
        <v>0.6</v>
      </c>
      <c r="AC283" t="s">
        <v>878</v>
      </c>
      <c r="AD283">
        <v>30600</v>
      </c>
      <c r="AE283">
        <v>29.9</v>
      </c>
      <c r="AF283">
        <v>31</v>
      </c>
      <c r="AG283">
        <v>0.34</v>
      </c>
      <c r="AH283">
        <v>15400</v>
      </c>
      <c r="AI283">
        <v>550</v>
      </c>
      <c r="AJ283">
        <v>238</v>
      </c>
      <c r="AK283">
        <v>20600</v>
      </c>
      <c r="AL283">
        <v>16.2</v>
      </c>
      <c r="AM283">
        <v>26.9</v>
      </c>
      <c r="AN283">
        <v>33.5</v>
      </c>
      <c r="AO283">
        <v>1000</v>
      </c>
      <c r="AP283">
        <v>31.5</v>
      </c>
      <c r="AQ283" t="s">
        <v>878</v>
      </c>
      <c r="AR283">
        <v>7.13</v>
      </c>
      <c r="AS283" t="s">
        <v>878</v>
      </c>
      <c r="AT283">
        <v>106</v>
      </c>
      <c r="AU283">
        <v>5.0000000000000001E-3</v>
      </c>
      <c r="AV283" t="s">
        <v>878</v>
      </c>
      <c r="AW283" t="s">
        <v>878</v>
      </c>
      <c r="AX283">
        <v>9500</v>
      </c>
      <c r="AY283">
        <v>1.66</v>
      </c>
      <c r="AZ283">
        <v>13.2</v>
      </c>
      <c r="BA283">
        <v>8.4700000000000006</v>
      </c>
      <c r="BB283" t="s">
        <v>878</v>
      </c>
      <c r="BC283" t="s">
        <v>878</v>
      </c>
      <c r="BD283">
        <v>11.1</v>
      </c>
      <c r="BE283">
        <v>350</v>
      </c>
      <c r="BF283">
        <v>1.17</v>
      </c>
      <c r="BG283">
        <v>0.74</v>
      </c>
      <c r="BH283">
        <v>0.16</v>
      </c>
      <c r="BI283">
        <v>15.8</v>
      </c>
      <c r="BJ283">
        <v>4400</v>
      </c>
      <c r="BK283">
        <v>0.8</v>
      </c>
      <c r="BL283">
        <v>0.33</v>
      </c>
      <c r="BM283">
        <v>4.28</v>
      </c>
      <c r="BN283">
        <v>114</v>
      </c>
      <c r="BO283">
        <v>3.43</v>
      </c>
      <c r="BP283">
        <v>23.3</v>
      </c>
      <c r="BQ283">
        <v>2.2999999999999998</v>
      </c>
      <c r="BR283">
        <v>134</v>
      </c>
      <c r="BS283">
        <v>71</v>
      </c>
    </row>
    <row r="284" spans="1:71" x14ac:dyDescent="0.25">
      <c r="A284" t="s">
        <v>617</v>
      </c>
      <c r="B284">
        <v>0.79600000000000004</v>
      </c>
      <c r="C284">
        <v>73700</v>
      </c>
      <c r="D284">
        <v>57</v>
      </c>
      <c r="E284">
        <v>0.48799999999999999</v>
      </c>
      <c r="F284" t="s">
        <v>878</v>
      </c>
      <c r="G284">
        <v>1028</v>
      </c>
      <c r="H284">
        <v>2.75</v>
      </c>
      <c r="I284">
        <v>0.67</v>
      </c>
      <c r="J284">
        <v>26100</v>
      </c>
      <c r="K284">
        <v>0.35</v>
      </c>
      <c r="L284">
        <v>67</v>
      </c>
      <c r="M284" t="s">
        <v>878</v>
      </c>
      <c r="N284">
        <v>14.4</v>
      </c>
      <c r="O284">
        <v>68</v>
      </c>
      <c r="P284">
        <v>10.8</v>
      </c>
      <c r="Q284">
        <v>7830</v>
      </c>
      <c r="R284">
        <v>4.45</v>
      </c>
      <c r="S284">
        <v>2.4900000000000002</v>
      </c>
      <c r="T284">
        <v>1.36</v>
      </c>
      <c r="U284">
        <v>49200</v>
      </c>
      <c r="V284">
        <v>18.5</v>
      </c>
      <c r="W284">
        <v>4.9400000000000004</v>
      </c>
      <c r="X284" t="s">
        <v>878</v>
      </c>
      <c r="Y284">
        <v>2.48</v>
      </c>
      <c r="Z284" t="s">
        <v>878</v>
      </c>
      <c r="AA284">
        <v>0.88</v>
      </c>
      <c r="AB284">
        <v>8.8999999999999996E-2</v>
      </c>
      <c r="AC284" t="s">
        <v>878</v>
      </c>
      <c r="AD284">
        <v>31700</v>
      </c>
      <c r="AE284">
        <v>33.1</v>
      </c>
      <c r="AF284">
        <v>32.200000000000003</v>
      </c>
      <c r="AG284">
        <v>0.35</v>
      </c>
      <c r="AH284">
        <v>15000</v>
      </c>
      <c r="AI284">
        <v>530</v>
      </c>
      <c r="AJ284">
        <v>226</v>
      </c>
      <c r="AK284">
        <v>19800</v>
      </c>
      <c r="AL284">
        <v>17.5</v>
      </c>
      <c r="AM284">
        <v>29.4</v>
      </c>
      <c r="AN284">
        <v>36.4</v>
      </c>
      <c r="AO284">
        <v>990</v>
      </c>
      <c r="AP284">
        <v>23.5</v>
      </c>
      <c r="AQ284" t="s">
        <v>878</v>
      </c>
      <c r="AR284">
        <v>7.66</v>
      </c>
      <c r="AS284" t="s">
        <v>878</v>
      </c>
      <c r="AT284">
        <v>124</v>
      </c>
      <c r="AU284">
        <v>5.0000000000000001E-3</v>
      </c>
      <c r="AV284" t="s">
        <v>878</v>
      </c>
      <c r="AW284" t="s">
        <v>878</v>
      </c>
      <c r="AX284">
        <v>8260</v>
      </c>
      <c r="AY284">
        <v>6.37</v>
      </c>
      <c r="AZ284">
        <v>12.9</v>
      </c>
      <c r="BA284">
        <v>3.4</v>
      </c>
      <c r="BB284" t="s">
        <v>878</v>
      </c>
      <c r="BC284">
        <v>4.34</v>
      </c>
      <c r="BD284">
        <v>3.4</v>
      </c>
      <c r="BE284">
        <v>327</v>
      </c>
      <c r="BF284">
        <v>1.24</v>
      </c>
      <c r="BG284">
        <v>0.76</v>
      </c>
      <c r="BH284">
        <v>0.47</v>
      </c>
      <c r="BI284">
        <v>17.600000000000001</v>
      </c>
      <c r="BJ284">
        <v>4600</v>
      </c>
      <c r="BK284">
        <v>0.9</v>
      </c>
      <c r="BL284">
        <v>0.35</v>
      </c>
      <c r="BM284">
        <v>4.82</v>
      </c>
      <c r="BN284">
        <v>110</v>
      </c>
      <c r="BO284">
        <v>4.53</v>
      </c>
      <c r="BP284">
        <v>24.1</v>
      </c>
      <c r="BQ284">
        <v>2.31</v>
      </c>
      <c r="BR284">
        <v>109</v>
      </c>
      <c r="BS284">
        <v>78</v>
      </c>
    </row>
    <row r="285" spans="1:71" x14ac:dyDescent="0.25">
      <c r="A285" t="s">
        <v>618</v>
      </c>
      <c r="B285">
        <v>1.7</v>
      </c>
      <c r="C285">
        <v>77000</v>
      </c>
      <c r="D285">
        <v>40.299999999999997</v>
      </c>
      <c r="E285">
        <v>0.499</v>
      </c>
      <c r="F285" s="2">
        <v>10</v>
      </c>
      <c r="G285">
        <v>811</v>
      </c>
      <c r="H285">
        <v>2.0699999999999998</v>
      </c>
      <c r="I285">
        <v>2.2000000000000002</v>
      </c>
      <c r="J285">
        <v>19300</v>
      </c>
      <c r="K285">
        <v>0.96</v>
      </c>
      <c r="L285">
        <v>56</v>
      </c>
      <c r="M285" t="s">
        <v>878</v>
      </c>
      <c r="N285">
        <v>15.2</v>
      </c>
      <c r="O285">
        <v>40.4</v>
      </c>
      <c r="P285">
        <v>7.51</v>
      </c>
      <c r="Q285">
        <v>7760</v>
      </c>
      <c r="R285">
        <v>3.06</v>
      </c>
      <c r="S285">
        <v>1.37</v>
      </c>
      <c r="T285">
        <v>1.1100000000000001</v>
      </c>
      <c r="U285">
        <v>37000</v>
      </c>
      <c r="V285">
        <v>18.3</v>
      </c>
      <c r="W285">
        <v>4.57</v>
      </c>
      <c r="X285">
        <v>9.7000000000000003E-2</v>
      </c>
      <c r="Y285">
        <v>1.84</v>
      </c>
      <c r="Z285">
        <v>6.2E-2</v>
      </c>
      <c r="AA285">
        <v>0.52</v>
      </c>
      <c r="AB285">
        <v>0.45</v>
      </c>
      <c r="AC285" t="s">
        <v>878</v>
      </c>
      <c r="AD285">
        <v>29800</v>
      </c>
      <c r="AE285">
        <v>27.7</v>
      </c>
      <c r="AF285">
        <v>38.1</v>
      </c>
      <c r="AG285">
        <v>0.19</v>
      </c>
      <c r="AH285">
        <v>9290</v>
      </c>
      <c r="AI285">
        <v>370</v>
      </c>
      <c r="AJ285">
        <v>249</v>
      </c>
      <c r="AK285">
        <v>20400</v>
      </c>
      <c r="AL285">
        <v>9.7200000000000006</v>
      </c>
      <c r="AM285">
        <v>25.9</v>
      </c>
      <c r="AN285">
        <v>19.899999999999999</v>
      </c>
      <c r="AO285">
        <v>870</v>
      </c>
      <c r="AP285">
        <v>82</v>
      </c>
      <c r="AQ285" t="s">
        <v>878</v>
      </c>
      <c r="AR285">
        <v>6.5</v>
      </c>
      <c r="AS285" t="s">
        <v>878</v>
      </c>
      <c r="AT285">
        <v>70</v>
      </c>
      <c r="AU285">
        <v>7.2999999999999995E-2</v>
      </c>
      <c r="AV285" t="s">
        <v>878</v>
      </c>
      <c r="AW285" t="s">
        <v>878</v>
      </c>
      <c r="AX285">
        <v>11900</v>
      </c>
      <c r="AY285">
        <v>4.75</v>
      </c>
      <c r="AZ285">
        <v>9.76</v>
      </c>
      <c r="BA285">
        <v>7.01</v>
      </c>
      <c r="BB285" t="s">
        <v>878</v>
      </c>
      <c r="BC285" t="s">
        <v>878</v>
      </c>
      <c r="BD285">
        <v>4.0599999999999996</v>
      </c>
      <c r="BE285">
        <v>299</v>
      </c>
      <c r="BF285">
        <v>0.83</v>
      </c>
      <c r="BG285">
        <v>0.59</v>
      </c>
      <c r="BH285">
        <v>0.96</v>
      </c>
      <c r="BI285">
        <v>9.7200000000000006</v>
      </c>
      <c r="BJ285">
        <v>3220</v>
      </c>
      <c r="BK285">
        <v>0.76</v>
      </c>
      <c r="BL285">
        <v>0.2</v>
      </c>
      <c r="BM285">
        <v>2.93</v>
      </c>
      <c r="BN285">
        <v>70</v>
      </c>
      <c r="BO285">
        <v>8.6199999999999992</v>
      </c>
      <c r="BP285">
        <v>13.7</v>
      </c>
      <c r="BQ285">
        <v>1.19</v>
      </c>
      <c r="BR285">
        <v>305</v>
      </c>
      <c r="BS285">
        <v>59</v>
      </c>
    </row>
    <row r="286" spans="1:71" x14ac:dyDescent="0.25">
      <c r="A286" t="s">
        <v>619</v>
      </c>
      <c r="B286">
        <v>1.63</v>
      </c>
      <c r="C286" t="s">
        <v>878</v>
      </c>
      <c r="D286" t="s">
        <v>878</v>
      </c>
      <c r="E286">
        <v>0.68700000000000006</v>
      </c>
      <c r="F286" t="s">
        <v>878</v>
      </c>
      <c r="G286" t="s">
        <v>878</v>
      </c>
      <c r="H286" t="s">
        <v>878</v>
      </c>
      <c r="I286" t="s">
        <v>878</v>
      </c>
      <c r="J286" t="s">
        <v>878</v>
      </c>
      <c r="K286" t="s">
        <v>878</v>
      </c>
      <c r="L286" t="s">
        <v>878</v>
      </c>
      <c r="M286" t="s">
        <v>878</v>
      </c>
      <c r="N286" t="s">
        <v>878</v>
      </c>
      <c r="O286" t="s">
        <v>878</v>
      </c>
      <c r="P286" t="s">
        <v>878</v>
      </c>
      <c r="Q286">
        <v>5658</v>
      </c>
      <c r="R286" t="s">
        <v>878</v>
      </c>
      <c r="S286" t="s">
        <v>878</v>
      </c>
      <c r="T286" t="s">
        <v>878</v>
      </c>
      <c r="U286" t="s">
        <v>878</v>
      </c>
      <c r="V286" t="s">
        <v>878</v>
      </c>
      <c r="W286" t="s">
        <v>878</v>
      </c>
      <c r="X286" t="s">
        <v>878</v>
      </c>
      <c r="Y286" t="s">
        <v>878</v>
      </c>
      <c r="Z286" t="s">
        <v>878</v>
      </c>
      <c r="AA286" t="s">
        <v>878</v>
      </c>
      <c r="AB286" t="s">
        <v>878</v>
      </c>
      <c r="AC286" t="s">
        <v>878</v>
      </c>
      <c r="AD286" t="s">
        <v>878</v>
      </c>
      <c r="AE286" t="s">
        <v>878</v>
      </c>
      <c r="AF286" t="s">
        <v>878</v>
      </c>
      <c r="AG286" t="s">
        <v>878</v>
      </c>
      <c r="AH286" t="s">
        <v>878</v>
      </c>
      <c r="AI286" t="s">
        <v>878</v>
      </c>
      <c r="AJ286">
        <v>390</v>
      </c>
      <c r="AK286" t="s">
        <v>878</v>
      </c>
      <c r="AL286" t="s">
        <v>878</v>
      </c>
      <c r="AM286" t="s">
        <v>878</v>
      </c>
      <c r="AN286" t="s">
        <v>878</v>
      </c>
      <c r="AO286" t="s">
        <v>878</v>
      </c>
      <c r="AP286" t="s">
        <v>878</v>
      </c>
      <c r="AQ286" t="s">
        <v>878</v>
      </c>
      <c r="AR286" t="s">
        <v>878</v>
      </c>
      <c r="AS286" t="s">
        <v>878</v>
      </c>
      <c r="AT286" t="s">
        <v>878</v>
      </c>
      <c r="AU286" t="s">
        <v>878</v>
      </c>
      <c r="AV286" t="s">
        <v>878</v>
      </c>
      <c r="AW286" t="s">
        <v>878</v>
      </c>
      <c r="AX286">
        <v>7240</v>
      </c>
      <c r="AY286" t="s">
        <v>878</v>
      </c>
      <c r="AZ286" t="s">
        <v>878</v>
      </c>
      <c r="BA286" t="s">
        <v>878</v>
      </c>
      <c r="BB286" t="s">
        <v>878</v>
      </c>
      <c r="BC286" t="s">
        <v>878</v>
      </c>
      <c r="BD286" t="s">
        <v>878</v>
      </c>
      <c r="BE286" t="s">
        <v>878</v>
      </c>
      <c r="BF286" t="s">
        <v>878</v>
      </c>
      <c r="BG286" t="s">
        <v>878</v>
      </c>
      <c r="BH286" t="s">
        <v>878</v>
      </c>
      <c r="BI286" t="s">
        <v>878</v>
      </c>
      <c r="BJ286" t="s">
        <v>878</v>
      </c>
      <c r="BK286" t="s">
        <v>878</v>
      </c>
      <c r="BL286" t="s">
        <v>878</v>
      </c>
      <c r="BM286" t="s">
        <v>878</v>
      </c>
      <c r="BN286" t="s">
        <v>878</v>
      </c>
      <c r="BO286" t="s">
        <v>878</v>
      </c>
      <c r="BP286" t="s">
        <v>878</v>
      </c>
      <c r="BQ286" t="s">
        <v>878</v>
      </c>
      <c r="BR286" t="s">
        <v>878</v>
      </c>
      <c r="BS286" t="s">
        <v>878</v>
      </c>
    </row>
    <row r="287" spans="1:71" x14ac:dyDescent="0.25">
      <c r="A287" t="s">
        <v>621</v>
      </c>
      <c r="B287">
        <v>1.46</v>
      </c>
      <c r="C287">
        <v>74500</v>
      </c>
      <c r="D287">
        <v>18.899999999999999</v>
      </c>
      <c r="E287">
        <v>0.69499999999999995</v>
      </c>
      <c r="F287" t="s">
        <v>878</v>
      </c>
      <c r="G287">
        <v>932</v>
      </c>
      <c r="H287">
        <v>2.5099999999999998</v>
      </c>
      <c r="I287">
        <v>2.61</v>
      </c>
      <c r="J287">
        <v>27300</v>
      </c>
      <c r="K287" t="s">
        <v>878</v>
      </c>
      <c r="L287">
        <v>59</v>
      </c>
      <c r="M287" t="s">
        <v>878</v>
      </c>
      <c r="N287">
        <v>17.100000000000001</v>
      </c>
      <c r="O287">
        <v>84</v>
      </c>
      <c r="P287">
        <v>9.94</v>
      </c>
      <c r="Q287">
        <v>5310</v>
      </c>
      <c r="R287">
        <v>4.42</v>
      </c>
      <c r="S287">
        <v>2.41</v>
      </c>
      <c r="T287">
        <v>1.26</v>
      </c>
      <c r="U287">
        <v>54300</v>
      </c>
      <c r="V287">
        <v>18.399999999999999</v>
      </c>
      <c r="W287">
        <v>4.8</v>
      </c>
      <c r="X287">
        <v>0.21</v>
      </c>
      <c r="Y287">
        <v>2.25</v>
      </c>
      <c r="Z287" t="s">
        <v>878</v>
      </c>
      <c r="AA287">
        <v>0.85</v>
      </c>
      <c r="AB287">
        <v>0.39</v>
      </c>
      <c r="AC287" t="s">
        <v>878</v>
      </c>
      <c r="AD287">
        <v>30700</v>
      </c>
      <c r="AE287">
        <v>30</v>
      </c>
      <c r="AF287">
        <v>30.7</v>
      </c>
      <c r="AG287">
        <v>0.34</v>
      </c>
      <c r="AH287">
        <v>15400</v>
      </c>
      <c r="AI287">
        <v>553</v>
      </c>
      <c r="AJ287">
        <v>319</v>
      </c>
      <c r="AK287">
        <v>20400</v>
      </c>
      <c r="AL287">
        <v>16</v>
      </c>
      <c r="AM287">
        <v>26.9</v>
      </c>
      <c r="AN287">
        <v>35</v>
      </c>
      <c r="AO287">
        <v>1000</v>
      </c>
      <c r="AP287">
        <v>24.3</v>
      </c>
      <c r="AQ287" t="s">
        <v>878</v>
      </c>
      <c r="AR287">
        <v>7.16</v>
      </c>
      <c r="AS287" t="s">
        <v>878</v>
      </c>
      <c r="AT287">
        <v>106</v>
      </c>
      <c r="AU287">
        <v>5.0000000000000001E-3</v>
      </c>
      <c r="AV287" t="s">
        <v>878</v>
      </c>
      <c r="AW287" t="s">
        <v>878</v>
      </c>
      <c r="AX287">
        <v>6670</v>
      </c>
      <c r="AY287">
        <v>0.89</v>
      </c>
      <c r="AZ287">
        <v>13.1</v>
      </c>
      <c r="BA287">
        <v>6.61</v>
      </c>
      <c r="BB287" t="s">
        <v>878</v>
      </c>
      <c r="BC287" t="s">
        <v>878</v>
      </c>
      <c r="BD287">
        <v>7.52</v>
      </c>
      <c r="BE287">
        <v>369</v>
      </c>
      <c r="BF287">
        <v>1.21</v>
      </c>
      <c r="BG287">
        <v>0.72</v>
      </c>
      <c r="BH287">
        <v>0.19</v>
      </c>
      <c r="BI287">
        <v>15.6</v>
      </c>
      <c r="BJ287">
        <v>4400</v>
      </c>
      <c r="BK287">
        <v>0.81</v>
      </c>
      <c r="BL287">
        <v>0.35</v>
      </c>
      <c r="BM287">
        <v>4.2</v>
      </c>
      <c r="BN287">
        <v>114</v>
      </c>
      <c r="BO287">
        <v>3.39</v>
      </c>
      <c r="BP287">
        <v>22.9</v>
      </c>
      <c r="BQ287">
        <v>2.33</v>
      </c>
      <c r="BR287">
        <v>92</v>
      </c>
      <c r="BS287">
        <v>71</v>
      </c>
    </row>
    <row r="288" spans="1:71" x14ac:dyDescent="0.25">
      <c r="A288" t="s">
        <v>622</v>
      </c>
      <c r="B288">
        <v>0.82599999999999996</v>
      </c>
      <c r="C288">
        <v>73700</v>
      </c>
      <c r="D288">
        <v>34.5</v>
      </c>
      <c r="E288">
        <v>0.69799999999999995</v>
      </c>
      <c r="F288" t="s">
        <v>878</v>
      </c>
      <c r="G288">
        <v>985</v>
      </c>
      <c r="H288">
        <v>2.65</v>
      </c>
      <c r="I288">
        <v>0.6</v>
      </c>
      <c r="J288">
        <v>26300</v>
      </c>
      <c r="K288">
        <v>0.22</v>
      </c>
      <c r="L288">
        <v>63</v>
      </c>
      <c r="M288" t="s">
        <v>878</v>
      </c>
      <c r="N288">
        <v>14.6</v>
      </c>
      <c r="O288">
        <v>68</v>
      </c>
      <c r="P288">
        <v>10.3</v>
      </c>
      <c r="Q288">
        <v>5380</v>
      </c>
      <c r="R288">
        <v>4.21</v>
      </c>
      <c r="S288">
        <v>2.37</v>
      </c>
      <c r="T288">
        <v>1.26</v>
      </c>
      <c r="U288">
        <v>51700</v>
      </c>
      <c r="V288">
        <v>18.5</v>
      </c>
      <c r="W288">
        <v>4.75</v>
      </c>
      <c r="X288" t="s">
        <v>878</v>
      </c>
      <c r="Y288">
        <v>2.4</v>
      </c>
      <c r="Z288" t="s">
        <v>878</v>
      </c>
      <c r="AA288">
        <v>0.85</v>
      </c>
      <c r="AB288">
        <v>8.5999999999999993E-2</v>
      </c>
      <c r="AC288" t="s">
        <v>878</v>
      </c>
      <c r="AD288">
        <v>31800</v>
      </c>
      <c r="AE288">
        <v>32</v>
      </c>
      <c r="AF288">
        <v>31.1</v>
      </c>
      <c r="AG288">
        <v>0.34</v>
      </c>
      <c r="AH288">
        <v>15000</v>
      </c>
      <c r="AI288">
        <v>540</v>
      </c>
      <c r="AJ288">
        <v>318</v>
      </c>
      <c r="AK288">
        <v>19900</v>
      </c>
      <c r="AL288">
        <v>16.600000000000001</v>
      </c>
      <c r="AM288">
        <v>27.7</v>
      </c>
      <c r="AN288">
        <v>36.799999999999997</v>
      </c>
      <c r="AO288">
        <v>990</v>
      </c>
      <c r="AP288">
        <v>20.6</v>
      </c>
      <c r="AQ288" t="s">
        <v>878</v>
      </c>
      <c r="AR288">
        <v>7.26</v>
      </c>
      <c r="AS288" t="s">
        <v>878</v>
      </c>
      <c r="AT288">
        <v>116</v>
      </c>
      <c r="AU288">
        <v>5.0000000000000001E-3</v>
      </c>
      <c r="AV288" t="s">
        <v>878</v>
      </c>
      <c r="AW288" t="s">
        <v>878</v>
      </c>
      <c r="AX288">
        <v>5860</v>
      </c>
      <c r="AY288">
        <v>3.6</v>
      </c>
      <c r="AZ288">
        <v>13.2</v>
      </c>
      <c r="BA288">
        <v>3.31</v>
      </c>
      <c r="BB288" t="s">
        <v>878</v>
      </c>
      <c r="BC288">
        <v>4.07</v>
      </c>
      <c r="BD288">
        <v>3.38</v>
      </c>
      <c r="BE288">
        <v>336</v>
      </c>
      <c r="BF288">
        <v>1.19</v>
      </c>
      <c r="BG288">
        <v>0.73</v>
      </c>
      <c r="BH288">
        <v>0.37</v>
      </c>
      <c r="BI288">
        <v>16.5</v>
      </c>
      <c r="BJ288">
        <v>4530</v>
      </c>
      <c r="BK288">
        <v>0.86</v>
      </c>
      <c r="BL288">
        <v>0.33</v>
      </c>
      <c r="BM288">
        <v>4.47</v>
      </c>
      <c r="BN288">
        <v>113</v>
      </c>
      <c r="BO288">
        <v>4.4000000000000004</v>
      </c>
      <c r="BP288">
        <v>23.3</v>
      </c>
      <c r="BQ288">
        <v>2.2400000000000002</v>
      </c>
      <c r="BR288">
        <v>87</v>
      </c>
      <c r="BS288">
        <v>75</v>
      </c>
    </row>
    <row r="289" spans="1:71" x14ac:dyDescent="0.25">
      <c r="A289" t="s">
        <v>623</v>
      </c>
      <c r="B289">
        <v>1.32</v>
      </c>
      <c r="C289">
        <v>75000</v>
      </c>
      <c r="D289">
        <v>87</v>
      </c>
      <c r="E289">
        <v>0.66600000000000004</v>
      </c>
      <c r="F289" t="s">
        <v>878</v>
      </c>
      <c r="G289">
        <v>1001</v>
      </c>
      <c r="H289">
        <v>2.93</v>
      </c>
      <c r="I289">
        <v>1.41</v>
      </c>
      <c r="J289">
        <v>26400</v>
      </c>
      <c r="K289">
        <v>0.22</v>
      </c>
      <c r="L289">
        <v>68</v>
      </c>
      <c r="M289" t="s">
        <v>878</v>
      </c>
      <c r="N289">
        <v>16.7</v>
      </c>
      <c r="O289">
        <v>64</v>
      </c>
      <c r="P289">
        <v>11.2</v>
      </c>
      <c r="Q289">
        <v>5240</v>
      </c>
      <c r="R289">
        <v>4.63</v>
      </c>
      <c r="S289">
        <v>2.66</v>
      </c>
      <c r="T289">
        <v>1.29</v>
      </c>
      <c r="U289">
        <v>48800</v>
      </c>
      <c r="V289">
        <v>18.5</v>
      </c>
      <c r="W289">
        <v>5.18</v>
      </c>
      <c r="X289">
        <v>0.15</v>
      </c>
      <c r="Y289">
        <v>2.72</v>
      </c>
      <c r="Z289" t="s">
        <v>878</v>
      </c>
      <c r="AA289">
        <v>0.92</v>
      </c>
      <c r="AB289">
        <v>9.4E-2</v>
      </c>
      <c r="AC289" t="s">
        <v>878</v>
      </c>
      <c r="AD289">
        <v>31300</v>
      </c>
      <c r="AE289">
        <v>34.299999999999997</v>
      </c>
      <c r="AF289">
        <v>29.3</v>
      </c>
      <c r="AG289">
        <v>0.36</v>
      </c>
      <c r="AH289">
        <v>14100</v>
      </c>
      <c r="AI289">
        <v>530</v>
      </c>
      <c r="AJ289">
        <v>348</v>
      </c>
      <c r="AK289">
        <v>20400</v>
      </c>
      <c r="AL289">
        <v>20.100000000000001</v>
      </c>
      <c r="AM289">
        <v>29.5</v>
      </c>
      <c r="AN289">
        <v>31.2</v>
      </c>
      <c r="AO289">
        <v>1080</v>
      </c>
      <c r="AP289">
        <v>20.6</v>
      </c>
      <c r="AQ289" t="s">
        <v>878</v>
      </c>
      <c r="AR289">
        <v>7.96</v>
      </c>
      <c r="AS289" t="s">
        <v>878</v>
      </c>
      <c r="AT289">
        <v>120</v>
      </c>
      <c r="AU289">
        <v>0.246</v>
      </c>
      <c r="AV289" t="s">
        <v>878</v>
      </c>
      <c r="AW289" t="s">
        <v>878</v>
      </c>
      <c r="AX289">
        <v>7980</v>
      </c>
      <c r="AY289">
        <v>3.49</v>
      </c>
      <c r="AZ289">
        <v>12.5</v>
      </c>
      <c r="BA289">
        <v>3.29</v>
      </c>
      <c r="BB289" t="s">
        <v>878</v>
      </c>
      <c r="BC289">
        <v>4.54</v>
      </c>
      <c r="BD289">
        <v>3.47</v>
      </c>
      <c r="BE289">
        <v>363</v>
      </c>
      <c r="BF289">
        <v>1.46</v>
      </c>
      <c r="BG289">
        <v>0.79</v>
      </c>
      <c r="BH289">
        <v>0.3</v>
      </c>
      <c r="BI289">
        <v>17</v>
      </c>
      <c r="BJ289">
        <v>4860</v>
      </c>
      <c r="BK289">
        <v>0.92</v>
      </c>
      <c r="BL289">
        <v>0.36</v>
      </c>
      <c r="BM289">
        <v>4.63</v>
      </c>
      <c r="BN289">
        <v>104</v>
      </c>
      <c r="BO289">
        <v>3.47</v>
      </c>
      <c r="BP289">
        <v>23.9</v>
      </c>
      <c r="BQ289">
        <v>2.3199999999999998</v>
      </c>
      <c r="BR289">
        <v>75</v>
      </c>
      <c r="BS289">
        <v>89</v>
      </c>
    </row>
    <row r="290" spans="1:71" x14ac:dyDescent="0.25">
      <c r="A290" t="s">
        <v>624</v>
      </c>
      <c r="B290">
        <v>1.49</v>
      </c>
      <c r="C290">
        <v>75500</v>
      </c>
      <c r="D290">
        <v>28.8</v>
      </c>
      <c r="E290">
        <v>0.70899999999999996</v>
      </c>
      <c r="F290" s="2">
        <v>10</v>
      </c>
      <c r="G290">
        <v>926</v>
      </c>
      <c r="H290">
        <v>2.34</v>
      </c>
      <c r="I290">
        <v>1.86</v>
      </c>
      <c r="J290">
        <v>19500</v>
      </c>
      <c r="K290">
        <v>0.75</v>
      </c>
      <c r="L290">
        <v>67</v>
      </c>
      <c r="M290" t="s">
        <v>878</v>
      </c>
      <c r="N290">
        <v>16.3</v>
      </c>
      <c r="O290">
        <v>45.9</v>
      </c>
      <c r="P290">
        <v>9.33</v>
      </c>
      <c r="Q290">
        <v>5310</v>
      </c>
      <c r="R290">
        <v>3.5</v>
      </c>
      <c r="S290">
        <v>1.44</v>
      </c>
      <c r="T290">
        <v>1.29</v>
      </c>
      <c r="U290">
        <v>41100</v>
      </c>
      <c r="V290">
        <v>19.399999999999999</v>
      </c>
      <c r="W290">
        <v>5.5</v>
      </c>
      <c r="X290">
        <v>0.18</v>
      </c>
      <c r="Y290">
        <v>1.83</v>
      </c>
      <c r="Z290">
        <v>6.5000000000000002E-2</v>
      </c>
      <c r="AA290">
        <v>0.57999999999999996</v>
      </c>
      <c r="AB290">
        <v>0.38</v>
      </c>
      <c r="AC290" t="s">
        <v>878</v>
      </c>
      <c r="AD290">
        <v>29500</v>
      </c>
      <c r="AE290">
        <v>33.299999999999997</v>
      </c>
      <c r="AF290">
        <v>46.3</v>
      </c>
      <c r="AG290">
        <v>0.19</v>
      </c>
      <c r="AH290">
        <v>9170</v>
      </c>
      <c r="AI290">
        <v>430</v>
      </c>
      <c r="AJ290">
        <v>343</v>
      </c>
      <c r="AK290">
        <v>20100</v>
      </c>
      <c r="AL290">
        <v>11</v>
      </c>
      <c r="AM290">
        <v>31</v>
      </c>
      <c r="AN290">
        <v>46.4</v>
      </c>
      <c r="AO290">
        <v>880</v>
      </c>
      <c r="AP290">
        <v>78</v>
      </c>
      <c r="AQ290" t="s">
        <v>878</v>
      </c>
      <c r="AR290">
        <v>7.83</v>
      </c>
      <c r="AS290" t="s">
        <v>878</v>
      </c>
      <c r="AT290">
        <v>86</v>
      </c>
      <c r="AU290">
        <v>1.6E-2</v>
      </c>
      <c r="AV290" t="s">
        <v>878</v>
      </c>
      <c r="AW290" t="s">
        <v>878</v>
      </c>
      <c r="AX290">
        <v>8750</v>
      </c>
      <c r="AY290">
        <v>236</v>
      </c>
      <c r="AZ290">
        <v>9.66</v>
      </c>
      <c r="BA290">
        <v>6.03</v>
      </c>
      <c r="BB290" t="s">
        <v>878</v>
      </c>
      <c r="BC290" t="s">
        <v>878</v>
      </c>
      <c r="BD290">
        <v>4.51</v>
      </c>
      <c r="BE290">
        <v>229</v>
      </c>
      <c r="BF290">
        <v>0.97</v>
      </c>
      <c r="BG290">
        <v>0.69</v>
      </c>
      <c r="BH290">
        <v>0.79</v>
      </c>
      <c r="BI290">
        <v>12.3</v>
      </c>
      <c r="BJ290">
        <v>3510</v>
      </c>
      <c r="BK290">
        <v>0.82</v>
      </c>
      <c r="BL290">
        <v>0.2</v>
      </c>
      <c r="BM290">
        <v>3.47</v>
      </c>
      <c r="BN290">
        <v>71</v>
      </c>
      <c r="BO290">
        <v>10.6</v>
      </c>
      <c r="BP290">
        <v>14.9</v>
      </c>
      <c r="BQ290">
        <v>1.18</v>
      </c>
      <c r="BR290">
        <v>261</v>
      </c>
      <c r="BS290">
        <v>57</v>
      </c>
    </row>
    <row r="291" spans="1:71" x14ac:dyDescent="0.25">
      <c r="A291" t="s">
        <v>625</v>
      </c>
      <c r="B291">
        <v>3.13</v>
      </c>
      <c r="C291" t="s">
        <v>878</v>
      </c>
      <c r="D291" t="s">
        <v>878</v>
      </c>
      <c r="E291">
        <v>1.48</v>
      </c>
      <c r="F291" t="s">
        <v>878</v>
      </c>
      <c r="G291" t="s">
        <v>878</v>
      </c>
      <c r="H291" t="s">
        <v>878</v>
      </c>
      <c r="I291" t="s">
        <v>878</v>
      </c>
      <c r="J291" t="s">
        <v>878</v>
      </c>
      <c r="K291" t="s">
        <v>878</v>
      </c>
      <c r="L291" t="s">
        <v>878</v>
      </c>
      <c r="M291" t="s">
        <v>878</v>
      </c>
      <c r="N291" t="s">
        <v>878</v>
      </c>
      <c r="O291" t="s">
        <v>878</v>
      </c>
      <c r="P291" t="s">
        <v>878</v>
      </c>
      <c r="Q291">
        <v>11371</v>
      </c>
      <c r="R291" t="s">
        <v>878</v>
      </c>
      <c r="S291" t="s">
        <v>878</v>
      </c>
      <c r="T291" t="s">
        <v>878</v>
      </c>
      <c r="U291" t="s">
        <v>878</v>
      </c>
      <c r="V291" t="s">
        <v>878</v>
      </c>
      <c r="W291" t="s">
        <v>878</v>
      </c>
      <c r="X291" t="s">
        <v>878</v>
      </c>
      <c r="Y291" t="s">
        <v>878</v>
      </c>
      <c r="Z291" t="s">
        <v>878</v>
      </c>
      <c r="AA291" t="s">
        <v>878</v>
      </c>
      <c r="AB291" t="s">
        <v>878</v>
      </c>
      <c r="AC291" t="s">
        <v>878</v>
      </c>
      <c r="AD291" t="s">
        <v>878</v>
      </c>
      <c r="AE291" t="s">
        <v>878</v>
      </c>
      <c r="AF291" t="s">
        <v>878</v>
      </c>
      <c r="AG291" t="s">
        <v>878</v>
      </c>
      <c r="AH291" t="s">
        <v>878</v>
      </c>
      <c r="AI291" t="s">
        <v>878</v>
      </c>
      <c r="AJ291">
        <v>643</v>
      </c>
      <c r="AK291" t="s">
        <v>878</v>
      </c>
      <c r="AL291" t="s">
        <v>878</v>
      </c>
      <c r="AM291" t="s">
        <v>878</v>
      </c>
      <c r="AN291" t="s">
        <v>878</v>
      </c>
      <c r="AO291" t="s">
        <v>878</v>
      </c>
      <c r="AP291" t="s">
        <v>878</v>
      </c>
      <c r="AQ291" t="s">
        <v>878</v>
      </c>
      <c r="AR291" t="s">
        <v>878</v>
      </c>
      <c r="AS291" t="s">
        <v>878</v>
      </c>
      <c r="AT291" t="s">
        <v>878</v>
      </c>
      <c r="AU291" t="s">
        <v>878</v>
      </c>
      <c r="AV291" t="s">
        <v>878</v>
      </c>
      <c r="AW291" t="s">
        <v>878</v>
      </c>
      <c r="AX291">
        <v>13700</v>
      </c>
      <c r="AY291" t="s">
        <v>878</v>
      </c>
      <c r="AZ291" t="s">
        <v>878</v>
      </c>
      <c r="BA291" t="s">
        <v>878</v>
      </c>
      <c r="BB291" t="s">
        <v>878</v>
      </c>
      <c r="BC291" t="s">
        <v>878</v>
      </c>
      <c r="BD291" t="s">
        <v>878</v>
      </c>
      <c r="BE291" t="s">
        <v>878</v>
      </c>
      <c r="BF291" t="s">
        <v>878</v>
      </c>
      <c r="BG291" t="s">
        <v>878</v>
      </c>
      <c r="BH291" t="s">
        <v>878</v>
      </c>
      <c r="BI291" t="s">
        <v>878</v>
      </c>
      <c r="BJ291" t="s">
        <v>878</v>
      </c>
      <c r="BK291" t="s">
        <v>878</v>
      </c>
      <c r="BL291" t="s">
        <v>878</v>
      </c>
      <c r="BM291" t="s">
        <v>878</v>
      </c>
      <c r="BN291" t="s">
        <v>878</v>
      </c>
      <c r="BO291" t="s">
        <v>878</v>
      </c>
      <c r="BP291" t="s">
        <v>878</v>
      </c>
      <c r="BQ291" t="s">
        <v>878</v>
      </c>
      <c r="BR291" t="s">
        <v>878</v>
      </c>
      <c r="BS291" t="s">
        <v>878</v>
      </c>
    </row>
    <row r="292" spans="1:71" x14ac:dyDescent="0.25">
      <c r="A292" t="s">
        <v>626</v>
      </c>
      <c r="B292">
        <v>2.98</v>
      </c>
      <c r="C292">
        <v>69100</v>
      </c>
      <c r="D292">
        <v>10.3</v>
      </c>
      <c r="E292">
        <v>1.61</v>
      </c>
      <c r="F292" t="s">
        <v>878</v>
      </c>
      <c r="G292">
        <v>711</v>
      </c>
      <c r="H292">
        <v>1.57</v>
      </c>
      <c r="I292">
        <v>4.92</v>
      </c>
      <c r="J292">
        <v>27400</v>
      </c>
      <c r="K292" t="s">
        <v>878</v>
      </c>
      <c r="L292">
        <v>38.6</v>
      </c>
      <c r="M292" t="s">
        <v>878</v>
      </c>
      <c r="N292">
        <v>20.9</v>
      </c>
      <c r="O292">
        <v>70</v>
      </c>
      <c r="P292">
        <v>5.03</v>
      </c>
      <c r="Q292">
        <v>11100</v>
      </c>
      <c r="R292">
        <v>3.29</v>
      </c>
      <c r="S292">
        <v>1.82</v>
      </c>
      <c r="T292">
        <v>0.95</v>
      </c>
      <c r="U292">
        <v>73300</v>
      </c>
      <c r="V292">
        <v>16.7</v>
      </c>
      <c r="W292">
        <v>3.46</v>
      </c>
      <c r="X292">
        <v>0.21</v>
      </c>
      <c r="Y292">
        <v>1.82</v>
      </c>
      <c r="Z292" t="s">
        <v>878</v>
      </c>
      <c r="AA292">
        <v>0.65</v>
      </c>
      <c r="AB292">
        <v>0.73</v>
      </c>
      <c r="AC292" t="s">
        <v>878</v>
      </c>
      <c r="AD292">
        <v>29300</v>
      </c>
      <c r="AE292">
        <v>19.600000000000001</v>
      </c>
      <c r="AF292">
        <v>23.3</v>
      </c>
      <c r="AG292">
        <v>0.28000000000000003</v>
      </c>
      <c r="AH292">
        <v>16600</v>
      </c>
      <c r="AI292">
        <v>540</v>
      </c>
      <c r="AJ292">
        <v>499</v>
      </c>
      <c r="AK292">
        <v>20200</v>
      </c>
      <c r="AL292">
        <v>10</v>
      </c>
      <c r="AM292">
        <v>17.7</v>
      </c>
      <c r="AN292">
        <v>30</v>
      </c>
      <c r="AO292">
        <v>960</v>
      </c>
      <c r="AP292">
        <v>26.2</v>
      </c>
      <c r="AQ292" t="s">
        <v>878</v>
      </c>
      <c r="AR292">
        <v>4.55</v>
      </c>
      <c r="AS292" t="s">
        <v>878</v>
      </c>
      <c r="AT292">
        <v>51</v>
      </c>
      <c r="AU292">
        <v>0.01</v>
      </c>
      <c r="AV292" t="s">
        <v>878</v>
      </c>
      <c r="AW292" t="s">
        <v>878</v>
      </c>
      <c r="AX292">
        <v>13100</v>
      </c>
      <c r="AY292">
        <v>1.19</v>
      </c>
      <c r="AZ292">
        <v>14.5</v>
      </c>
      <c r="BA292">
        <v>12.4</v>
      </c>
      <c r="BB292" t="s">
        <v>878</v>
      </c>
      <c r="BC292" t="s">
        <v>878</v>
      </c>
      <c r="BD292">
        <v>11.4</v>
      </c>
      <c r="BE292">
        <v>423</v>
      </c>
      <c r="BF292">
        <v>0.68</v>
      </c>
      <c r="BG292">
        <v>0.54</v>
      </c>
      <c r="BH292">
        <v>0.38</v>
      </c>
      <c r="BI292">
        <v>8.27</v>
      </c>
      <c r="BJ292">
        <v>3640</v>
      </c>
      <c r="BK292">
        <v>0.49</v>
      </c>
      <c r="BL292">
        <v>0.26</v>
      </c>
      <c r="BM292">
        <v>2.33</v>
      </c>
      <c r="BN292">
        <v>128</v>
      </c>
      <c r="BO292">
        <v>3.13</v>
      </c>
      <c r="BP292">
        <v>17.7</v>
      </c>
      <c r="BQ292">
        <v>1.82</v>
      </c>
      <c r="BR292">
        <v>108</v>
      </c>
      <c r="BS292">
        <v>60</v>
      </c>
    </row>
    <row r="293" spans="1:71" x14ac:dyDescent="0.25">
      <c r="A293" t="s">
        <v>627</v>
      </c>
      <c r="B293">
        <v>4.1900000000000004</v>
      </c>
      <c r="C293">
        <v>70700</v>
      </c>
      <c r="D293">
        <v>34.9</v>
      </c>
      <c r="E293">
        <v>1.48</v>
      </c>
      <c r="F293" t="s">
        <v>878</v>
      </c>
      <c r="G293">
        <v>850</v>
      </c>
      <c r="H293">
        <v>2.31</v>
      </c>
      <c r="I293">
        <v>2.2599999999999998</v>
      </c>
      <c r="J293">
        <v>25200</v>
      </c>
      <c r="K293" t="s">
        <v>878</v>
      </c>
      <c r="L293">
        <v>49.8</v>
      </c>
      <c r="M293" t="s">
        <v>878</v>
      </c>
      <c r="N293">
        <v>16.2</v>
      </c>
      <c r="O293">
        <v>58</v>
      </c>
      <c r="P293">
        <v>8.16</v>
      </c>
      <c r="Q293">
        <v>11100</v>
      </c>
      <c r="R293">
        <v>3.76</v>
      </c>
      <c r="S293">
        <v>2.11</v>
      </c>
      <c r="T293">
        <v>1.03</v>
      </c>
      <c r="U293">
        <v>60800</v>
      </c>
      <c r="V293">
        <v>17.2</v>
      </c>
      <c r="W293">
        <v>4.1399999999999997</v>
      </c>
      <c r="X293">
        <v>0.16</v>
      </c>
      <c r="Y293">
        <v>2.21</v>
      </c>
      <c r="Z293">
        <v>6.4000000000000001E-2</v>
      </c>
      <c r="AA293">
        <v>0.75</v>
      </c>
      <c r="AB293">
        <v>0.24</v>
      </c>
      <c r="AC293" t="s">
        <v>878</v>
      </c>
      <c r="AD293">
        <v>31600</v>
      </c>
      <c r="AE293">
        <v>25.5</v>
      </c>
      <c r="AF293">
        <v>25.9</v>
      </c>
      <c r="AG293">
        <v>0.3</v>
      </c>
      <c r="AH293">
        <v>14300</v>
      </c>
      <c r="AI293">
        <v>510</v>
      </c>
      <c r="AJ293">
        <v>512</v>
      </c>
      <c r="AK293">
        <v>20400</v>
      </c>
      <c r="AL293">
        <v>14.2</v>
      </c>
      <c r="AM293">
        <v>22.4</v>
      </c>
      <c r="AN293">
        <v>41.3</v>
      </c>
      <c r="AO293">
        <v>940</v>
      </c>
      <c r="AP293">
        <v>60</v>
      </c>
      <c r="AQ293" t="s">
        <v>878</v>
      </c>
      <c r="AR293">
        <v>5.96</v>
      </c>
      <c r="AS293" t="s">
        <v>878</v>
      </c>
      <c r="AT293">
        <v>87</v>
      </c>
      <c r="AU293">
        <v>0.35299999999999998</v>
      </c>
      <c r="AV293" t="s">
        <v>878</v>
      </c>
      <c r="AW293" t="s">
        <v>878</v>
      </c>
      <c r="AX293">
        <v>11100</v>
      </c>
      <c r="AY293">
        <v>1.62</v>
      </c>
      <c r="AZ293">
        <v>12.6</v>
      </c>
      <c r="BA293">
        <v>7.39</v>
      </c>
      <c r="BB293" t="s">
        <v>878</v>
      </c>
      <c r="BC293">
        <v>3.49</v>
      </c>
      <c r="BD293">
        <v>5.42</v>
      </c>
      <c r="BE293">
        <v>360</v>
      </c>
      <c r="BF293">
        <v>1.06</v>
      </c>
      <c r="BG293">
        <v>0.64</v>
      </c>
      <c r="BH293">
        <v>0.45</v>
      </c>
      <c r="BI293">
        <v>12.6</v>
      </c>
      <c r="BJ293">
        <v>4030</v>
      </c>
      <c r="BK293">
        <v>0.7</v>
      </c>
      <c r="BL293">
        <v>0.31</v>
      </c>
      <c r="BM293">
        <v>3.64</v>
      </c>
      <c r="BN293">
        <v>108</v>
      </c>
      <c r="BO293">
        <v>2.95</v>
      </c>
      <c r="BP293">
        <v>20.3</v>
      </c>
      <c r="BQ293">
        <v>2</v>
      </c>
      <c r="BR293">
        <v>106</v>
      </c>
      <c r="BS293">
        <v>72</v>
      </c>
    </row>
    <row r="294" spans="1:71" x14ac:dyDescent="0.25">
      <c r="A294" t="s">
        <v>628</v>
      </c>
      <c r="B294">
        <v>2.64</v>
      </c>
      <c r="C294">
        <v>73600</v>
      </c>
      <c r="D294">
        <v>49.6</v>
      </c>
      <c r="E294">
        <v>1.46</v>
      </c>
      <c r="F294" s="2">
        <v>10</v>
      </c>
      <c r="G294">
        <v>816</v>
      </c>
      <c r="H294">
        <v>2.0699999999999998</v>
      </c>
      <c r="I294">
        <v>3.16</v>
      </c>
      <c r="J294">
        <v>20100</v>
      </c>
      <c r="K294">
        <v>1.3</v>
      </c>
      <c r="L294">
        <v>55</v>
      </c>
      <c r="M294" t="s">
        <v>878</v>
      </c>
      <c r="N294">
        <v>21.5</v>
      </c>
      <c r="O294">
        <v>41.1</v>
      </c>
      <c r="P294">
        <v>7.59</v>
      </c>
      <c r="Q294">
        <v>11000</v>
      </c>
      <c r="R294">
        <v>3.23</v>
      </c>
      <c r="S294">
        <v>1.45</v>
      </c>
      <c r="T294">
        <v>1.1599999999999999</v>
      </c>
      <c r="U294">
        <v>45700</v>
      </c>
      <c r="V294">
        <v>18.100000000000001</v>
      </c>
      <c r="W294">
        <v>4.7699999999999996</v>
      </c>
      <c r="X294">
        <v>0.13</v>
      </c>
      <c r="Y294">
        <v>1.86</v>
      </c>
      <c r="Z294">
        <v>9.6000000000000002E-2</v>
      </c>
      <c r="AA294">
        <v>0.55000000000000004</v>
      </c>
      <c r="AB294">
        <v>0.73</v>
      </c>
      <c r="AC294" t="s">
        <v>878</v>
      </c>
      <c r="AD294">
        <v>29700</v>
      </c>
      <c r="AE294">
        <v>27.6</v>
      </c>
      <c r="AF294">
        <v>39.5</v>
      </c>
      <c r="AG294">
        <v>0.2</v>
      </c>
      <c r="AH294">
        <v>9800</v>
      </c>
      <c r="AI294">
        <v>380</v>
      </c>
      <c r="AJ294">
        <v>507</v>
      </c>
      <c r="AK294">
        <v>20500</v>
      </c>
      <c r="AL294">
        <v>9.77</v>
      </c>
      <c r="AM294">
        <v>26.8</v>
      </c>
      <c r="AN294">
        <v>34.200000000000003</v>
      </c>
      <c r="AO294">
        <v>870</v>
      </c>
      <c r="AP294">
        <v>116</v>
      </c>
      <c r="AQ294" t="s">
        <v>878</v>
      </c>
      <c r="AR294">
        <v>6.63</v>
      </c>
      <c r="AS294" t="s">
        <v>878</v>
      </c>
      <c r="AT294">
        <v>70</v>
      </c>
      <c r="AU294">
        <v>0.11</v>
      </c>
      <c r="AV294" t="s">
        <v>878</v>
      </c>
      <c r="AW294" t="s">
        <v>878</v>
      </c>
      <c r="AX294">
        <v>17200</v>
      </c>
      <c r="AY294">
        <v>5.52</v>
      </c>
      <c r="AZ294">
        <v>9.74</v>
      </c>
      <c r="BA294">
        <v>11.8</v>
      </c>
      <c r="BB294" t="s">
        <v>878</v>
      </c>
      <c r="BC294" t="s">
        <v>878</v>
      </c>
      <c r="BD294">
        <v>4.22</v>
      </c>
      <c r="BE294">
        <v>279</v>
      </c>
      <c r="BF294">
        <v>0.84</v>
      </c>
      <c r="BG294">
        <v>0.62</v>
      </c>
      <c r="BH294">
        <v>1.6</v>
      </c>
      <c r="BI294">
        <v>10</v>
      </c>
      <c r="BJ294">
        <v>3260</v>
      </c>
      <c r="BK294">
        <v>0.72</v>
      </c>
      <c r="BL294">
        <v>0.2</v>
      </c>
      <c r="BM294">
        <v>2.94</v>
      </c>
      <c r="BN294">
        <v>73</v>
      </c>
      <c r="BO294">
        <v>8.7899999999999991</v>
      </c>
      <c r="BP294">
        <v>14.2</v>
      </c>
      <c r="BQ294">
        <v>1.23</v>
      </c>
      <c r="BR294">
        <v>446</v>
      </c>
      <c r="BS294">
        <v>59</v>
      </c>
    </row>
    <row r="295" spans="1:71" x14ac:dyDescent="0.25">
      <c r="A295" t="s">
        <v>629</v>
      </c>
      <c r="B295">
        <v>1.53</v>
      </c>
      <c r="C295">
        <v>74500</v>
      </c>
      <c r="D295">
        <v>30.4</v>
      </c>
      <c r="E295">
        <v>0.55500000000000005</v>
      </c>
      <c r="F295" t="s">
        <v>878</v>
      </c>
      <c r="G295">
        <v>1011</v>
      </c>
      <c r="H295">
        <v>2.42</v>
      </c>
      <c r="I295">
        <v>2.52</v>
      </c>
      <c r="J295">
        <v>17800</v>
      </c>
      <c r="K295">
        <v>0.3</v>
      </c>
      <c r="L295">
        <v>67</v>
      </c>
      <c r="M295" t="s">
        <v>878</v>
      </c>
      <c r="N295">
        <v>8.39</v>
      </c>
      <c r="O295">
        <v>42.4</v>
      </c>
      <c r="P295">
        <v>9.6999999999999993</v>
      </c>
      <c r="Q295">
        <v>3210</v>
      </c>
      <c r="R295">
        <v>3.74</v>
      </c>
      <c r="S295">
        <v>1.43</v>
      </c>
      <c r="T295">
        <v>1.2</v>
      </c>
      <c r="U295">
        <v>33400</v>
      </c>
      <c r="V295">
        <v>19.600000000000001</v>
      </c>
      <c r="W295">
        <v>5.63</v>
      </c>
      <c r="X295">
        <v>0.12</v>
      </c>
      <c r="Y295">
        <v>1.93</v>
      </c>
      <c r="Z295" t="s">
        <v>878</v>
      </c>
      <c r="AA295">
        <v>0.61</v>
      </c>
      <c r="AB295">
        <v>0.1</v>
      </c>
      <c r="AC295" t="s">
        <v>878</v>
      </c>
      <c r="AD295">
        <v>31500</v>
      </c>
      <c r="AE295">
        <v>32.200000000000003</v>
      </c>
      <c r="AF295">
        <v>46.5</v>
      </c>
      <c r="AG295">
        <v>0.18</v>
      </c>
      <c r="AH295">
        <v>7710</v>
      </c>
      <c r="AI295">
        <v>360</v>
      </c>
      <c r="AJ295">
        <v>66</v>
      </c>
      <c r="AK295">
        <v>21400</v>
      </c>
      <c r="AL295">
        <v>11.7</v>
      </c>
      <c r="AM295">
        <v>31.2</v>
      </c>
      <c r="AN295">
        <v>16.3</v>
      </c>
      <c r="AO295">
        <v>860</v>
      </c>
      <c r="AP295">
        <v>26.7</v>
      </c>
      <c r="AQ295" t="s">
        <v>878</v>
      </c>
      <c r="AR295">
        <v>8.14</v>
      </c>
      <c r="AS295" t="s">
        <v>878</v>
      </c>
      <c r="AT295">
        <v>92</v>
      </c>
      <c r="AU295">
        <v>5.3999999999999999E-2</v>
      </c>
      <c r="AV295" t="s">
        <v>878</v>
      </c>
      <c r="AW295" t="s">
        <v>878</v>
      </c>
      <c r="AX295">
        <v>4460</v>
      </c>
      <c r="AY295">
        <v>3.5</v>
      </c>
      <c r="AZ295">
        <v>8.81</v>
      </c>
      <c r="BA295">
        <v>4.3899999999999997</v>
      </c>
      <c r="BB295" t="s">
        <v>878</v>
      </c>
      <c r="BC295">
        <v>3.55</v>
      </c>
      <c r="BD295">
        <v>4.9400000000000004</v>
      </c>
      <c r="BE295">
        <v>253</v>
      </c>
      <c r="BF295">
        <v>1.02</v>
      </c>
      <c r="BG295">
        <v>0.75</v>
      </c>
      <c r="BH295">
        <v>0.54</v>
      </c>
      <c r="BI295">
        <v>12.9</v>
      </c>
      <c r="BJ295">
        <v>3400</v>
      </c>
      <c r="BK295">
        <v>0.86</v>
      </c>
      <c r="BL295">
        <v>0.2</v>
      </c>
      <c r="BM295">
        <v>3.66</v>
      </c>
      <c r="BN295">
        <v>65</v>
      </c>
      <c r="BO295">
        <v>8.49</v>
      </c>
      <c r="BP295">
        <v>15.1</v>
      </c>
      <c r="BQ295">
        <v>1.17</v>
      </c>
      <c r="BR295">
        <v>88</v>
      </c>
      <c r="BS295">
        <v>63</v>
      </c>
    </row>
    <row r="296" spans="1:71" x14ac:dyDescent="0.25">
      <c r="A296" t="s">
        <v>630</v>
      </c>
      <c r="B296">
        <v>1.28</v>
      </c>
      <c r="C296">
        <v>75200</v>
      </c>
      <c r="D296">
        <v>9.4499999999999993</v>
      </c>
      <c r="E296">
        <v>0.55400000000000005</v>
      </c>
      <c r="F296" s="2">
        <v>10</v>
      </c>
      <c r="G296">
        <v>955</v>
      </c>
      <c r="H296">
        <v>2.37</v>
      </c>
      <c r="I296">
        <v>0.72</v>
      </c>
      <c r="J296">
        <v>18700</v>
      </c>
      <c r="K296">
        <v>0.28999999999999998</v>
      </c>
      <c r="L296">
        <v>68</v>
      </c>
      <c r="M296" t="s">
        <v>878</v>
      </c>
      <c r="N296">
        <v>9.18</v>
      </c>
      <c r="O296">
        <v>58</v>
      </c>
      <c r="P296">
        <v>9.5399999999999991</v>
      </c>
      <c r="Q296">
        <v>3200</v>
      </c>
      <c r="R296">
        <v>3.3</v>
      </c>
      <c r="S296">
        <v>1.36</v>
      </c>
      <c r="T296">
        <v>1.36</v>
      </c>
      <c r="U296">
        <v>30400</v>
      </c>
      <c r="V296">
        <v>19.7</v>
      </c>
      <c r="W296">
        <v>5.2</v>
      </c>
      <c r="X296">
        <v>0.1</v>
      </c>
      <c r="Y296">
        <v>2.04</v>
      </c>
      <c r="Z296">
        <v>2.1000000000000001E-2</v>
      </c>
      <c r="AA296">
        <v>0.54</v>
      </c>
      <c r="AB296">
        <v>8.1000000000000003E-2</v>
      </c>
      <c r="AC296" t="s">
        <v>878</v>
      </c>
      <c r="AD296">
        <v>31900</v>
      </c>
      <c r="AE296">
        <v>33.6</v>
      </c>
      <c r="AF296">
        <v>47.1</v>
      </c>
      <c r="AG296">
        <v>0.19</v>
      </c>
      <c r="AH296">
        <v>7890</v>
      </c>
      <c r="AI296">
        <v>420</v>
      </c>
      <c r="AJ296">
        <v>68</v>
      </c>
      <c r="AK296">
        <v>21100</v>
      </c>
      <c r="AL296">
        <v>11.9</v>
      </c>
      <c r="AM296">
        <v>28.4</v>
      </c>
      <c r="AN296">
        <v>38.6</v>
      </c>
      <c r="AO296">
        <v>860</v>
      </c>
      <c r="AP296">
        <v>49.7</v>
      </c>
      <c r="AQ296" t="s">
        <v>878</v>
      </c>
      <c r="AR296">
        <v>7.8</v>
      </c>
      <c r="AS296" t="s">
        <v>878</v>
      </c>
      <c r="AT296">
        <v>89</v>
      </c>
      <c r="AU296">
        <v>2.3E-2</v>
      </c>
      <c r="AV296" t="s">
        <v>878</v>
      </c>
      <c r="AW296" t="s">
        <v>878</v>
      </c>
      <c r="AX296">
        <v>5370</v>
      </c>
      <c r="AY296">
        <v>10.1</v>
      </c>
      <c r="AZ296">
        <v>8.58</v>
      </c>
      <c r="BA296">
        <v>3.98</v>
      </c>
      <c r="BB296" t="s">
        <v>878</v>
      </c>
      <c r="BC296" t="s">
        <v>878</v>
      </c>
      <c r="BD296">
        <v>4.41</v>
      </c>
      <c r="BE296">
        <v>266</v>
      </c>
      <c r="BF296">
        <v>1.05</v>
      </c>
      <c r="BG296">
        <v>0.69</v>
      </c>
      <c r="BH296">
        <v>0.16</v>
      </c>
      <c r="BI296">
        <v>12.3</v>
      </c>
      <c r="BJ296">
        <v>3370</v>
      </c>
      <c r="BK296">
        <v>0.82</v>
      </c>
      <c r="BL296">
        <v>0.18</v>
      </c>
      <c r="BM296">
        <v>3.4</v>
      </c>
      <c r="BN296">
        <v>71</v>
      </c>
      <c r="BO296">
        <v>9.1199999999999992</v>
      </c>
      <c r="BP296">
        <v>14.9</v>
      </c>
      <c r="BQ296">
        <v>1.17</v>
      </c>
      <c r="BR296">
        <v>98</v>
      </c>
      <c r="BS296">
        <v>68</v>
      </c>
    </row>
    <row r="297" spans="1:71" x14ac:dyDescent="0.25">
      <c r="A297" t="s">
        <v>631</v>
      </c>
      <c r="B297">
        <v>1.82</v>
      </c>
      <c r="C297">
        <v>75700</v>
      </c>
      <c r="D297">
        <v>37.700000000000003</v>
      </c>
      <c r="E297">
        <v>0.36399999999999999</v>
      </c>
      <c r="F297" t="s">
        <v>878</v>
      </c>
      <c r="G297">
        <v>1022</v>
      </c>
      <c r="H297">
        <v>2.4</v>
      </c>
      <c r="I297">
        <v>2.75</v>
      </c>
      <c r="J297">
        <v>17200</v>
      </c>
      <c r="K297">
        <v>0.31</v>
      </c>
      <c r="L297">
        <v>67</v>
      </c>
      <c r="M297" t="s">
        <v>878</v>
      </c>
      <c r="N297">
        <v>7.37</v>
      </c>
      <c r="O297">
        <v>36.5</v>
      </c>
      <c r="P297">
        <v>9.57</v>
      </c>
      <c r="Q297">
        <v>4440</v>
      </c>
      <c r="R297">
        <v>3.53</v>
      </c>
      <c r="S297">
        <v>1.4</v>
      </c>
      <c r="T297">
        <v>1.22</v>
      </c>
      <c r="U297">
        <v>27900</v>
      </c>
      <c r="V297">
        <v>19.5</v>
      </c>
      <c r="W297">
        <v>5.52</v>
      </c>
      <c r="X297">
        <v>0.1</v>
      </c>
      <c r="Y297">
        <v>2.08</v>
      </c>
      <c r="Z297" t="s">
        <v>878</v>
      </c>
      <c r="AA297">
        <v>0.59</v>
      </c>
      <c r="AB297">
        <v>0.1</v>
      </c>
      <c r="AC297" t="s">
        <v>878</v>
      </c>
      <c r="AD297">
        <v>33200</v>
      </c>
      <c r="AE297">
        <v>31.5</v>
      </c>
      <c r="AF297">
        <v>44.1</v>
      </c>
      <c r="AG297">
        <v>0.18</v>
      </c>
      <c r="AH297">
        <v>7030</v>
      </c>
      <c r="AI297">
        <v>330</v>
      </c>
      <c r="AJ297">
        <v>87</v>
      </c>
      <c r="AK297">
        <v>22000</v>
      </c>
      <c r="AL297">
        <v>11.8</v>
      </c>
      <c r="AM297">
        <v>30.3</v>
      </c>
      <c r="AN297">
        <v>14.5</v>
      </c>
      <c r="AO297">
        <v>870</v>
      </c>
      <c r="AP297">
        <v>27.7</v>
      </c>
      <c r="AQ297" t="s">
        <v>878</v>
      </c>
      <c r="AR297">
        <v>8.02</v>
      </c>
      <c r="AS297" t="s">
        <v>878</v>
      </c>
      <c r="AT297">
        <v>91</v>
      </c>
      <c r="AU297">
        <v>7.1999999999999995E-2</v>
      </c>
      <c r="AV297" t="s">
        <v>878</v>
      </c>
      <c r="AW297" t="s">
        <v>878</v>
      </c>
      <c r="AX297">
        <v>5890</v>
      </c>
      <c r="AY297">
        <v>4.2699999999999996</v>
      </c>
      <c r="AZ297">
        <v>7.94</v>
      </c>
      <c r="BA297">
        <v>5.19</v>
      </c>
      <c r="BB297" t="s">
        <v>878</v>
      </c>
      <c r="BC297">
        <v>3.51</v>
      </c>
      <c r="BD297">
        <v>4.74</v>
      </c>
      <c r="BE297">
        <v>279</v>
      </c>
      <c r="BF297">
        <v>1</v>
      </c>
      <c r="BG297">
        <v>0.74</v>
      </c>
      <c r="BH297">
        <v>0.6</v>
      </c>
      <c r="BI297">
        <v>12.5</v>
      </c>
      <c r="BJ297">
        <v>3300</v>
      </c>
      <c r="BK297">
        <v>0.85</v>
      </c>
      <c r="BL297">
        <v>0.19</v>
      </c>
      <c r="BM297">
        <v>3.51</v>
      </c>
      <c r="BN297">
        <v>58</v>
      </c>
      <c r="BO297">
        <v>8.11</v>
      </c>
      <c r="BP297">
        <v>14.6</v>
      </c>
      <c r="BQ297">
        <v>1.1599999999999999</v>
      </c>
      <c r="BR297">
        <v>91</v>
      </c>
      <c r="BS297">
        <v>69</v>
      </c>
    </row>
    <row r="298" spans="1:71" x14ac:dyDescent="0.25">
      <c r="A298" t="s">
        <v>632</v>
      </c>
      <c r="B298">
        <v>1.34</v>
      </c>
      <c r="C298">
        <v>74300</v>
      </c>
      <c r="D298">
        <v>46.7</v>
      </c>
      <c r="E298">
        <v>0.17599999999999999</v>
      </c>
      <c r="F298" t="s">
        <v>878</v>
      </c>
      <c r="G298">
        <v>1103</v>
      </c>
      <c r="H298">
        <v>2.5499999999999998</v>
      </c>
      <c r="I298">
        <v>1.78</v>
      </c>
      <c r="J298">
        <v>17100</v>
      </c>
      <c r="K298">
        <v>0.69</v>
      </c>
      <c r="L298">
        <v>70</v>
      </c>
      <c r="M298" t="s">
        <v>878</v>
      </c>
      <c r="N298">
        <v>7.93</v>
      </c>
      <c r="O298">
        <v>43.3</v>
      </c>
      <c r="P298">
        <v>10.9</v>
      </c>
      <c r="Q298">
        <v>6220</v>
      </c>
      <c r="R298">
        <v>3.77</v>
      </c>
      <c r="S298">
        <v>1.43</v>
      </c>
      <c r="T298">
        <v>1.33</v>
      </c>
      <c r="U298">
        <v>31300</v>
      </c>
      <c r="V298">
        <v>20.3</v>
      </c>
      <c r="W298">
        <v>5.98</v>
      </c>
      <c r="X298">
        <v>0.13</v>
      </c>
      <c r="Y298">
        <v>1.98</v>
      </c>
      <c r="Z298" t="s">
        <v>878</v>
      </c>
      <c r="AA298">
        <v>0.62</v>
      </c>
      <c r="AB298">
        <v>0.15</v>
      </c>
      <c r="AC298" t="s">
        <v>878</v>
      </c>
      <c r="AD298">
        <v>30700</v>
      </c>
      <c r="AE298">
        <v>33.9</v>
      </c>
      <c r="AF298">
        <v>50</v>
      </c>
      <c r="AG298">
        <v>0.18</v>
      </c>
      <c r="AH298">
        <v>7120</v>
      </c>
      <c r="AI298">
        <v>350</v>
      </c>
      <c r="AJ298">
        <v>114</v>
      </c>
      <c r="AK298">
        <v>21000</v>
      </c>
      <c r="AL298">
        <v>12.6</v>
      </c>
      <c r="AM298">
        <v>33.9</v>
      </c>
      <c r="AN298">
        <v>15.8</v>
      </c>
      <c r="AO298">
        <v>870</v>
      </c>
      <c r="AP298">
        <v>37.1</v>
      </c>
      <c r="AQ298" t="s">
        <v>878</v>
      </c>
      <c r="AR298">
        <v>8.69</v>
      </c>
      <c r="AS298" t="s">
        <v>878</v>
      </c>
      <c r="AT298">
        <v>103</v>
      </c>
      <c r="AU298">
        <v>8.5000000000000006E-2</v>
      </c>
      <c r="AV298" t="s">
        <v>878</v>
      </c>
      <c r="AW298" t="s">
        <v>878</v>
      </c>
      <c r="AX298">
        <v>7390</v>
      </c>
      <c r="AY298">
        <v>5.32</v>
      </c>
      <c r="AZ298">
        <v>8.39</v>
      </c>
      <c r="BA298">
        <v>4.1100000000000003</v>
      </c>
      <c r="BB298" t="s">
        <v>878</v>
      </c>
      <c r="BC298">
        <v>3.58</v>
      </c>
      <c r="BD298">
        <v>5.04</v>
      </c>
      <c r="BE298">
        <v>217</v>
      </c>
      <c r="BF298">
        <v>1.1299999999999999</v>
      </c>
      <c r="BG298">
        <v>0.79</v>
      </c>
      <c r="BH298">
        <v>0.65</v>
      </c>
      <c r="BI298">
        <v>13.9</v>
      </c>
      <c r="BJ298">
        <v>3500</v>
      </c>
      <c r="BK298">
        <v>0.93</v>
      </c>
      <c r="BL298">
        <v>0.19</v>
      </c>
      <c r="BM298">
        <v>4.09</v>
      </c>
      <c r="BN298">
        <v>60</v>
      </c>
      <c r="BO298">
        <v>9.2799999999999994</v>
      </c>
      <c r="BP298">
        <v>15.5</v>
      </c>
      <c r="BQ298">
        <v>1.21</v>
      </c>
      <c r="BR298">
        <v>161</v>
      </c>
      <c r="BS298">
        <v>64</v>
      </c>
    </row>
    <row r="299" spans="1:71" x14ac:dyDescent="0.25">
      <c r="A299" t="s">
        <v>633</v>
      </c>
      <c r="B299">
        <v>1.35</v>
      </c>
      <c r="C299">
        <v>74700</v>
      </c>
      <c r="D299">
        <v>14.3</v>
      </c>
      <c r="E299">
        <v>0.47</v>
      </c>
      <c r="F299" s="2">
        <v>10</v>
      </c>
      <c r="G299">
        <v>934</v>
      </c>
      <c r="H299">
        <v>2.44</v>
      </c>
      <c r="I299">
        <v>1.1299999999999999</v>
      </c>
      <c r="J299">
        <v>17300</v>
      </c>
      <c r="K299">
        <v>0.38</v>
      </c>
      <c r="L299">
        <v>64</v>
      </c>
      <c r="M299" t="s">
        <v>878</v>
      </c>
      <c r="N299">
        <v>9.42</v>
      </c>
      <c r="O299">
        <v>39.6</v>
      </c>
      <c r="P299">
        <v>8.3699999999999992</v>
      </c>
      <c r="Q299">
        <v>5480</v>
      </c>
      <c r="R299">
        <v>3.23</v>
      </c>
      <c r="S299">
        <v>1.35</v>
      </c>
      <c r="T299">
        <v>1.2</v>
      </c>
      <c r="U299">
        <v>29300</v>
      </c>
      <c r="V299">
        <v>18.7</v>
      </c>
      <c r="W299">
        <v>5.1100000000000003</v>
      </c>
      <c r="X299">
        <v>8.7999999999999995E-2</v>
      </c>
      <c r="Y299">
        <v>2.13</v>
      </c>
      <c r="Z299">
        <v>3.1E-2</v>
      </c>
      <c r="AA299">
        <v>0.52</v>
      </c>
      <c r="AB299">
        <v>0.17</v>
      </c>
      <c r="AC299" t="s">
        <v>878</v>
      </c>
      <c r="AD299">
        <v>33800</v>
      </c>
      <c r="AE299">
        <v>30.8</v>
      </c>
      <c r="AF299">
        <v>43.8</v>
      </c>
      <c r="AG299">
        <v>0.18</v>
      </c>
      <c r="AH299">
        <v>6940</v>
      </c>
      <c r="AI299">
        <v>330</v>
      </c>
      <c r="AJ299">
        <v>152</v>
      </c>
      <c r="AK299">
        <v>21500</v>
      </c>
      <c r="AL299">
        <v>10.8</v>
      </c>
      <c r="AM299">
        <v>29.3</v>
      </c>
      <c r="AN299">
        <v>18.899999999999999</v>
      </c>
      <c r="AO299">
        <v>850</v>
      </c>
      <c r="AP299">
        <v>41.7</v>
      </c>
      <c r="AQ299" t="s">
        <v>878</v>
      </c>
      <c r="AR299">
        <v>7.33</v>
      </c>
      <c r="AS299" t="s">
        <v>878</v>
      </c>
      <c r="AT299">
        <v>81</v>
      </c>
      <c r="AU299">
        <v>2.5000000000000001E-2</v>
      </c>
      <c r="AV299" t="s">
        <v>878</v>
      </c>
      <c r="AW299" t="s">
        <v>878</v>
      </c>
      <c r="AX299">
        <v>8140</v>
      </c>
      <c r="AY299">
        <v>183</v>
      </c>
      <c r="AZ299">
        <v>7.47</v>
      </c>
      <c r="BA299">
        <v>6.16</v>
      </c>
      <c r="BB299" t="s">
        <v>878</v>
      </c>
      <c r="BC299" t="s">
        <v>878</v>
      </c>
      <c r="BD299">
        <v>4.1100000000000003</v>
      </c>
      <c r="BE299">
        <v>299</v>
      </c>
      <c r="BF299">
        <v>1</v>
      </c>
      <c r="BG299">
        <v>0.64</v>
      </c>
      <c r="BH299">
        <v>0.39</v>
      </c>
      <c r="BI299">
        <v>11.7</v>
      </c>
      <c r="BJ299">
        <v>3130</v>
      </c>
      <c r="BK299">
        <v>0.79</v>
      </c>
      <c r="BL299">
        <v>0.18</v>
      </c>
      <c r="BM299">
        <v>3.37</v>
      </c>
      <c r="BN299">
        <v>55</v>
      </c>
      <c r="BO299">
        <v>9.5500000000000007</v>
      </c>
      <c r="BP299">
        <v>13.9</v>
      </c>
      <c r="BQ299">
        <v>1.1299999999999999</v>
      </c>
      <c r="BR299">
        <v>132</v>
      </c>
      <c r="BS299">
        <v>69</v>
      </c>
    </row>
    <row r="300" spans="1:71" x14ac:dyDescent="0.25">
      <c r="A300" t="s">
        <v>634</v>
      </c>
      <c r="B300" t="s">
        <v>878</v>
      </c>
      <c r="C300" t="s">
        <v>878</v>
      </c>
      <c r="D300" t="s">
        <v>878</v>
      </c>
      <c r="E300">
        <v>0.83599999999999997</v>
      </c>
      <c r="F300" t="s">
        <v>878</v>
      </c>
      <c r="G300" t="s">
        <v>878</v>
      </c>
      <c r="H300" t="s">
        <v>878</v>
      </c>
      <c r="I300" t="s">
        <v>878</v>
      </c>
      <c r="J300" t="s">
        <v>878</v>
      </c>
      <c r="K300" t="s">
        <v>878</v>
      </c>
      <c r="L300" t="s">
        <v>878</v>
      </c>
      <c r="M300" t="s">
        <v>878</v>
      </c>
      <c r="N300" t="s">
        <v>878</v>
      </c>
      <c r="O300" t="s">
        <v>878</v>
      </c>
      <c r="P300" t="s">
        <v>878</v>
      </c>
      <c r="Q300">
        <v>7420</v>
      </c>
      <c r="R300" t="s">
        <v>878</v>
      </c>
      <c r="S300" t="s">
        <v>878</v>
      </c>
      <c r="T300" t="s">
        <v>878</v>
      </c>
      <c r="U300" t="s">
        <v>878</v>
      </c>
      <c r="V300" t="s">
        <v>878</v>
      </c>
      <c r="W300" t="s">
        <v>878</v>
      </c>
      <c r="X300" t="s">
        <v>878</v>
      </c>
      <c r="Y300" t="s">
        <v>878</v>
      </c>
      <c r="Z300" t="s">
        <v>878</v>
      </c>
      <c r="AA300" t="s">
        <v>878</v>
      </c>
      <c r="AB300" t="s">
        <v>878</v>
      </c>
      <c r="AC300" t="s">
        <v>878</v>
      </c>
      <c r="AD300" t="s">
        <v>878</v>
      </c>
      <c r="AE300" t="s">
        <v>878</v>
      </c>
      <c r="AF300" t="s">
        <v>878</v>
      </c>
      <c r="AG300" t="s">
        <v>878</v>
      </c>
      <c r="AH300" t="s">
        <v>878</v>
      </c>
      <c r="AI300" t="s">
        <v>878</v>
      </c>
      <c r="AJ300">
        <v>591</v>
      </c>
      <c r="AK300" t="s">
        <v>878</v>
      </c>
      <c r="AL300" t="s">
        <v>878</v>
      </c>
      <c r="AM300" t="s">
        <v>878</v>
      </c>
      <c r="AN300" t="s">
        <v>878</v>
      </c>
      <c r="AO300" t="s">
        <v>878</v>
      </c>
      <c r="AP300" t="s">
        <v>878</v>
      </c>
      <c r="AQ300" t="s">
        <v>878</v>
      </c>
      <c r="AR300" t="s">
        <v>878</v>
      </c>
      <c r="AS300" t="s">
        <v>878</v>
      </c>
      <c r="AT300" t="s">
        <v>878</v>
      </c>
      <c r="AU300" t="s">
        <v>878</v>
      </c>
      <c r="AV300" t="s">
        <v>878</v>
      </c>
      <c r="AW300" t="s">
        <v>878</v>
      </c>
      <c r="AX300">
        <v>9440</v>
      </c>
      <c r="AY300" t="s">
        <v>878</v>
      </c>
      <c r="AZ300" t="s">
        <v>878</v>
      </c>
      <c r="BA300" t="s">
        <v>878</v>
      </c>
      <c r="BB300" t="s">
        <v>878</v>
      </c>
      <c r="BC300" t="s">
        <v>878</v>
      </c>
      <c r="BD300" t="s">
        <v>878</v>
      </c>
      <c r="BE300" t="s">
        <v>878</v>
      </c>
      <c r="BF300" t="s">
        <v>878</v>
      </c>
      <c r="BG300" t="s">
        <v>878</v>
      </c>
      <c r="BH300" t="s">
        <v>878</v>
      </c>
      <c r="BI300" t="s">
        <v>878</v>
      </c>
      <c r="BJ300" t="s">
        <v>878</v>
      </c>
      <c r="BK300" t="s">
        <v>878</v>
      </c>
      <c r="BL300" t="s">
        <v>878</v>
      </c>
      <c r="BM300" t="s">
        <v>878</v>
      </c>
      <c r="BN300" t="s">
        <v>878</v>
      </c>
      <c r="BO300" t="s">
        <v>878</v>
      </c>
      <c r="BP300" t="s">
        <v>878</v>
      </c>
      <c r="BQ300" t="s">
        <v>878</v>
      </c>
      <c r="BR300" t="s">
        <v>878</v>
      </c>
      <c r="BS300" t="s">
        <v>878</v>
      </c>
    </row>
    <row r="301" spans="1:71" x14ac:dyDescent="0.25">
      <c r="A301" t="s">
        <v>636</v>
      </c>
      <c r="B301" t="s">
        <v>878</v>
      </c>
      <c r="C301" t="s">
        <v>878</v>
      </c>
      <c r="D301" t="s">
        <v>878</v>
      </c>
      <c r="E301">
        <v>0.72699999999999998</v>
      </c>
      <c r="F301" t="s">
        <v>878</v>
      </c>
      <c r="G301" t="s">
        <v>878</v>
      </c>
      <c r="H301" t="s">
        <v>878</v>
      </c>
      <c r="I301" t="s">
        <v>878</v>
      </c>
      <c r="J301" t="s">
        <v>878</v>
      </c>
      <c r="K301" t="s">
        <v>878</v>
      </c>
      <c r="L301" t="s">
        <v>878</v>
      </c>
      <c r="M301" t="s">
        <v>878</v>
      </c>
      <c r="N301" t="s">
        <v>878</v>
      </c>
      <c r="O301" t="s">
        <v>878</v>
      </c>
      <c r="P301" t="s">
        <v>878</v>
      </c>
      <c r="Q301">
        <v>6910</v>
      </c>
      <c r="R301" t="s">
        <v>878</v>
      </c>
      <c r="S301" t="s">
        <v>878</v>
      </c>
      <c r="T301" t="s">
        <v>878</v>
      </c>
      <c r="U301" t="s">
        <v>878</v>
      </c>
      <c r="V301" t="s">
        <v>878</v>
      </c>
      <c r="W301" t="s">
        <v>878</v>
      </c>
      <c r="X301" t="s">
        <v>878</v>
      </c>
      <c r="Y301" t="s">
        <v>878</v>
      </c>
      <c r="Z301" t="s">
        <v>878</v>
      </c>
      <c r="AA301" t="s">
        <v>878</v>
      </c>
      <c r="AB301" t="s">
        <v>878</v>
      </c>
      <c r="AC301" t="s">
        <v>878</v>
      </c>
      <c r="AD301" t="s">
        <v>878</v>
      </c>
      <c r="AE301" t="s">
        <v>878</v>
      </c>
      <c r="AF301" t="s">
        <v>878</v>
      </c>
      <c r="AG301" t="s">
        <v>878</v>
      </c>
      <c r="AH301" t="s">
        <v>878</v>
      </c>
      <c r="AI301" t="s">
        <v>878</v>
      </c>
      <c r="AJ301" t="s">
        <v>878</v>
      </c>
      <c r="AK301" t="s">
        <v>878</v>
      </c>
      <c r="AL301" t="s">
        <v>878</v>
      </c>
      <c r="AM301" t="s">
        <v>878</v>
      </c>
      <c r="AN301" t="s">
        <v>878</v>
      </c>
      <c r="AO301" t="s">
        <v>878</v>
      </c>
      <c r="AP301" t="s">
        <v>878</v>
      </c>
      <c r="AQ301" t="s">
        <v>878</v>
      </c>
      <c r="AR301" t="s">
        <v>878</v>
      </c>
      <c r="AS301" t="s">
        <v>878</v>
      </c>
      <c r="AT301" t="s">
        <v>878</v>
      </c>
      <c r="AU301" t="s">
        <v>878</v>
      </c>
      <c r="AV301" t="s">
        <v>878</v>
      </c>
      <c r="AW301" t="s">
        <v>878</v>
      </c>
      <c r="AX301" t="s">
        <v>878</v>
      </c>
      <c r="AY301" t="s">
        <v>878</v>
      </c>
      <c r="AZ301" t="s">
        <v>878</v>
      </c>
      <c r="BA301" t="s">
        <v>878</v>
      </c>
      <c r="BB301" t="s">
        <v>878</v>
      </c>
      <c r="BC301" t="s">
        <v>878</v>
      </c>
      <c r="BD301" t="s">
        <v>878</v>
      </c>
      <c r="BE301" t="s">
        <v>878</v>
      </c>
      <c r="BF301" t="s">
        <v>878</v>
      </c>
      <c r="BG301" t="s">
        <v>878</v>
      </c>
      <c r="BH301" t="s">
        <v>878</v>
      </c>
      <c r="BI301" t="s">
        <v>878</v>
      </c>
      <c r="BJ301" t="s">
        <v>878</v>
      </c>
      <c r="BK301" t="s">
        <v>878</v>
      </c>
      <c r="BL301" t="s">
        <v>878</v>
      </c>
      <c r="BM301" t="s">
        <v>878</v>
      </c>
      <c r="BN301" t="s">
        <v>878</v>
      </c>
      <c r="BO301" t="s">
        <v>878</v>
      </c>
      <c r="BP301" t="s">
        <v>878</v>
      </c>
      <c r="BQ301" t="s">
        <v>878</v>
      </c>
      <c r="BR301" t="s">
        <v>878</v>
      </c>
      <c r="BS301" t="s">
        <v>878</v>
      </c>
    </row>
    <row r="302" spans="1:71" x14ac:dyDescent="0.25">
      <c r="A302" t="s">
        <v>637</v>
      </c>
      <c r="B302" t="s">
        <v>878</v>
      </c>
      <c r="C302" t="s">
        <v>878</v>
      </c>
      <c r="D302" t="s">
        <v>878</v>
      </c>
      <c r="E302">
        <v>0.84099999999999997</v>
      </c>
      <c r="F302" t="s">
        <v>878</v>
      </c>
      <c r="G302" t="s">
        <v>878</v>
      </c>
      <c r="H302" t="s">
        <v>878</v>
      </c>
      <c r="I302" t="s">
        <v>878</v>
      </c>
      <c r="J302" t="s">
        <v>878</v>
      </c>
      <c r="K302" t="s">
        <v>878</v>
      </c>
      <c r="L302" t="s">
        <v>878</v>
      </c>
      <c r="M302" t="s">
        <v>878</v>
      </c>
      <c r="N302" t="s">
        <v>878</v>
      </c>
      <c r="O302" t="s">
        <v>878</v>
      </c>
      <c r="P302" t="s">
        <v>878</v>
      </c>
      <c r="Q302">
        <v>7440</v>
      </c>
      <c r="R302" t="s">
        <v>878</v>
      </c>
      <c r="S302" t="s">
        <v>878</v>
      </c>
      <c r="T302" t="s">
        <v>878</v>
      </c>
      <c r="U302" t="s">
        <v>878</v>
      </c>
      <c r="V302" t="s">
        <v>878</v>
      </c>
      <c r="W302" t="s">
        <v>878</v>
      </c>
      <c r="X302" t="s">
        <v>878</v>
      </c>
      <c r="Y302" t="s">
        <v>878</v>
      </c>
      <c r="Z302" t="s">
        <v>878</v>
      </c>
      <c r="AA302" t="s">
        <v>878</v>
      </c>
      <c r="AB302" t="s">
        <v>878</v>
      </c>
      <c r="AC302" t="s">
        <v>878</v>
      </c>
      <c r="AD302" t="s">
        <v>878</v>
      </c>
      <c r="AE302" t="s">
        <v>878</v>
      </c>
      <c r="AF302" t="s">
        <v>878</v>
      </c>
      <c r="AG302" t="s">
        <v>878</v>
      </c>
      <c r="AH302" t="s">
        <v>878</v>
      </c>
      <c r="AI302" t="s">
        <v>878</v>
      </c>
      <c r="AJ302" t="s">
        <v>878</v>
      </c>
      <c r="AK302" t="s">
        <v>878</v>
      </c>
      <c r="AL302" t="s">
        <v>878</v>
      </c>
      <c r="AM302" t="s">
        <v>878</v>
      </c>
      <c r="AN302" t="s">
        <v>878</v>
      </c>
      <c r="AO302" t="s">
        <v>878</v>
      </c>
      <c r="AP302" t="s">
        <v>878</v>
      </c>
      <c r="AQ302" t="s">
        <v>878</v>
      </c>
      <c r="AR302" t="s">
        <v>878</v>
      </c>
      <c r="AS302" t="s">
        <v>878</v>
      </c>
      <c r="AT302" t="s">
        <v>878</v>
      </c>
      <c r="AU302" t="s">
        <v>878</v>
      </c>
      <c r="AV302" t="s">
        <v>878</v>
      </c>
      <c r="AW302" t="s">
        <v>878</v>
      </c>
      <c r="AX302" t="s">
        <v>878</v>
      </c>
      <c r="AY302" t="s">
        <v>878</v>
      </c>
      <c r="AZ302" t="s">
        <v>878</v>
      </c>
      <c r="BA302" t="s">
        <v>878</v>
      </c>
      <c r="BB302" t="s">
        <v>878</v>
      </c>
      <c r="BC302" t="s">
        <v>878</v>
      </c>
      <c r="BD302" t="s">
        <v>878</v>
      </c>
      <c r="BE302" t="s">
        <v>878</v>
      </c>
      <c r="BF302" t="s">
        <v>878</v>
      </c>
      <c r="BG302" t="s">
        <v>878</v>
      </c>
      <c r="BH302" t="s">
        <v>878</v>
      </c>
      <c r="BI302" t="s">
        <v>878</v>
      </c>
      <c r="BJ302" t="s">
        <v>878</v>
      </c>
      <c r="BK302" t="s">
        <v>878</v>
      </c>
      <c r="BL302" t="s">
        <v>878</v>
      </c>
      <c r="BM302" t="s">
        <v>878</v>
      </c>
      <c r="BN302" t="s">
        <v>878</v>
      </c>
      <c r="BO302" t="s">
        <v>878</v>
      </c>
      <c r="BP302" t="s">
        <v>878</v>
      </c>
      <c r="BQ302" t="s">
        <v>878</v>
      </c>
      <c r="BR302" t="s">
        <v>878</v>
      </c>
      <c r="BS302" t="s">
        <v>878</v>
      </c>
    </row>
    <row r="303" spans="1:71" x14ac:dyDescent="0.25">
      <c r="A303" t="s">
        <v>638</v>
      </c>
      <c r="B303" t="s">
        <v>878</v>
      </c>
      <c r="C303" t="s">
        <v>878</v>
      </c>
      <c r="D303" t="s">
        <v>878</v>
      </c>
      <c r="E303">
        <v>0.43</v>
      </c>
      <c r="F303" t="s">
        <v>878</v>
      </c>
      <c r="G303" t="s">
        <v>878</v>
      </c>
      <c r="H303" t="s">
        <v>878</v>
      </c>
      <c r="I303" t="s">
        <v>878</v>
      </c>
      <c r="J303" t="s">
        <v>878</v>
      </c>
      <c r="K303" t="s">
        <v>878</v>
      </c>
      <c r="L303" t="s">
        <v>878</v>
      </c>
      <c r="M303" t="s">
        <v>878</v>
      </c>
      <c r="N303" t="s">
        <v>878</v>
      </c>
      <c r="O303" t="s">
        <v>878</v>
      </c>
      <c r="P303" t="s">
        <v>878</v>
      </c>
      <c r="Q303">
        <v>7280</v>
      </c>
      <c r="R303" t="s">
        <v>878</v>
      </c>
      <c r="S303" t="s">
        <v>878</v>
      </c>
      <c r="T303" t="s">
        <v>878</v>
      </c>
      <c r="U303" t="s">
        <v>878</v>
      </c>
      <c r="V303" t="s">
        <v>878</v>
      </c>
      <c r="W303" t="s">
        <v>878</v>
      </c>
      <c r="X303" t="s">
        <v>878</v>
      </c>
      <c r="Y303" t="s">
        <v>878</v>
      </c>
      <c r="Z303" t="s">
        <v>878</v>
      </c>
      <c r="AA303" t="s">
        <v>878</v>
      </c>
      <c r="AB303" t="s">
        <v>878</v>
      </c>
      <c r="AC303" t="s">
        <v>878</v>
      </c>
      <c r="AD303" t="s">
        <v>878</v>
      </c>
      <c r="AE303" t="s">
        <v>878</v>
      </c>
      <c r="AF303" t="s">
        <v>878</v>
      </c>
      <c r="AG303" t="s">
        <v>878</v>
      </c>
      <c r="AH303" t="s">
        <v>878</v>
      </c>
      <c r="AI303" t="s">
        <v>878</v>
      </c>
      <c r="AJ303" t="s">
        <v>878</v>
      </c>
      <c r="AK303" t="s">
        <v>878</v>
      </c>
      <c r="AL303" t="s">
        <v>878</v>
      </c>
      <c r="AM303" t="s">
        <v>878</v>
      </c>
      <c r="AN303" t="s">
        <v>878</v>
      </c>
      <c r="AO303" t="s">
        <v>878</v>
      </c>
      <c r="AP303" t="s">
        <v>878</v>
      </c>
      <c r="AQ303" t="s">
        <v>878</v>
      </c>
      <c r="AR303" t="s">
        <v>878</v>
      </c>
      <c r="AS303" t="s">
        <v>878</v>
      </c>
      <c r="AT303" t="s">
        <v>878</v>
      </c>
      <c r="AU303" t="s">
        <v>878</v>
      </c>
      <c r="AV303" t="s">
        <v>878</v>
      </c>
      <c r="AW303" t="s">
        <v>878</v>
      </c>
      <c r="AX303" t="s">
        <v>878</v>
      </c>
      <c r="AY303" t="s">
        <v>878</v>
      </c>
      <c r="AZ303" t="s">
        <v>878</v>
      </c>
      <c r="BA303" t="s">
        <v>878</v>
      </c>
      <c r="BB303" t="s">
        <v>878</v>
      </c>
      <c r="BC303" t="s">
        <v>878</v>
      </c>
      <c r="BD303" t="s">
        <v>878</v>
      </c>
      <c r="BE303" t="s">
        <v>878</v>
      </c>
      <c r="BF303" t="s">
        <v>878</v>
      </c>
      <c r="BG303" t="s">
        <v>878</v>
      </c>
      <c r="BH303" t="s">
        <v>878</v>
      </c>
      <c r="BI303" t="s">
        <v>878</v>
      </c>
      <c r="BJ303" t="s">
        <v>878</v>
      </c>
      <c r="BK303" t="s">
        <v>878</v>
      </c>
      <c r="BL303" t="s">
        <v>878</v>
      </c>
      <c r="BM303" t="s">
        <v>878</v>
      </c>
      <c r="BN303" t="s">
        <v>878</v>
      </c>
      <c r="BO303" t="s">
        <v>878</v>
      </c>
      <c r="BP303" t="s">
        <v>878</v>
      </c>
      <c r="BQ303" t="s">
        <v>878</v>
      </c>
      <c r="BR303" t="s">
        <v>878</v>
      </c>
      <c r="BS303" t="s">
        <v>878</v>
      </c>
    </row>
    <row r="304" spans="1:71" x14ac:dyDescent="0.25">
      <c r="A304" t="s">
        <v>639</v>
      </c>
      <c r="B304">
        <v>0.42199999999999999</v>
      </c>
      <c r="C304">
        <v>56300</v>
      </c>
      <c r="D304">
        <v>153</v>
      </c>
      <c r="E304">
        <v>0.17599999999999999</v>
      </c>
      <c r="F304" t="s">
        <v>878</v>
      </c>
      <c r="G304">
        <v>8058</v>
      </c>
      <c r="H304">
        <v>1.06</v>
      </c>
      <c r="I304">
        <v>2.94</v>
      </c>
      <c r="J304">
        <v>41000</v>
      </c>
      <c r="K304" t="s">
        <v>878</v>
      </c>
      <c r="L304">
        <v>86</v>
      </c>
      <c r="M304" t="s">
        <v>878</v>
      </c>
      <c r="N304">
        <v>203</v>
      </c>
      <c r="O304">
        <v>36.4</v>
      </c>
      <c r="P304">
        <v>0.8</v>
      </c>
      <c r="Q304">
        <v>2930</v>
      </c>
      <c r="R304">
        <v>3.66</v>
      </c>
      <c r="S304">
        <v>2.21</v>
      </c>
      <c r="T304">
        <v>1.29</v>
      </c>
      <c r="U304">
        <v>164300</v>
      </c>
      <c r="V304">
        <v>18.7</v>
      </c>
      <c r="W304">
        <v>4.08</v>
      </c>
      <c r="X304">
        <v>0.25</v>
      </c>
      <c r="Y304">
        <v>3.53</v>
      </c>
      <c r="Z304" t="s">
        <v>878</v>
      </c>
      <c r="AA304">
        <v>0.76</v>
      </c>
      <c r="AB304">
        <v>0.11</v>
      </c>
      <c r="AC304" t="s">
        <v>878</v>
      </c>
      <c r="AD304">
        <v>34600</v>
      </c>
      <c r="AE304">
        <v>85</v>
      </c>
      <c r="AF304">
        <v>16.899999999999999</v>
      </c>
      <c r="AG304">
        <v>0.34</v>
      </c>
      <c r="AH304">
        <v>11900</v>
      </c>
      <c r="AI304">
        <v>2420</v>
      </c>
      <c r="AJ304">
        <v>65</v>
      </c>
      <c r="AK304">
        <v>13500</v>
      </c>
      <c r="AL304">
        <v>5.68</v>
      </c>
      <c r="AM304">
        <v>22.1</v>
      </c>
      <c r="AN304">
        <v>82</v>
      </c>
      <c r="AO304">
        <v>740</v>
      </c>
      <c r="AP304">
        <v>5.85</v>
      </c>
      <c r="AQ304" t="s">
        <v>878</v>
      </c>
      <c r="AR304">
        <v>6.69</v>
      </c>
      <c r="AS304" t="s">
        <v>878</v>
      </c>
      <c r="AT304">
        <v>114</v>
      </c>
      <c r="AU304">
        <v>3.1E-2</v>
      </c>
      <c r="AV304" t="s">
        <v>878</v>
      </c>
      <c r="AW304" t="s">
        <v>878</v>
      </c>
      <c r="AX304">
        <v>10100</v>
      </c>
      <c r="AY304">
        <v>3.21</v>
      </c>
      <c r="AZ304">
        <v>17</v>
      </c>
      <c r="BA304">
        <v>1.76</v>
      </c>
      <c r="BB304">
        <v>197200</v>
      </c>
      <c r="BC304">
        <v>4.32</v>
      </c>
      <c r="BD304">
        <v>4.76</v>
      </c>
      <c r="BE304">
        <v>104</v>
      </c>
      <c r="BF304">
        <v>0.47</v>
      </c>
      <c r="BG304">
        <v>0.64</v>
      </c>
      <c r="BH304">
        <v>0.33</v>
      </c>
      <c r="BI304">
        <v>9.6199999999999992</v>
      </c>
      <c r="BJ304">
        <v>4450</v>
      </c>
      <c r="BK304">
        <v>0.26</v>
      </c>
      <c r="BL304">
        <v>0.31</v>
      </c>
      <c r="BM304">
        <v>17.899999999999999</v>
      </c>
      <c r="BN304">
        <v>280</v>
      </c>
      <c r="BO304">
        <v>43.8</v>
      </c>
      <c r="BP304">
        <v>20.8</v>
      </c>
      <c r="BQ304">
        <v>2.2000000000000002</v>
      </c>
      <c r="BR304">
        <v>22.7</v>
      </c>
      <c r="BS304">
        <v>134</v>
      </c>
    </row>
    <row r="305" spans="1:71" x14ac:dyDescent="0.25">
      <c r="A305" t="s">
        <v>643</v>
      </c>
      <c r="B305">
        <v>0.81699999999999995</v>
      </c>
      <c r="C305">
        <v>47700</v>
      </c>
      <c r="D305">
        <v>336</v>
      </c>
      <c r="E305">
        <v>0.376</v>
      </c>
      <c r="F305" t="s">
        <v>878</v>
      </c>
      <c r="G305">
        <v>16200</v>
      </c>
      <c r="H305">
        <v>0.86</v>
      </c>
      <c r="I305">
        <v>5.85</v>
      </c>
      <c r="J305">
        <v>38600</v>
      </c>
      <c r="K305" t="s">
        <v>878</v>
      </c>
      <c r="L305">
        <v>123</v>
      </c>
      <c r="M305" t="s">
        <v>878</v>
      </c>
      <c r="N305">
        <v>386</v>
      </c>
      <c r="O305">
        <v>30.9</v>
      </c>
      <c r="P305">
        <v>0.72</v>
      </c>
      <c r="Q305">
        <v>6070</v>
      </c>
      <c r="R305">
        <v>3.47</v>
      </c>
      <c r="S305">
        <v>2.12</v>
      </c>
      <c r="T305">
        <v>1.64</v>
      </c>
      <c r="U305">
        <v>207100</v>
      </c>
      <c r="V305">
        <v>17.399999999999999</v>
      </c>
      <c r="W305">
        <v>4.03</v>
      </c>
      <c r="X305">
        <v>0.28000000000000003</v>
      </c>
      <c r="Y305">
        <v>3.23</v>
      </c>
      <c r="Z305" t="s">
        <v>878</v>
      </c>
      <c r="AA305">
        <v>0.72</v>
      </c>
      <c r="AB305">
        <v>0.18</v>
      </c>
      <c r="AC305" t="s">
        <v>878</v>
      </c>
      <c r="AD305">
        <v>31600</v>
      </c>
      <c r="AE305">
        <v>139</v>
      </c>
      <c r="AF305">
        <v>16.399999999999999</v>
      </c>
      <c r="AG305">
        <v>0.33</v>
      </c>
      <c r="AH305">
        <v>11300</v>
      </c>
      <c r="AI305">
        <v>3210</v>
      </c>
      <c r="AJ305">
        <v>138</v>
      </c>
      <c r="AK305">
        <v>9780</v>
      </c>
      <c r="AL305">
        <v>5.56</v>
      </c>
      <c r="AM305">
        <v>25.4</v>
      </c>
      <c r="AN305">
        <v>80</v>
      </c>
      <c r="AO305">
        <v>810</v>
      </c>
      <c r="AP305">
        <v>9.35</v>
      </c>
      <c r="AQ305" t="s">
        <v>878</v>
      </c>
      <c r="AR305">
        <v>8.43</v>
      </c>
      <c r="AS305" t="s">
        <v>878</v>
      </c>
      <c r="AT305">
        <v>100</v>
      </c>
      <c r="AU305">
        <v>6.4000000000000001E-2</v>
      </c>
      <c r="AV305" t="s">
        <v>878</v>
      </c>
      <c r="AW305" t="s">
        <v>878</v>
      </c>
      <c r="AX305">
        <v>18000</v>
      </c>
      <c r="AY305">
        <v>5.66</v>
      </c>
      <c r="AZ305">
        <v>13.9</v>
      </c>
      <c r="BA305">
        <v>2.37</v>
      </c>
      <c r="BB305">
        <v>176100</v>
      </c>
      <c r="BC305">
        <v>4.46</v>
      </c>
      <c r="BD305">
        <v>7.11</v>
      </c>
      <c r="BE305">
        <v>158</v>
      </c>
      <c r="BF305">
        <v>0.45</v>
      </c>
      <c r="BG305">
        <v>0.61</v>
      </c>
      <c r="BH305">
        <v>0.74</v>
      </c>
      <c r="BI305">
        <v>8.26</v>
      </c>
      <c r="BJ305">
        <v>3930</v>
      </c>
      <c r="BK305">
        <v>0.27</v>
      </c>
      <c r="BL305">
        <v>0.3</v>
      </c>
      <c r="BM305">
        <v>31</v>
      </c>
      <c r="BN305">
        <v>227</v>
      </c>
      <c r="BO305">
        <v>92</v>
      </c>
      <c r="BP305">
        <v>19.899999999999999</v>
      </c>
      <c r="BQ305">
        <v>2.1</v>
      </c>
      <c r="BR305">
        <v>24.4</v>
      </c>
      <c r="BS305">
        <v>123</v>
      </c>
    </row>
    <row r="306" spans="1:71" x14ac:dyDescent="0.25">
      <c r="A306" t="s">
        <v>644</v>
      </c>
      <c r="B306">
        <v>1.23</v>
      </c>
      <c r="C306">
        <v>39500</v>
      </c>
      <c r="D306">
        <v>490</v>
      </c>
      <c r="E306">
        <v>0.57399999999999995</v>
      </c>
      <c r="F306" t="s">
        <v>878</v>
      </c>
      <c r="G306">
        <v>23800</v>
      </c>
      <c r="H306">
        <v>0.7</v>
      </c>
      <c r="I306">
        <v>8.7200000000000006</v>
      </c>
      <c r="J306">
        <v>36500</v>
      </c>
      <c r="K306" t="s">
        <v>878</v>
      </c>
      <c r="L306">
        <v>148</v>
      </c>
      <c r="M306" t="s">
        <v>878</v>
      </c>
      <c r="N306">
        <v>550</v>
      </c>
      <c r="O306">
        <v>29.6</v>
      </c>
      <c r="P306">
        <v>0.64</v>
      </c>
      <c r="Q306">
        <v>9160</v>
      </c>
      <c r="R306">
        <v>3.24</v>
      </c>
      <c r="S306">
        <v>1.97</v>
      </c>
      <c r="T306">
        <v>1.88</v>
      </c>
      <c r="U306">
        <v>246300</v>
      </c>
      <c r="V306">
        <v>16</v>
      </c>
      <c r="W306">
        <v>3.87</v>
      </c>
      <c r="X306" t="s">
        <v>878</v>
      </c>
      <c r="Y306">
        <v>2.96</v>
      </c>
      <c r="Z306" t="s">
        <v>878</v>
      </c>
      <c r="AA306">
        <v>0.66</v>
      </c>
      <c r="AB306">
        <v>0.23</v>
      </c>
      <c r="AC306" t="s">
        <v>878</v>
      </c>
      <c r="AD306">
        <v>28300</v>
      </c>
      <c r="AE306">
        <v>171</v>
      </c>
      <c r="AF306">
        <v>16.2</v>
      </c>
      <c r="AG306">
        <v>0.31</v>
      </c>
      <c r="AH306">
        <v>11200</v>
      </c>
      <c r="AI306">
        <v>3970</v>
      </c>
      <c r="AJ306">
        <v>206</v>
      </c>
      <c r="AK306">
        <v>6330</v>
      </c>
      <c r="AL306">
        <v>5.66</v>
      </c>
      <c r="AM306">
        <v>27.2</v>
      </c>
      <c r="AN306">
        <v>72</v>
      </c>
      <c r="AO306">
        <v>890</v>
      </c>
      <c r="AP306">
        <v>12.5</v>
      </c>
      <c r="AQ306" t="s">
        <v>878</v>
      </c>
      <c r="AR306">
        <v>9.76</v>
      </c>
      <c r="AS306" t="s">
        <v>878</v>
      </c>
      <c r="AT306">
        <v>84</v>
      </c>
      <c r="AU306">
        <v>9.8000000000000004E-2</v>
      </c>
      <c r="AV306" t="s">
        <v>878</v>
      </c>
      <c r="AW306" t="s">
        <v>878</v>
      </c>
      <c r="AX306">
        <v>25000</v>
      </c>
      <c r="AY306">
        <v>7.93</v>
      </c>
      <c r="AZ306">
        <v>10.9</v>
      </c>
      <c r="BA306">
        <v>2.74</v>
      </c>
      <c r="BB306">
        <v>158100</v>
      </c>
      <c r="BC306">
        <v>4.32</v>
      </c>
      <c r="BD306">
        <v>9.32</v>
      </c>
      <c r="BE306">
        <v>199</v>
      </c>
      <c r="BF306">
        <v>0.44</v>
      </c>
      <c r="BG306">
        <v>0.59</v>
      </c>
      <c r="BH306">
        <v>1.1100000000000001</v>
      </c>
      <c r="BI306">
        <v>7.53</v>
      </c>
      <c r="BJ306">
        <v>3440</v>
      </c>
      <c r="BK306">
        <v>0.28999999999999998</v>
      </c>
      <c r="BL306">
        <v>0.28000000000000003</v>
      </c>
      <c r="BM306">
        <v>42.2</v>
      </c>
      <c r="BN306">
        <v>182</v>
      </c>
      <c r="BO306">
        <v>135</v>
      </c>
      <c r="BP306">
        <v>18.5</v>
      </c>
      <c r="BQ306">
        <v>1.97</v>
      </c>
      <c r="BR306">
        <v>30.2</v>
      </c>
      <c r="BS306">
        <v>112</v>
      </c>
    </row>
    <row r="307" spans="1:71" x14ac:dyDescent="0.25">
      <c r="A307" t="s">
        <v>645</v>
      </c>
      <c r="B307">
        <v>2.36</v>
      </c>
      <c r="C307">
        <v>30200</v>
      </c>
      <c r="D307">
        <v>666</v>
      </c>
      <c r="E307">
        <v>1.04</v>
      </c>
      <c r="F307" t="s">
        <v>878</v>
      </c>
      <c r="G307" t="s">
        <v>878</v>
      </c>
      <c r="H307">
        <v>0.53</v>
      </c>
      <c r="I307">
        <v>13.6</v>
      </c>
      <c r="J307">
        <v>33600</v>
      </c>
      <c r="K307" t="s">
        <v>878</v>
      </c>
      <c r="L307">
        <v>172</v>
      </c>
      <c r="M307" t="s">
        <v>878</v>
      </c>
      <c r="N307">
        <v>728</v>
      </c>
      <c r="O307">
        <v>25</v>
      </c>
      <c r="P307">
        <v>0.56999999999999995</v>
      </c>
      <c r="Q307">
        <v>17200</v>
      </c>
      <c r="R307">
        <v>2.99</v>
      </c>
      <c r="S307">
        <v>1.83</v>
      </c>
      <c r="T307">
        <v>2.13</v>
      </c>
      <c r="U307">
        <v>289000</v>
      </c>
      <c r="V307">
        <v>14.3</v>
      </c>
      <c r="W307">
        <v>3.84</v>
      </c>
      <c r="X307" t="s">
        <v>878</v>
      </c>
      <c r="Y307">
        <v>2.66</v>
      </c>
      <c r="Z307" t="s">
        <v>878</v>
      </c>
      <c r="AA307">
        <v>0.62</v>
      </c>
      <c r="AB307">
        <v>0.37</v>
      </c>
      <c r="AC307" t="s">
        <v>878</v>
      </c>
      <c r="AD307">
        <v>25700</v>
      </c>
      <c r="AE307">
        <v>283</v>
      </c>
      <c r="AF307">
        <v>15.5</v>
      </c>
      <c r="AG307">
        <v>0.28999999999999998</v>
      </c>
      <c r="AH307">
        <v>10200</v>
      </c>
      <c r="AI307">
        <v>4750</v>
      </c>
      <c r="AJ307">
        <v>313</v>
      </c>
      <c r="AK307">
        <v>2390</v>
      </c>
      <c r="AL307">
        <v>5.4</v>
      </c>
      <c r="AM307">
        <v>30.6</v>
      </c>
      <c r="AN307">
        <v>73</v>
      </c>
      <c r="AO307">
        <v>920</v>
      </c>
      <c r="AP307">
        <v>26.3</v>
      </c>
      <c r="AQ307" t="s">
        <v>878</v>
      </c>
      <c r="AR307">
        <v>11.1</v>
      </c>
      <c r="AS307" t="s">
        <v>878</v>
      </c>
      <c r="AT307">
        <v>70</v>
      </c>
      <c r="AU307">
        <v>0.15</v>
      </c>
      <c r="AV307" t="s">
        <v>878</v>
      </c>
      <c r="AW307" t="s">
        <v>878</v>
      </c>
      <c r="AX307">
        <v>38200</v>
      </c>
      <c r="AY307">
        <v>10.5</v>
      </c>
      <c r="AZ307">
        <v>7.42</v>
      </c>
      <c r="BA307">
        <v>3.66</v>
      </c>
      <c r="BB307">
        <v>132300</v>
      </c>
      <c r="BC307">
        <v>4.41</v>
      </c>
      <c r="BD307">
        <v>11.6</v>
      </c>
      <c r="BE307">
        <v>216</v>
      </c>
      <c r="BF307">
        <v>0.43</v>
      </c>
      <c r="BG307">
        <v>0.54</v>
      </c>
      <c r="BH307">
        <v>1.65</v>
      </c>
      <c r="BI307">
        <v>6.44</v>
      </c>
      <c r="BJ307">
        <v>2830</v>
      </c>
      <c r="BK307">
        <v>0.3</v>
      </c>
      <c r="BL307">
        <v>0.26</v>
      </c>
      <c r="BM307">
        <v>57</v>
      </c>
      <c r="BN307">
        <v>123</v>
      </c>
      <c r="BO307">
        <v>179</v>
      </c>
      <c r="BP307">
        <v>17.100000000000001</v>
      </c>
      <c r="BQ307">
        <v>1.86</v>
      </c>
      <c r="BR307">
        <v>40.200000000000003</v>
      </c>
      <c r="BS307">
        <v>100</v>
      </c>
    </row>
    <row r="308" spans="1:71" x14ac:dyDescent="0.25">
      <c r="A308" t="s">
        <v>647</v>
      </c>
      <c r="B308">
        <v>3.7</v>
      </c>
      <c r="C308">
        <v>28800</v>
      </c>
      <c r="D308">
        <v>660</v>
      </c>
      <c r="E308">
        <v>1.54</v>
      </c>
      <c r="F308" t="s">
        <v>878</v>
      </c>
      <c r="G308">
        <v>29400</v>
      </c>
      <c r="H308">
        <v>0.46</v>
      </c>
      <c r="I308">
        <v>16.399999999999999</v>
      </c>
      <c r="J308">
        <v>32700</v>
      </c>
      <c r="K308" t="s">
        <v>878</v>
      </c>
      <c r="L308">
        <v>163</v>
      </c>
      <c r="M308" t="s">
        <v>878</v>
      </c>
      <c r="N308">
        <v>728</v>
      </c>
      <c r="O308">
        <v>23.2</v>
      </c>
      <c r="P308">
        <v>0.53</v>
      </c>
      <c r="Q308">
        <v>25300</v>
      </c>
      <c r="R308">
        <v>2.97</v>
      </c>
      <c r="S308">
        <v>1.82</v>
      </c>
      <c r="T308">
        <v>2.11</v>
      </c>
      <c r="U308">
        <v>292500</v>
      </c>
      <c r="V308">
        <v>13.5</v>
      </c>
      <c r="W308">
        <v>3.79</v>
      </c>
      <c r="X308">
        <v>0.38</v>
      </c>
      <c r="Y308">
        <v>2.6</v>
      </c>
      <c r="Z308" t="s">
        <v>878</v>
      </c>
      <c r="AA308">
        <v>0.62</v>
      </c>
      <c r="AB308">
        <v>0.51</v>
      </c>
      <c r="AC308" t="s">
        <v>878</v>
      </c>
      <c r="AD308">
        <v>24800</v>
      </c>
      <c r="AE308">
        <v>286</v>
      </c>
      <c r="AF308">
        <v>15.2</v>
      </c>
      <c r="AG308">
        <v>0.28999999999999998</v>
      </c>
      <c r="AH308">
        <v>9850</v>
      </c>
      <c r="AI308">
        <v>4630</v>
      </c>
      <c r="AJ308">
        <v>376</v>
      </c>
      <c r="AK308">
        <v>1820</v>
      </c>
      <c r="AL308">
        <v>5.25</v>
      </c>
      <c r="AM308">
        <v>29.5</v>
      </c>
      <c r="AN308">
        <v>71</v>
      </c>
      <c r="AO308">
        <v>920</v>
      </c>
      <c r="AP308">
        <v>43.8</v>
      </c>
      <c r="AQ308" t="s">
        <v>878</v>
      </c>
      <c r="AR308">
        <v>10.9</v>
      </c>
      <c r="AS308" t="s">
        <v>878</v>
      </c>
      <c r="AT308">
        <v>67</v>
      </c>
      <c r="AU308">
        <v>0.18</v>
      </c>
      <c r="AV308" t="s">
        <v>878</v>
      </c>
      <c r="AW308" t="s">
        <v>878</v>
      </c>
      <c r="AX308">
        <v>47300</v>
      </c>
      <c r="AY308">
        <v>11.4</v>
      </c>
      <c r="AZ308">
        <v>7.04</v>
      </c>
      <c r="BA308">
        <v>4.76</v>
      </c>
      <c r="BB308">
        <v>125700</v>
      </c>
      <c r="BC308">
        <v>4.5</v>
      </c>
      <c r="BD308">
        <v>12</v>
      </c>
      <c r="BE308">
        <v>194</v>
      </c>
      <c r="BF308">
        <v>0.41</v>
      </c>
      <c r="BG308">
        <v>0.54</v>
      </c>
      <c r="BH308" t="s">
        <v>878</v>
      </c>
      <c r="BI308">
        <v>6.67</v>
      </c>
      <c r="BJ308">
        <v>2710</v>
      </c>
      <c r="BK308">
        <v>0.3</v>
      </c>
      <c r="BL308">
        <v>0.25</v>
      </c>
      <c r="BM308">
        <v>57</v>
      </c>
      <c r="BN308">
        <v>115</v>
      </c>
      <c r="BO308">
        <v>177</v>
      </c>
      <c r="BP308">
        <v>16.600000000000001</v>
      </c>
      <c r="BQ308">
        <v>1.84</v>
      </c>
      <c r="BR308">
        <v>55</v>
      </c>
      <c r="BS308">
        <v>98</v>
      </c>
    </row>
    <row r="309" spans="1:71" x14ac:dyDescent="0.25">
      <c r="A309" t="s">
        <v>648</v>
      </c>
      <c r="B309" t="s">
        <v>878</v>
      </c>
      <c r="C309" t="s">
        <v>878</v>
      </c>
      <c r="D309" t="s">
        <v>878</v>
      </c>
      <c r="E309">
        <v>0.34599999999999997</v>
      </c>
      <c r="F309" t="s">
        <v>878</v>
      </c>
      <c r="G309" t="s">
        <v>878</v>
      </c>
      <c r="H309" t="s">
        <v>878</v>
      </c>
      <c r="I309" t="s">
        <v>878</v>
      </c>
      <c r="J309" t="s">
        <v>878</v>
      </c>
      <c r="K309" t="s">
        <v>878</v>
      </c>
      <c r="L309" t="s">
        <v>878</v>
      </c>
      <c r="M309" t="s">
        <v>878</v>
      </c>
      <c r="N309" t="s">
        <v>878</v>
      </c>
      <c r="O309" t="s">
        <v>878</v>
      </c>
      <c r="P309" t="s">
        <v>878</v>
      </c>
      <c r="Q309">
        <v>3440</v>
      </c>
      <c r="R309" t="s">
        <v>878</v>
      </c>
      <c r="S309" t="s">
        <v>878</v>
      </c>
      <c r="T309" t="s">
        <v>878</v>
      </c>
      <c r="U309" t="s">
        <v>878</v>
      </c>
      <c r="V309" t="s">
        <v>878</v>
      </c>
      <c r="W309" t="s">
        <v>878</v>
      </c>
      <c r="X309" t="s">
        <v>878</v>
      </c>
      <c r="Y309" t="s">
        <v>878</v>
      </c>
      <c r="Z309" t="s">
        <v>878</v>
      </c>
      <c r="AA309" t="s">
        <v>878</v>
      </c>
      <c r="AB309" t="s">
        <v>878</v>
      </c>
      <c r="AC309" t="s">
        <v>878</v>
      </c>
      <c r="AD309" t="s">
        <v>878</v>
      </c>
      <c r="AE309" t="s">
        <v>878</v>
      </c>
      <c r="AF309" t="s">
        <v>878</v>
      </c>
      <c r="AG309" t="s">
        <v>878</v>
      </c>
      <c r="AH309" t="s">
        <v>878</v>
      </c>
      <c r="AI309" t="s">
        <v>878</v>
      </c>
      <c r="AJ309">
        <v>267</v>
      </c>
      <c r="AK309" t="s">
        <v>878</v>
      </c>
      <c r="AL309" t="s">
        <v>878</v>
      </c>
      <c r="AM309" t="s">
        <v>878</v>
      </c>
      <c r="AN309" t="s">
        <v>878</v>
      </c>
      <c r="AO309" t="s">
        <v>878</v>
      </c>
      <c r="AP309" t="s">
        <v>878</v>
      </c>
      <c r="AQ309" t="s">
        <v>878</v>
      </c>
      <c r="AR309" t="s">
        <v>878</v>
      </c>
      <c r="AS309" t="s">
        <v>878</v>
      </c>
      <c r="AT309" t="s">
        <v>878</v>
      </c>
      <c r="AU309" t="s">
        <v>878</v>
      </c>
      <c r="AV309" t="s">
        <v>878</v>
      </c>
      <c r="AW309" t="s">
        <v>878</v>
      </c>
      <c r="AX309">
        <v>4710</v>
      </c>
      <c r="AY309" t="s">
        <v>878</v>
      </c>
      <c r="AZ309" t="s">
        <v>878</v>
      </c>
      <c r="BA309" t="s">
        <v>878</v>
      </c>
      <c r="BB309" t="s">
        <v>878</v>
      </c>
      <c r="BC309" t="s">
        <v>878</v>
      </c>
      <c r="BD309" t="s">
        <v>878</v>
      </c>
      <c r="BE309" t="s">
        <v>878</v>
      </c>
      <c r="BF309" t="s">
        <v>878</v>
      </c>
      <c r="BG309" t="s">
        <v>878</v>
      </c>
      <c r="BH309" t="s">
        <v>878</v>
      </c>
      <c r="BI309" t="s">
        <v>878</v>
      </c>
      <c r="BJ309" t="s">
        <v>878</v>
      </c>
      <c r="BK309" t="s">
        <v>878</v>
      </c>
      <c r="BL309" t="s">
        <v>878</v>
      </c>
      <c r="BM309" t="s">
        <v>878</v>
      </c>
      <c r="BN309" t="s">
        <v>878</v>
      </c>
      <c r="BO309" t="s">
        <v>878</v>
      </c>
      <c r="BP309" t="s">
        <v>878</v>
      </c>
      <c r="BQ309" t="s">
        <v>878</v>
      </c>
      <c r="BR309" t="s">
        <v>878</v>
      </c>
      <c r="BS309" t="s">
        <v>878</v>
      </c>
    </row>
    <row r="310" spans="1:71" x14ac:dyDescent="0.25">
      <c r="A310" t="s">
        <v>649</v>
      </c>
      <c r="B310" t="s">
        <v>878</v>
      </c>
      <c r="C310" t="s">
        <v>878</v>
      </c>
      <c r="D310" t="s">
        <v>878</v>
      </c>
      <c r="E310">
        <v>0.183</v>
      </c>
      <c r="F310" t="s">
        <v>878</v>
      </c>
      <c r="G310" t="s">
        <v>878</v>
      </c>
      <c r="H310" t="s">
        <v>878</v>
      </c>
      <c r="I310" t="s">
        <v>878</v>
      </c>
      <c r="J310" t="s">
        <v>878</v>
      </c>
      <c r="K310" t="s">
        <v>878</v>
      </c>
      <c r="L310" t="s">
        <v>878</v>
      </c>
      <c r="M310" t="s">
        <v>878</v>
      </c>
      <c r="N310" t="s">
        <v>878</v>
      </c>
      <c r="O310" t="s">
        <v>878</v>
      </c>
      <c r="P310" t="s">
        <v>878</v>
      </c>
      <c r="Q310">
        <v>3870</v>
      </c>
      <c r="R310" t="s">
        <v>878</v>
      </c>
      <c r="S310" t="s">
        <v>878</v>
      </c>
      <c r="T310" t="s">
        <v>878</v>
      </c>
      <c r="U310" t="s">
        <v>878</v>
      </c>
      <c r="V310" t="s">
        <v>878</v>
      </c>
      <c r="W310" t="s">
        <v>878</v>
      </c>
      <c r="X310" t="s">
        <v>878</v>
      </c>
      <c r="Y310" t="s">
        <v>878</v>
      </c>
      <c r="Z310" t="s">
        <v>878</v>
      </c>
      <c r="AA310" t="s">
        <v>878</v>
      </c>
      <c r="AB310" t="s">
        <v>878</v>
      </c>
      <c r="AC310" t="s">
        <v>878</v>
      </c>
      <c r="AD310" t="s">
        <v>878</v>
      </c>
      <c r="AE310" t="s">
        <v>878</v>
      </c>
      <c r="AF310" t="s">
        <v>878</v>
      </c>
      <c r="AG310" t="s">
        <v>878</v>
      </c>
      <c r="AH310" t="s">
        <v>878</v>
      </c>
      <c r="AI310" t="s">
        <v>878</v>
      </c>
      <c r="AJ310" t="s">
        <v>878</v>
      </c>
      <c r="AK310" t="s">
        <v>878</v>
      </c>
      <c r="AL310" t="s">
        <v>878</v>
      </c>
      <c r="AM310" t="s">
        <v>878</v>
      </c>
      <c r="AN310" t="s">
        <v>878</v>
      </c>
      <c r="AO310" t="s">
        <v>878</v>
      </c>
      <c r="AP310" t="s">
        <v>878</v>
      </c>
      <c r="AQ310" t="s">
        <v>878</v>
      </c>
      <c r="AR310" t="s">
        <v>878</v>
      </c>
      <c r="AS310" t="s">
        <v>878</v>
      </c>
      <c r="AT310" t="s">
        <v>878</v>
      </c>
      <c r="AU310" t="s">
        <v>878</v>
      </c>
      <c r="AV310" t="s">
        <v>878</v>
      </c>
      <c r="AW310" t="s">
        <v>878</v>
      </c>
      <c r="AX310" t="s">
        <v>878</v>
      </c>
      <c r="AY310" t="s">
        <v>878</v>
      </c>
      <c r="AZ310" t="s">
        <v>878</v>
      </c>
      <c r="BA310" t="s">
        <v>878</v>
      </c>
      <c r="BB310" t="s">
        <v>878</v>
      </c>
      <c r="BC310" t="s">
        <v>878</v>
      </c>
      <c r="BD310" t="s">
        <v>878</v>
      </c>
      <c r="BE310" t="s">
        <v>878</v>
      </c>
      <c r="BF310" t="s">
        <v>878</v>
      </c>
      <c r="BG310" t="s">
        <v>878</v>
      </c>
      <c r="BH310" t="s">
        <v>878</v>
      </c>
      <c r="BI310" t="s">
        <v>878</v>
      </c>
      <c r="BJ310" t="s">
        <v>878</v>
      </c>
      <c r="BK310" t="s">
        <v>878</v>
      </c>
      <c r="BL310" t="s">
        <v>878</v>
      </c>
      <c r="BM310" t="s">
        <v>878</v>
      </c>
      <c r="BN310" t="s">
        <v>878</v>
      </c>
      <c r="BO310" t="s">
        <v>878</v>
      </c>
      <c r="BP310" t="s">
        <v>878</v>
      </c>
      <c r="BQ310" t="s">
        <v>878</v>
      </c>
      <c r="BR310" t="s">
        <v>878</v>
      </c>
      <c r="BS310" t="s">
        <v>878</v>
      </c>
    </row>
    <row r="311" spans="1:71" x14ac:dyDescent="0.25">
      <c r="A311" t="s">
        <v>650</v>
      </c>
      <c r="B311" t="s">
        <v>878</v>
      </c>
      <c r="C311" t="s">
        <v>878</v>
      </c>
      <c r="D311" t="s">
        <v>878</v>
      </c>
      <c r="E311">
        <v>0.307</v>
      </c>
      <c r="F311" t="s">
        <v>878</v>
      </c>
      <c r="G311" t="s">
        <v>878</v>
      </c>
      <c r="H311" t="s">
        <v>878</v>
      </c>
      <c r="I311" t="s">
        <v>878</v>
      </c>
      <c r="J311" t="s">
        <v>878</v>
      </c>
      <c r="K311" t="s">
        <v>878</v>
      </c>
      <c r="L311" t="s">
        <v>878</v>
      </c>
      <c r="M311" t="s">
        <v>878</v>
      </c>
      <c r="N311" t="s">
        <v>878</v>
      </c>
      <c r="O311" t="s">
        <v>878</v>
      </c>
      <c r="P311" t="s">
        <v>878</v>
      </c>
      <c r="Q311">
        <v>3338</v>
      </c>
      <c r="R311" t="s">
        <v>878</v>
      </c>
      <c r="S311" t="s">
        <v>878</v>
      </c>
      <c r="T311" t="s">
        <v>878</v>
      </c>
      <c r="U311" t="s">
        <v>878</v>
      </c>
      <c r="V311" t="s">
        <v>878</v>
      </c>
      <c r="W311" t="s">
        <v>878</v>
      </c>
      <c r="X311" t="s">
        <v>878</v>
      </c>
      <c r="Y311" t="s">
        <v>878</v>
      </c>
      <c r="Z311" t="s">
        <v>878</v>
      </c>
      <c r="AA311" t="s">
        <v>878</v>
      </c>
      <c r="AB311" t="s">
        <v>878</v>
      </c>
      <c r="AC311" t="s">
        <v>878</v>
      </c>
      <c r="AD311" t="s">
        <v>878</v>
      </c>
      <c r="AE311" t="s">
        <v>878</v>
      </c>
      <c r="AF311" t="s">
        <v>878</v>
      </c>
      <c r="AG311" t="s">
        <v>878</v>
      </c>
      <c r="AH311" t="s">
        <v>878</v>
      </c>
      <c r="AI311" t="s">
        <v>878</v>
      </c>
      <c r="AJ311" t="s">
        <v>878</v>
      </c>
      <c r="AK311" t="s">
        <v>878</v>
      </c>
      <c r="AL311" t="s">
        <v>878</v>
      </c>
      <c r="AM311" t="s">
        <v>878</v>
      </c>
      <c r="AN311" t="s">
        <v>878</v>
      </c>
      <c r="AO311" t="s">
        <v>878</v>
      </c>
      <c r="AP311" t="s">
        <v>878</v>
      </c>
      <c r="AQ311" t="s">
        <v>878</v>
      </c>
      <c r="AR311" t="s">
        <v>878</v>
      </c>
      <c r="AS311" t="s">
        <v>878</v>
      </c>
      <c r="AT311" t="s">
        <v>878</v>
      </c>
      <c r="AU311" t="s">
        <v>878</v>
      </c>
      <c r="AV311" t="s">
        <v>878</v>
      </c>
      <c r="AW311" t="s">
        <v>878</v>
      </c>
      <c r="AX311" t="s">
        <v>878</v>
      </c>
      <c r="AY311" t="s">
        <v>878</v>
      </c>
      <c r="AZ311" t="s">
        <v>878</v>
      </c>
      <c r="BA311" t="s">
        <v>878</v>
      </c>
      <c r="BB311" t="s">
        <v>878</v>
      </c>
      <c r="BC311" t="s">
        <v>878</v>
      </c>
      <c r="BD311" t="s">
        <v>878</v>
      </c>
      <c r="BE311" t="s">
        <v>878</v>
      </c>
      <c r="BF311" t="s">
        <v>878</v>
      </c>
      <c r="BG311" t="s">
        <v>878</v>
      </c>
      <c r="BH311" t="s">
        <v>878</v>
      </c>
      <c r="BI311" t="s">
        <v>878</v>
      </c>
      <c r="BJ311" t="s">
        <v>878</v>
      </c>
      <c r="BK311" t="s">
        <v>878</v>
      </c>
      <c r="BL311" t="s">
        <v>878</v>
      </c>
      <c r="BM311" t="s">
        <v>878</v>
      </c>
      <c r="BN311" t="s">
        <v>878</v>
      </c>
      <c r="BO311" t="s">
        <v>878</v>
      </c>
      <c r="BP311" t="s">
        <v>878</v>
      </c>
      <c r="BQ311" t="s">
        <v>878</v>
      </c>
      <c r="BR311" t="s">
        <v>878</v>
      </c>
      <c r="BS311" t="s">
        <v>878</v>
      </c>
    </row>
    <row r="312" spans="1:71" x14ac:dyDescent="0.25">
      <c r="A312" t="s">
        <v>651</v>
      </c>
      <c r="B312" t="s">
        <v>878</v>
      </c>
      <c r="C312" t="s">
        <v>878</v>
      </c>
      <c r="D312" t="s">
        <v>878</v>
      </c>
      <c r="E312">
        <v>0.38</v>
      </c>
      <c r="F312" t="s">
        <v>878</v>
      </c>
      <c r="G312" t="s">
        <v>878</v>
      </c>
      <c r="H312" t="s">
        <v>878</v>
      </c>
      <c r="I312" t="s">
        <v>878</v>
      </c>
      <c r="J312" t="s">
        <v>878</v>
      </c>
      <c r="K312" t="s">
        <v>878</v>
      </c>
      <c r="L312" t="s">
        <v>878</v>
      </c>
      <c r="M312" t="s">
        <v>878</v>
      </c>
      <c r="N312" t="s">
        <v>878</v>
      </c>
      <c r="O312" t="s">
        <v>878</v>
      </c>
      <c r="P312" t="s">
        <v>878</v>
      </c>
      <c r="Q312">
        <v>4130</v>
      </c>
      <c r="R312" t="s">
        <v>878</v>
      </c>
      <c r="S312" t="s">
        <v>878</v>
      </c>
      <c r="T312" t="s">
        <v>878</v>
      </c>
      <c r="U312" t="s">
        <v>878</v>
      </c>
      <c r="V312" t="s">
        <v>878</v>
      </c>
      <c r="W312" t="s">
        <v>878</v>
      </c>
      <c r="X312" t="s">
        <v>878</v>
      </c>
      <c r="Y312" t="s">
        <v>878</v>
      </c>
      <c r="Z312" t="s">
        <v>878</v>
      </c>
      <c r="AA312" t="s">
        <v>878</v>
      </c>
      <c r="AB312" t="s">
        <v>878</v>
      </c>
      <c r="AC312" t="s">
        <v>878</v>
      </c>
      <c r="AD312" t="s">
        <v>878</v>
      </c>
      <c r="AE312" t="s">
        <v>878</v>
      </c>
      <c r="AF312" t="s">
        <v>878</v>
      </c>
      <c r="AG312" t="s">
        <v>878</v>
      </c>
      <c r="AH312" t="s">
        <v>878</v>
      </c>
      <c r="AI312" t="s">
        <v>878</v>
      </c>
      <c r="AJ312" t="s">
        <v>878</v>
      </c>
      <c r="AK312" t="s">
        <v>878</v>
      </c>
      <c r="AL312" t="s">
        <v>878</v>
      </c>
      <c r="AM312" t="s">
        <v>878</v>
      </c>
      <c r="AN312" t="s">
        <v>878</v>
      </c>
      <c r="AO312" t="s">
        <v>878</v>
      </c>
      <c r="AP312" t="s">
        <v>878</v>
      </c>
      <c r="AQ312" t="s">
        <v>878</v>
      </c>
      <c r="AR312" t="s">
        <v>878</v>
      </c>
      <c r="AS312" t="s">
        <v>878</v>
      </c>
      <c r="AT312" t="s">
        <v>878</v>
      </c>
      <c r="AU312" t="s">
        <v>878</v>
      </c>
      <c r="AV312" t="s">
        <v>878</v>
      </c>
      <c r="AW312" t="s">
        <v>878</v>
      </c>
      <c r="AX312" t="s">
        <v>878</v>
      </c>
      <c r="AY312" t="s">
        <v>878</v>
      </c>
      <c r="AZ312" t="s">
        <v>878</v>
      </c>
      <c r="BA312" t="s">
        <v>878</v>
      </c>
      <c r="BB312" t="s">
        <v>878</v>
      </c>
      <c r="BC312" t="s">
        <v>878</v>
      </c>
      <c r="BD312" t="s">
        <v>878</v>
      </c>
      <c r="BE312" t="s">
        <v>878</v>
      </c>
      <c r="BF312" t="s">
        <v>878</v>
      </c>
      <c r="BG312" t="s">
        <v>878</v>
      </c>
      <c r="BH312" t="s">
        <v>878</v>
      </c>
      <c r="BI312" t="s">
        <v>878</v>
      </c>
      <c r="BJ312" t="s">
        <v>878</v>
      </c>
      <c r="BK312" t="s">
        <v>878</v>
      </c>
      <c r="BL312" t="s">
        <v>878</v>
      </c>
      <c r="BM312" t="s">
        <v>878</v>
      </c>
      <c r="BN312" t="s">
        <v>878</v>
      </c>
      <c r="BO312" t="s">
        <v>878</v>
      </c>
      <c r="BP312" t="s">
        <v>878</v>
      </c>
      <c r="BQ312" t="s">
        <v>878</v>
      </c>
      <c r="BR312" t="s">
        <v>878</v>
      </c>
      <c r="BS312" t="s">
        <v>878</v>
      </c>
    </row>
    <row r="313" spans="1:71" x14ac:dyDescent="0.25">
      <c r="A313" t="s">
        <v>652</v>
      </c>
      <c r="B313" t="s">
        <v>878</v>
      </c>
      <c r="C313" t="s">
        <v>878</v>
      </c>
      <c r="D313" t="s">
        <v>878</v>
      </c>
      <c r="E313">
        <v>0.623</v>
      </c>
      <c r="F313" t="s">
        <v>878</v>
      </c>
      <c r="G313" t="s">
        <v>878</v>
      </c>
      <c r="H313" t="s">
        <v>878</v>
      </c>
      <c r="I313" t="s">
        <v>878</v>
      </c>
      <c r="J313" t="s">
        <v>878</v>
      </c>
      <c r="K313" t="s">
        <v>878</v>
      </c>
      <c r="L313" t="s">
        <v>878</v>
      </c>
      <c r="M313" t="s">
        <v>878</v>
      </c>
      <c r="N313" t="s">
        <v>878</v>
      </c>
      <c r="O313" t="s">
        <v>878</v>
      </c>
      <c r="P313" t="s">
        <v>878</v>
      </c>
      <c r="Q313">
        <v>5460</v>
      </c>
      <c r="R313" t="s">
        <v>878</v>
      </c>
      <c r="S313" t="s">
        <v>878</v>
      </c>
      <c r="T313" t="s">
        <v>878</v>
      </c>
      <c r="U313" t="s">
        <v>878</v>
      </c>
      <c r="V313" t="s">
        <v>878</v>
      </c>
      <c r="W313" t="s">
        <v>878</v>
      </c>
      <c r="X313" t="s">
        <v>878</v>
      </c>
      <c r="Y313" t="s">
        <v>878</v>
      </c>
      <c r="Z313" t="s">
        <v>878</v>
      </c>
      <c r="AA313" t="s">
        <v>878</v>
      </c>
      <c r="AB313" t="s">
        <v>878</v>
      </c>
      <c r="AC313" t="s">
        <v>878</v>
      </c>
      <c r="AD313" t="s">
        <v>878</v>
      </c>
      <c r="AE313" t="s">
        <v>878</v>
      </c>
      <c r="AF313" t="s">
        <v>878</v>
      </c>
      <c r="AG313" t="s">
        <v>878</v>
      </c>
      <c r="AH313" t="s">
        <v>878</v>
      </c>
      <c r="AI313" t="s">
        <v>878</v>
      </c>
      <c r="AJ313" t="s">
        <v>878</v>
      </c>
      <c r="AK313" t="s">
        <v>878</v>
      </c>
      <c r="AL313" t="s">
        <v>878</v>
      </c>
      <c r="AM313" t="s">
        <v>878</v>
      </c>
      <c r="AN313" t="s">
        <v>878</v>
      </c>
      <c r="AO313" t="s">
        <v>878</v>
      </c>
      <c r="AP313" t="s">
        <v>878</v>
      </c>
      <c r="AQ313" t="s">
        <v>878</v>
      </c>
      <c r="AR313" t="s">
        <v>878</v>
      </c>
      <c r="AS313" t="s">
        <v>878</v>
      </c>
      <c r="AT313" t="s">
        <v>878</v>
      </c>
      <c r="AU313" t="s">
        <v>878</v>
      </c>
      <c r="AV313" t="s">
        <v>878</v>
      </c>
      <c r="AW313" t="s">
        <v>878</v>
      </c>
      <c r="AX313" t="s">
        <v>878</v>
      </c>
      <c r="AY313" t="s">
        <v>878</v>
      </c>
      <c r="AZ313" t="s">
        <v>878</v>
      </c>
      <c r="BA313" t="s">
        <v>878</v>
      </c>
      <c r="BB313" t="s">
        <v>878</v>
      </c>
      <c r="BC313" t="s">
        <v>878</v>
      </c>
      <c r="BD313" t="s">
        <v>878</v>
      </c>
      <c r="BE313" t="s">
        <v>878</v>
      </c>
      <c r="BF313" t="s">
        <v>878</v>
      </c>
      <c r="BG313" t="s">
        <v>878</v>
      </c>
      <c r="BH313" t="s">
        <v>878</v>
      </c>
      <c r="BI313" t="s">
        <v>878</v>
      </c>
      <c r="BJ313" t="s">
        <v>878</v>
      </c>
      <c r="BK313" t="s">
        <v>878</v>
      </c>
      <c r="BL313" t="s">
        <v>878</v>
      </c>
      <c r="BM313" t="s">
        <v>878</v>
      </c>
      <c r="BN313" t="s">
        <v>878</v>
      </c>
      <c r="BO313" t="s">
        <v>878</v>
      </c>
      <c r="BP313" t="s">
        <v>878</v>
      </c>
      <c r="BQ313" t="s">
        <v>878</v>
      </c>
      <c r="BR313" t="s">
        <v>878</v>
      </c>
      <c r="BS313" t="s">
        <v>878</v>
      </c>
    </row>
    <row r="314" spans="1:71" x14ac:dyDescent="0.25">
      <c r="A314" t="s">
        <v>653</v>
      </c>
      <c r="B314" t="s">
        <v>878</v>
      </c>
      <c r="C314" t="s">
        <v>878</v>
      </c>
      <c r="D314" t="s">
        <v>878</v>
      </c>
      <c r="E314">
        <v>2.9</v>
      </c>
      <c r="F314" t="s">
        <v>878</v>
      </c>
      <c r="G314" t="s">
        <v>878</v>
      </c>
      <c r="H314" t="s">
        <v>878</v>
      </c>
      <c r="I314" t="s">
        <v>878</v>
      </c>
      <c r="J314" t="s">
        <v>878</v>
      </c>
      <c r="K314" t="s">
        <v>878</v>
      </c>
      <c r="L314" t="s">
        <v>878</v>
      </c>
      <c r="M314" t="s">
        <v>878</v>
      </c>
      <c r="N314" t="s">
        <v>878</v>
      </c>
      <c r="O314" t="s">
        <v>878</v>
      </c>
      <c r="P314" t="s">
        <v>878</v>
      </c>
      <c r="Q314">
        <v>15500</v>
      </c>
      <c r="R314" t="s">
        <v>878</v>
      </c>
      <c r="S314" t="s">
        <v>878</v>
      </c>
      <c r="T314" t="s">
        <v>878</v>
      </c>
      <c r="U314" t="s">
        <v>878</v>
      </c>
      <c r="V314" t="s">
        <v>878</v>
      </c>
      <c r="W314" t="s">
        <v>878</v>
      </c>
      <c r="X314" t="s">
        <v>878</v>
      </c>
      <c r="Y314" t="s">
        <v>878</v>
      </c>
      <c r="Z314" t="s">
        <v>878</v>
      </c>
      <c r="AA314" t="s">
        <v>878</v>
      </c>
      <c r="AB314" t="s">
        <v>878</v>
      </c>
      <c r="AC314" t="s">
        <v>878</v>
      </c>
      <c r="AD314" t="s">
        <v>878</v>
      </c>
      <c r="AE314" t="s">
        <v>878</v>
      </c>
      <c r="AF314" t="s">
        <v>878</v>
      </c>
      <c r="AG314" t="s">
        <v>878</v>
      </c>
      <c r="AH314" t="s">
        <v>878</v>
      </c>
      <c r="AI314" t="s">
        <v>878</v>
      </c>
      <c r="AJ314" t="s">
        <v>878</v>
      </c>
      <c r="AK314" t="s">
        <v>878</v>
      </c>
      <c r="AL314" t="s">
        <v>878</v>
      </c>
      <c r="AM314" t="s">
        <v>878</v>
      </c>
      <c r="AN314" t="s">
        <v>878</v>
      </c>
      <c r="AO314" t="s">
        <v>878</v>
      </c>
      <c r="AP314" t="s">
        <v>878</v>
      </c>
      <c r="AQ314" t="s">
        <v>878</v>
      </c>
      <c r="AR314" t="s">
        <v>878</v>
      </c>
      <c r="AS314" t="s">
        <v>878</v>
      </c>
      <c r="AT314" t="s">
        <v>878</v>
      </c>
      <c r="AU314" t="s">
        <v>878</v>
      </c>
      <c r="AV314" t="s">
        <v>878</v>
      </c>
      <c r="AW314" t="s">
        <v>878</v>
      </c>
      <c r="AX314" t="s">
        <v>878</v>
      </c>
      <c r="AY314" t="s">
        <v>878</v>
      </c>
      <c r="AZ314" t="s">
        <v>878</v>
      </c>
      <c r="BA314" t="s">
        <v>878</v>
      </c>
      <c r="BB314" t="s">
        <v>878</v>
      </c>
      <c r="BC314" t="s">
        <v>878</v>
      </c>
      <c r="BD314" t="s">
        <v>878</v>
      </c>
      <c r="BE314" t="s">
        <v>878</v>
      </c>
      <c r="BF314" t="s">
        <v>878</v>
      </c>
      <c r="BG314" t="s">
        <v>878</v>
      </c>
      <c r="BH314" t="s">
        <v>878</v>
      </c>
      <c r="BI314" t="s">
        <v>878</v>
      </c>
      <c r="BJ314" t="s">
        <v>878</v>
      </c>
      <c r="BK314" t="s">
        <v>878</v>
      </c>
      <c r="BL314" t="s">
        <v>878</v>
      </c>
      <c r="BM314" t="s">
        <v>878</v>
      </c>
      <c r="BN314" t="s">
        <v>878</v>
      </c>
      <c r="BO314" t="s">
        <v>878</v>
      </c>
      <c r="BP314" t="s">
        <v>878</v>
      </c>
      <c r="BQ314" t="s">
        <v>878</v>
      </c>
      <c r="BR314" t="s">
        <v>878</v>
      </c>
      <c r="BS314" t="s">
        <v>878</v>
      </c>
    </row>
    <row r="315" spans="1:71" x14ac:dyDescent="0.25">
      <c r="A315" t="s">
        <v>654</v>
      </c>
      <c r="B315">
        <v>8.5999999999999993E-2</v>
      </c>
      <c r="C315">
        <v>28400</v>
      </c>
      <c r="D315">
        <v>5.82</v>
      </c>
      <c r="E315" t="s">
        <v>878</v>
      </c>
      <c r="F315">
        <v>229</v>
      </c>
      <c r="G315">
        <v>352</v>
      </c>
      <c r="H315">
        <v>1.31</v>
      </c>
      <c r="I315">
        <v>1.4</v>
      </c>
      <c r="J315">
        <v>69100</v>
      </c>
      <c r="K315">
        <v>0.13</v>
      </c>
      <c r="L315">
        <v>36.6</v>
      </c>
      <c r="M315" t="s">
        <v>878</v>
      </c>
      <c r="N315">
        <v>1480</v>
      </c>
      <c r="O315">
        <v>23.1</v>
      </c>
      <c r="P315">
        <v>0.57999999999999996</v>
      </c>
      <c r="Q315">
        <v>2770</v>
      </c>
      <c r="R315">
        <v>3.3</v>
      </c>
      <c r="S315">
        <v>1.76</v>
      </c>
      <c r="T315">
        <v>0.84</v>
      </c>
      <c r="U315">
        <v>12800</v>
      </c>
      <c r="V315">
        <v>7.65</v>
      </c>
      <c r="W315">
        <v>4.0199999999999996</v>
      </c>
      <c r="X315" t="s">
        <v>878</v>
      </c>
      <c r="Y315">
        <v>2.19</v>
      </c>
      <c r="Z315">
        <v>2.1999999999999999E-2</v>
      </c>
      <c r="AA315">
        <v>0.62</v>
      </c>
      <c r="AB315">
        <v>0.18</v>
      </c>
      <c r="AC315" t="s">
        <v>878</v>
      </c>
      <c r="AD315">
        <v>6140</v>
      </c>
      <c r="AE315">
        <v>19.2</v>
      </c>
      <c r="AF315">
        <v>105</v>
      </c>
      <c r="AG315">
        <v>0.23</v>
      </c>
      <c r="AH315">
        <v>64300</v>
      </c>
      <c r="AI315">
        <v>1190</v>
      </c>
      <c r="AJ315">
        <v>2.25</v>
      </c>
      <c r="AK315">
        <v>400</v>
      </c>
      <c r="AL315">
        <v>5.98</v>
      </c>
      <c r="AM315">
        <v>18.5</v>
      </c>
      <c r="AN315">
        <v>15.4</v>
      </c>
      <c r="AO315">
        <v>360</v>
      </c>
      <c r="AP315">
        <v>13.7</v>
      </c>
      <c r="AQ315" t="s">
        <v>878</v>
      </c>
      <c r="AR315">
        <v>4.6100000000000003</v>
      </c>
      <c r="AS315" t="s">
        <v>878</v>
      </c>
      <c r="AT315">
        <v>22.9</v>
      </c>
      <c r="AU315">
        <v>8.0000000000000002E-3</v>
      </c>
      <c r="AV315" t="s">
        <v>878</v>
      </c>
      <c r="AW315" t="s">
        <v>878</v>
      </c>
      <c r="AX315">
        <v>2330</v>
      </c>
      <c r="AY315">
        <v>0.32</v>
      </c>
      <c r="AZ315">
        <v>6.27</v>
      </c>
      <c r="BA315">
        <v>1.1100000000000001</v>
      </c>
      <c r="BB315">
        <v>246758.89499999999</v>
      </c>
      <c r="BC315">
        <v>4.37</v>
      </c>
      <c r="BD315">
        <v>1.18</v>
      </c>
      <c r="BE315">
        <v>56</v>
      </c>
      <c r="BF315" t="s">
        <v>878</v>
      </c>
      <c r="BG315">
        <v>0.62</v>
      </c>
      <c r="BH315">
        <v>3.5000000000000003E-2</v>
      </c>
      <c r="BI315">
        <v>5.15</v>
      </c>
      <c r="BJ315">
        <v>1881.9369999999999</v>
      </c>
      <c r="BK315">
        <v>9.4E-2</v>
      </c>
      <c r="BL315">
        <v>0.25</v>
      </c>
      <c r="BM315">
        <v>24.7</v>
      </c>
      <c r="BN315">
        <v>56</v>
      </c>
      <c r="BO315">
        <v>0.78</v>
      </c>
      <c r="BP315">
        <v>16.5</v>
      </c>
      <c r="BQ315">
        <v>1.62</v>
      </c>
      <c r="BR315">
        <v>41.9</v>
      </c>
      <c r="BS315">
        <v>76</v>
      </c>
    </row>
    <row r="316" spans="1:71" x14ac:dyDescent="0.25">
      <c r="A316" t="s">
        <v>656</v>
      </c>
      <c r="B316">
        <v>8.5999999999999993E-2</v>
      </c>
      <c r="C316">
        <v>23600</v>
      </c>
      <c r="D316">
        <v>6.5</v>
      </c>
      <c r="E316">
        <v>5.0000000000000001E-3</v>
      </c>
      <c r="F316">
        <v>198</v>
      </c>
      <c r="G316">
        <v>437</v>
      </c>
      <c r="H316">
        <v>1.21</v>
      </c>
      <c r="I316">
        <v>1.51</v>
      </c>
      <c r="J316">
        <v>58100</v>
      </c>
      <c r="K316">
        <v>0.12</v>
      </c>
      <c r="L316">
        <v>29.5</v>
      </c>
      <c r="M316" t="s">
        <v>878</v>
      </c>
      <c r="N316">
        <v>3050</v>
      </c>
      <c r="O316">
        <v>20.3</v>
      </c>
      <c r="P316">
        <v>0.63</v>
      </c>
      <c r="Q316">
        <v>5650</v>
      </c>
      <c r="R316">
        <v>2.8</v>
      </c>
      <c r="S316">
        <v>1.49</v>
      </c>
      <c r="T316">
        <v>0.68</v>
      </c>
      <c r="U316">
        <v>10500</v>
      </c>
      <c r="V316">
        <v>6.06</v>
      </c>
      <c r="W316">
        <v>3.43</v>
      </c>
      <c r="X316" s="2">
        <v>0.05</v>
      </c>
      <c r="Y316">
        <v>1.58</v>
      </c>
      <c r="Z316">
        <v>2.7E-2</v>
      </c>
      <c r="AA316">
        <v>0.52</v>
      </c>
      <c r="AB316">
        <v>0.16</v>
      </c>
      <c r="AC316" t="s">
        <v>878</v>
      </c>
      <c r="AD316">
        <v>6890</v>
      </c>
      <c r="AE316">
        <v>16.399999999999999</v>
      </c>
      <c r="AF316">
        <v>79</v>
      </c>
      <c r="AG316">
        <v>0.19</v>
      </c>
      <c r="AH316">
        <v>49000</v>
      </c>
      <c r="AI316">
        <v>1410</v>
      </c>
      <c r="AJ316">
        <v>2.41</v>
      </c>
      <c r="AK316">
        <v>240</v>
      </c>
      <c r="AL316">
        <v>4</v>
      </c>
      <c r="AM316">
        <v>15</v>
      </c>
      <c r="AN316">
        <v>16.7</v>
      </c>
      <c r="AO316">
        <v>350</v>
      </c>
      <c r="AP316">
        <v>7.72</v>
      </c>
      <c r="AQ316" t="s">
        <v>878</v>
      </c>
      <c r="AR316">
        <v>3.71</v>
      </c>
      <c r="AS316" t="s">
        <v>878</v>
      </c>
      <c r="AT316">
        <v>25.8</v>
      </c>
      <c r="AU316">
        <v>5.0000000000000001E-3</v>
      </c>
      <c r="AV316" t="s">
        <v>878</v>
      </c>
      <c r="AW316" t="s">
        <v>878</v>
      </c>
      <c r="AX316">
        <v>1720</v>
      </c>
      <c r="AY316">
        <v>0.28999999999999998</v>
      </c>
      <c r="AZ316">
        <v>5.13</v>
      </c>
      <c r="BA316">
        <v>1.02</v>
      </c>
      <c r="BB316">
        <v>283218.81800000003</v>
      </c>
      <c r="BC316">
        <v>3.66</v>
      </c>
      <c r="BD316">
        <v>0.97</v>
      </c>
      <c r="BE316">
        <v>62</v>
      </c>
      <c r="BF316">
        <v>0.28000000000000003</v>
      </c>
      <c r="BG316">
        <v>0.51</v>
      </c>
      <c r="BH316" t="s">
        <v>878</v>
      </c>
      <c r="BI316">
        <v>4.01</v>
      </c>
      <c r="BJ316">
        <v>880</v>
      </c>
      <c r="BK316">
        <v>8.8999999999999996E-2</v>
      </c>
      <c r="BL316">
        <v>0.2</v>
      </c>
      <c r="BM316">
        <v>8.81</v>
      </c>
      <c r="BN316">
        <v>54</v>
      </c>
      <c r="BO316">
        <v>0.82</v>
      </c>
      <c r="BP316">
        <v>14</v>
      </c>
      <c r="BQ316">
        <v>1.35</v>
      </c>
      <c r="BR316">
        <v>31.3</v>
      </c>
      <c r="BS316">
        <v>56</v>
      </c>
    </row>
    <row r="317" spans="1:71" x14ac:dyDescent="0.25">
      <c r="A317" t="s">
        <v>657</v>
      </c>
      <c r="B317">
        <v>0.22700000000000001</v>
      </c>
      <c r="C317">
        <v>19400</v>
      </c>
      <c r="D317">
        <v>5.1100000000000003</v>
      </c>
      <c r="E317" t="s">
        <v>878</v>
      </c>
      <c r="F317">
        <v>222</v>
      </c>
      <c r="G317">
        <v>218</v>
      </c>
      <c r="H317">
        <v>1.04</v>
      </c>
      <c r="I317">
        <v>4.91</v>
      </c>
      <c r="J317">
        <v>94600</v>
      </c>
      <c r="K317">
        <v>0.11</v>
      </c>
      <c r="L317">
        <v>35.799999999999997</v>
      </c>
      <c r="M317" t="s">
        <v>878</v>
      </c>
      <c r="N317">
        <v>4060</v>
      </c>
      <c r="O317">
        <v>18.5</v>
      </c>
      <c r="P317">
        <v>0.49</v>
      </c>
      <c r="Q317">
        <v>30900</v>
      </c>
      <c r="R317">
        <v>2.0099999999999998</v>
      </c>
      <c r="S317">
        <v>1.1100000000000001</v>
      </c>
      <c r="T317">
        <v>0.43</v>
      </c>
      <c r="U317">
        <v>7610</v>
      </c>
      <c r="V317">
        <v>5.08</v>
      </c>
      <c r="W317">
        <v>2.41</v>
      </c>
      <c r="X317" s="2">
        <v>0.1</v>
      </c>
      <c r="Y317">
        <v>1.47</v>
      </c>
      <c r="Z317">
        <v>2.5999999999999999E-2</v>
      </c>
      <c r="AA317">
        <v>0.38</v>
      </c>
      <c r="AB317">
        <v>0.18</v>
      </c>
      <c r="AC317" t="s">
        <v>878</v>
      </c>
      <c r="AD317">
        <v>5830</v>
      </c>
      <c r="AE317">
        <v>19.100000000000001</v>
      </c>
      <c r="AF317">
        <v>53</v>
      </c>
      <c r="AG317">
        <v>0.15</v>
      </c>
      <c r="AH317">
        <v>70500</v>
      </c>
      <c r="AI317">
        <v>820</v>
      </c>
      <c r="AJ317">
        <v>3.08</v>
      </c>
      <c r="AK317">
        <v>280</v>
      </c>
      <c r="AL317">
        <v>4.28</v>
      </c>
      <c r="AM317">
        <v>15</v>
      </c>
      <c r="AN317">
        <v>14.1</v>
      </c>
      <c r="AO317">
        <v>350</v>
      </c>
      <c r="AP317">
        <v>8.73</v>
      </c>
      <c r="AQ317" t="s">
        <v>878</v>
      </c>
      <c r="AR317">
        <v>3.85</v>
      </c>
      <c r="AS317" t="s">
        <v>878</v>
      </c>
      <c r="AT317">
        <v>20</v>
      </c>
      <c r="AU317">
        <v>5.5E-2</v>
      </c>
      <c r="AV317" t="s">
        <v>878</v>
      </c>
      <c r="AW317" t="s">
        <v>878</v>
      </c>
      <c r="AX317">
        <v>13200</v>
      </c>
      <c r="AY317">
        <v>0.25</v>
      </c>
      <c r="AZ317">
        <v>4.54</v>
      </c>
      <c r="BA317">
        <v>6.71</v>
      </c>
      <c r="BB317">
        <v>193377.82699999999</v>
      </c>
      <c r="BC317">
        <v>3.15</v>
      </c>
      <c r="BD317">
        <v>0.73</v>
      </c>
      <c r="BE317">
        <v>73</v>
      </c>
      <c r="BF317">
        <v>0.27</v>
      </c>
      <c r="BG317">
        <v>0.37</v>
      </c>
      <c r="BH317" t="s">
        <v>878</v>
      </c>
      <c r="BI317">
        <v>3.47</v>
      </c>
      <c r="BJ317">
        <v>1432.43</v>
      </c>
      <c r="BK317">
        <v>0.18</v>
      </c>
      <c r="BL317">
        <v>0.17</v>
      </c>
      <c r="BM317">
        <v>18.899999999999999</v>
      </c>
      <c r="BN317">
        <v>59</v>
      </c>
      <c r="BO317">
        <v>0.45</v>
      </c>
      <c r="BP317">
        <v>10.3</v>
      </c>
      <c r="BQ317">
        <v>1.01</v>
      </c>
      <c r="BR317">
        <v>27</v>
      </c>
      <c r="BS317">
        <v>54</v>
      </c>
    </row>
    <row r="318" spans="1:71" x14ac:dyDescent="0.25">
      <c r="A318" t="s">
        <v>658</v>
      </c>
      <c r="B318">
        <v>9.2999999999999999E-2</v>
      </c>
      <c r="C318">
        <v>29300</v>
      </c>
      <c r="D318">
        <v>7.41</v>
      </c>
      <c r="E318" t="s">
        <v>878</v>
      </c>
      <c r="F318">
        <v>309</v>
      </c>
      <c r="G318">
        <v>319</v>
      </c>
      <c r="H318">
        <v>1.48</v>
      </c>
      <c r="I318">
        <v>2.39</v>
      </c>
      <c r="J318">
        <v>55700</v>
      </c>
      <c r="K318">
        <v>0.19</v>
      </c>
      <c r="L318">
        <v>45.5</v>
      </c>
      <c r="M318" t="s">
        <v>878</v>
      </c>
      <c r="N318">
        <v>6100</v>
      </c>
      <c r="O318">
        <v>24.6</v>
      </c>
      <c r="P318">
        <v>0.69</v>
      </c>
      <c r="Q318">
        <v>5820</v>
      </c>
      <c r="R318">
        <v>3.38</v>
      </c>
      <c r="S318">
        <v>1.86</v>
      </c>
      <c r="T318">
        <v>0.82</v>
      </c>
      <c r="U318">
        <v>12400</v>
      </c>
      <c r="V318">
        <v>8.01</v>
      </c>
      <c r="W318">
        <v>4.1100000000000003</v>
      </c>
      <c r="X318" s="2">
        <v>0.1</v>
      </c>
      <c r="Y318">
        <v>2.29</v>
      </c>
      <c r="Z318">
        <v>3.5999999999999997E-2</v>
      </c>
      <c r="AA318">
        <v>0.66</v>
      </c>
      <c r="AB318">
        <v>0.21</v>
      </c>
      <c r="AC318" t="s">
        <v>878</v>
      </c>
      <c r="AD318">
        <v>6950</v>
      </c>
      <c r="AE318">
        <v>24.9</v>
      </c>
      <c r="AF318">
        <v>99</v>
      </c>
      <c r="AG318">
        <v>0.25</v>
      </c>
      <c r="AH318">
        <v>55100</v>
      </c>
      <c r="AI318">
        <v>1560</v>
      </c>
      <c r="AJ318">
        <v>2.56</v>
      </c>
      <c r="AK318">
        <v>400</v>
      </c>
      <c r="AL318">
        <v>6.17</v>
      </c>
      <c r="AM318">
        <v>21.1</v>
      </c>
      <c r="AN318">
        <v>23.4</v>
      </c>
      <c r="AO318">
        <v>450</v>
      </c>
      <c r="AP318">
        <v>12.8</v>
      </c>
      <c r="AQ318" t="s">
        <v>878</v>
      </c>
      <c r="AR318">
        <v>5.3</v>
      </c>
      <c r="AS318" t="s">
        <v>878</v>
      </c>
      <c r="AT318">
        <v>25.9</v>
      </c>
      <c r="AU318">
        <v>8.9999999999999993E-3</v>
      </c>
      <c r="AV318" t="s">
        <v>878</v>
      </c>
      <c r="AW318" t="s">
        <v>878</v>
      </c>
      <c r="AX318">
        <v>2940</v>
      </c>
      <c r="AY318">
        <v>0.41</v>
      </c>
      <c r="AZ318">
        <v>6.8</v>
      </c>
      <c r="BA318">
        <v>1.4</v>
      </c>
      <c r="BB318">
        <v>268868.56599999999</v>
      </c>
      <c r="BC318">
        <v>4.41</v>
      </c>
      <c r="BD318">
        <v>1.2</v>
      </c>
      <c r="BE318">
        <v>56</v>
      </c>
      <c r="BF318">
        <v>0.45</v>
      </c>
      <c r="BG318">
        <v>0.6</v>
      </c>
      <c r="BH318" t="s">
        <v>878</v>
      </c>
      <c r="BI318">
        <v>5.46</v>
      </c>
      <c r="BJ318">
        <v>2079.7199999999998</v>
      </c>
      <c r="BK318">
        <v>0.12</v>
      </c>
      <c r="BL318">
        <v>0.26</v>
      </c>
      <c r="BM318">
        <v>25.5</v>
      </c>
      <c r="BN318">
        <v>73</v>
      </c>
      <c r="BO318">
        <v>0.87</v>
      </c>
      <c r="BP318">
        <v>17.600000000000001</v>
      </c>
      <c r="BQ318">
        <v>1.68</v>
      </c>
      <c r="BR318">
        <v>47.8</v>
      </c>
      <c r="BS318">
        <v>80</v>
      </c>
    </row>
    <row r="319" spans="1:71" x14ac:dyDescent="0.25">
      <c r="A319" t="s">
        <v>659</v>
      </c>
      <c r="B319">
        <v>0.17799999999999999</v>
      </c>
      <c r="C319">
        <v>43200</v>
      </c>
      <c r="D319">
        <v>66</v>
      </c>
      <c r="E319" t="s">
        <v>878</v>
      </c>
      <c r="F319">
        <v>178</v>
      </c>
      <c r="G319">
        <v>1274</v>
      </c>
      <c r="H319">
        <v>1.84</v>
      </c>
      <c r="I319">
        <v>2.74</v>
      </c>
      <c r="J319">
        <v>39600</v>
      </c>
      <c r="K319">
        <v>0.21</v>
      </c>
      <c r="L319">
        <v>64</v>
      </c>
      <c r="M319" t="s">
        <v>878</v>
      </c>
      <c r="N319">
        <v>8150</v>
      </c>
      <c r="O319">
        <v>49.5</v>
      </c>
      <c r="P319">
        <v>2.42</v>
      </c>
      <c r="Q319">
        <v>15900</v>
      </c>
      <c r="R319">
        <v>2.71</v>
      </c>
      <c r="S319">
        <v>1.43</v>
      </c>
      <c r="T319">
        <v>0.82</v>
      </c>
      <c r="U319">
        <v>18000</v>
      </c>
      <c r="V319">
        <v>12.5</v>
      </c>
      <c r="W319">
        <v>3.78</v>
      </c>
      <c r="X319">
        <v>9.5000000000000001E-2</v>
      </c>
      <c r="Y319">
        <v>1.88</v>
      </c>
      <c r="Z319">
        <v>1.9E-2</v>
      </c>
      <c r="AA319">
        <v>0.52</v>
      </c>
      <c r="AB319">
        <v>0.1</v>
      </c>
      <c r="AC319" t="s">
        <v>878</v>
      </c>
      <c r="AD319">
        <v>17100</v>
      </c>
      <c r="AE319">
        <v>30.6</v>
      </c>
      <c r="AF319">
        <v>33.9</v>
      </c>
      <c r="AG319">
        <v>0.21</v>
      </c>
      <c r="AH319">
        <v>31400</v>
      </c>
      <c r="AI319">
        <v>1080</v>
      </c>
      <c r="AJ319">
        <v>3.54</v>
      </c>
      <c r="AK319">
        <v>600</v>
      </c>
      <c r="AL319">
        <v>5.08</v>
      </c>
      <c r="AM319">
        <v>25.3</v>
      </c>
      <c r="AN319">
        <v>33.700000000000003</v>
      </c>
      <c r="AO319">
        <v>310</v>
      </c>
      <c r="AP319">
        <v>16.600000000000001</v>
      </c>
      <c r="AQ319" t="s">
        <v>878</v>
      </c>
      <c r="AR319">
        <v>6.86</v>
      </c>
      <c r="AS319" t="s">
        <v>878</v>
      </c>
      <c r="AT319">
        <v>89</v>
      </c>
      <c r="AU319">
        <v>4.3999999999999997E-2</v>
      </c>
      <c r="AV319" t="s">
        <v>878</v>
      </c>
      <c r="AW319" t="s">
        <v>878</v>
      </c>
      <c r="AX319">
        <v>7780</v>
      </c>
      <c r="AY319">
        <v>2.2200000000000002</v>
      </c>
      <c r="AZ319">
        <v>8.1</v>
      </c>
      <c r="BA319">
        <v>5.29</v>
      </c>
      <c r="BB319">
        <v>281676.283</v>
      </c>
      <c r="BC319">
        <v>4.93</v>
      </c>
      <c r="BD319">
        <v>2.2200000000000002</v>
      </c>
      <c r="BE319">
        <v>67</v>
      </c>
      <c r="BF319">
        <v>0.35</v>
      </c>
      <c r="BG319">
        <v>0.52</v>
      </c>
      <c r="BH319">
        <v>4.8000000000000001E-2</v>
      </c>
      <c r="BI319">
        <v>8.99</v>
      </c>
      <c r="BJ319">
        <v>1610</v>
      </c>
      <c r="BK319">
        <v>0.53</v>
      </c>
      <c r="BL319">
        <v>0.2</v>
      </c>
      <c r="BM319">
        <v>13.8</v>
      </c>
      <c r="BN319">
        <v>116</v>
      </c>
      <c r="BO319">
        <v>1.27</v>
      </c>
      <c r="BP319">
        <v>12.9</v>
      </c>
      <c r="BQ319">
        <v>1.42</v>
      </c>
      <c r="BR319">
        <v>55</v>
      </c>
      <c r="BS319">
        <v>63</v>
      </c>
    </row>
    <row r="320" spans="1:71" x14ac:dyDescent="0.25">
      <c r="A320" t="s">
        <v>660</v>
      </c>
      <c r="B320">
        <v>0.26600000000000001</v>
      </c>
      <c r="C320">
        <v>40700</v>
      </c>
      <c r="D320">
        <v>36.1</v>
      </c>
      <c r="E320" t="s">
        <v>878</v>
      </c>
      <c r="F320">
        <v>279</v>
      </c>
      <c r="G320">
        <v>623</v>
      </c>
      <c r="H320">
        <v>1.96</v>
      </c>
      <c r="I320">
        <v>4.25</v>
      </c>
      <c r="J320">
        <v>31100</v>
      </c>
      <c r="K320">
        <v>0.14000000000000001</v>
      </c>
      <c r="L320">
        <v>56</v>
      </c>
      <c r="M320" t="s">
        <v>878</v>
      </c>
      <c r="N320">
        <v>11600</v>
      </c>
      <c r="O320">
        <v>43.9</v>
      </c>
      <c r="P320">
        <v>1.61</v>
      </c>
      <c r="Q320">
        <v>22900</v>
      </c>
      <c r="R320">
        <v>3.25</v>
      </c>
      <c r="S320">
        <v>1.84</v>
      </c>
      <c r="T320">
        <v>0.7</v>
      </c>
      <c r="U320">
        <v>11000</v>
      </c>
      <c r="V320">
        <v>11.5</v>
      </c>
      <c r="W320">
        <v>3.86</v>
      </c>
      <c r="X320">
        <v>8.5000000000000006E-2</v>
      </c>
      <c r="Y320">
        <v>2.59</v>
      </c>
      <c r="Z320">
        <v>0.03</v>
      </c>
      <c r="AA320">
        <v>0.64</v>
      </c>
      <c r="AB320">
        <v>0.14000000000000001</v>
      </c>
      <c r="AC320" t="s">
        <v>878</v>
      </c>
      <c r="AD320">
        <v>13100</v>
      </c>
      <c r="AE320">
        <v>28.5</v>
      </c>
      <c r="AF320">
        <v>83</v>
      </c>
      <c r="AG320">
        <v>0.26</v>
      </c>
      <c r="AH320">
        <v>40700</v>
      </c>
      <c r="AI320">
        <v>740</v>
      </c>
      <c r="AJ320">
        <v>3.14</v>
      </c>
      <c r="AK320">
        <v>440</v>
      </c>
      <c r="AL320">
        <v>8.1999999999999993</v>
      </c>
      <c r="AM320">
        <v>23.5</v>
      </c>
      <c r="AN320">
        <v>32.799999999999997</v>
      </c>
      <c r="AO320">
        <v>550</v>
      </c>
      <c r="AP320">
        <v>12.9</v>
      </c>
      <c r="AQ320" t="s">
        <v>878</v>
      </c>
      <c r="AR320">
        <v>6.27</v>
      </c>
      <c r="AS320" t="s">
        <v>878</v>
      </c>
      <c r="AT320">
        <v>58</v>
      </c>
      <c r="AU320">
        <v>0.03</v>
      </c>
      <c r="AV320" t="s">
        <v>878</v>
      </c>
      <c r="AW320" t="s">
        <v>878</v>
      </c>
      <c r="AX320">
        <v>11200</v>
      </c>
      <c r="AY320">
        <v>1.47</v>
      </c>
      <c r="AZ320">
        <v>8.7200000000000006</v>
      </c>
      <c r="BA320">
        <v>6.97</v>
      </c>
      <c r="BB320">
        <v>287519.21999999997</v>
      </c>
      <c r="BC320">
        <v>4.4400000000000004</v>
      </c>
      <c r="BD320">
        <v>1.65</v>
      </c>
      <c r="BE320">
        <v>54</v>
      </c>
      <c r="BF320">
        <v>0.6</v>
      </c>
      <c r="BG320">
        <v>0.56999999999999995</v>
      </c>
      <c r="BH320">
        <v>3.3000000000000002E-2</v>
      </c>
      <c r="BI320">
        <v>8.02</v>
      </c>
      <c r="BJ320">
        <v>2625.1219999999998</v>
      </c>
      <c r="BK320">
        <v>0.34</v>
      </c>
      <c r="BL320">
        <v>0.27</v>
      </c>
      <c r="BM320">
        <v>14.5</v>
      </c>
      <c r="BN320">
        <v>105</v>
      </c>
      <c r="BO320">
        <v>1.56</v>
      </c>
      <c r="BP320">
        <v>16.600000000000001</v>
      </c>
      <c r="BQ320">
        <v>1.76</v>
      </c>
      <c r="BR320">
        <v>36.1</v>
      </c>
      <c r="BS320">
        <v>92</v>
      </c>
    </row>
    <row r="321" spans="1:71" x14ac:dyDescent="0.25">
      <c r="A321" t="s">
        <v>661</v>
      </c>
      <c r="B321">
        <v>0.14099999999999999</v>
      </c>
      <c r="C321">
        <v>49300</v>
      </c>
      <c r="D321">
        <v>28.5</v>
      </c>
      <c r="E321" t="s">
        <v>878</v>
      </c>
      <c r="F321">
        <v>475</v>
      </c>
      <c r="G321">
        <v>496</v>
      </c>
      <c r="H321">
        <v>2.78</v>
      </c>
      <c r="I321">
        <v>4.3899999999999997</v>
      </c>
      <c r="J321">
        <v>27600</v>
      </c>
      <c r="K321">
        <v>0.25</v>
      </c>
      <c r="L321">
        <v>77</v>
      </c>
      <c r="M321" t="s">
        <v>878</v>
      </c>
      <c r="N321">
        <v>21500</v>
      </c>
      <c r="O321">
        <v>55</v>
      </c>
      <c r="P321">
        <v>2.0099999999999998</v>
      </c>
      <c r="Q321">
        <v>22000</v>
      </c>
      <c r="R321">
        <v>3.86</v>
      </c>
      <c r="S321">
        <v>2.33</v>
      </c>
      <c r="T321">
        <v>0.76</v>
      </c>
      <c r="U321">
        <v>8200</v>
      </c>
      <c r="V321">
        <v>13.2</v>
      </c>
      <c r="W321">
        <v>4.2300000000000004</v>
      </c>
      <c r="X321">
        <v>9.8000000000000004E-2</v>
      </c>
      <c r="Y321">
        <v>3.43</v>
      </c>
      <c r="Z321">
        <v>4.8000000000000001E-2</v>
      </c>
      <c r="AA321">
        <v>0.79</v>
      </c>
      <c r="AB321">
        <v>0.14000000000000001</v>
      </c>
      <c r="AC321" t="s">
        <v>878</v>
      </c>
      <c r="AD321">
        <v>18300</v>
      </c>
      <c r="AE321">
        <v>37.799999999999997</v>
      </c>
      <c r="AF321">
        <v>96</v>
      </c>
      <c r="AG321">
        <v>0.33</v>
      </c>
      <c r="AH321">
        <v>33500</v>
      </c>
      <c r="AI321">
        <v>660</v>
      </c>
      <c r="AJ321">
        <v>2.2400000000000002</v>
      </c>
      <c r="AK321">
        <v>530</v>
      </c>
      <c r="AL321">
        <v>10.5</v>
      </c>
      <c r="AM321">
        <v>29.4</v>
      </c>
      <c r="AN321">
        <v>48.8</v>
      </c>
      <c r="AO321">
        <v>490</v>
      </c>
      <c r="AP321">
        <v>15.2</v>
      </c>
      <c r="AQ321" t="s">
        <v>878</v>
      </c>
      <c r="AR321">
        <v>7.59</v>
      </c>
      <c r="AS321" t="s">
        <v>878</v>
      </c>
      <c r="AT321">
        <v>71</v>
      </c>
      <c r="AU321">
        <v>4.1000000000000002E-2</v>
      </c>
      <c r="AV321" t="s">
        <v>878</v>
      </c>
      <c r="AW321" t="s">
        <v>878</v>
      </c>
      <c r="AX321">
        <v>17000</v>
      </c>
      <c r="AY321">
        <v>1.49</v>
      </c>
      <c r="AZ321">
        <v>10.5</v>
      </c>
      <c r="BA321">
        <v>3.74</v>
      </c>
      <c r="BB321">
        <v>284293.91899999999</v>
      </c>
      <c r="BC321">
        <v>5.12</v>
      </c>
      <c r="BD321">
        <v>1.71</v>
      </c>
      <c r="BE321">
        <v>46.9</v>
      </c>
      <c r="BF321">
        <v>0.75</v>
      </c>
      <c r="BG321">
        <v>0.66</v>
      </c>
      <c r="BH321" t="s">
        <v>878</v>
      </c>
      <c r="BI321">
        <v>9.52</v>
      </c>
      <c r="BJ321">
        <v>2380</v>
      </c>
      <c r="BK321">
        <v>0.38</v>
      </c>
      <c r="BL321">
        <v>0.34</v>
      </c>
      <c r="BM321">
        <v>18.8</v>
      </c>
      <c r="BN321">
        <v>123</v>
      </c>
      <c r="BO321">
        <v>1.26</v>
      </c>
      <c r="BP321">
        <v>21.4</v>
      </c>
      <c r="BQ321">
        <v>2.23</v>
      </c>
      <c r="BR321">
        <v>35.9</v>
      </c>
      <c r="BS321">
        <v>122</v>
      </c>
    </row>
    <row r="322" spans="1:71" x14ac:dyDescent="0.25">
      <c r="A322" t="s">
        <v>662</v>
      </c>
      <c r="B322" t="s">
        <v>878</v>
      </c>
      <c r="C322" t="s">
        <v>878</v>
      </c>
      <c r="D322" t="s">
        <v>878</v>
      </c>
      <c r="E322">
        <v>0.92700000000000005</v>
      </c>
      <c r="F322" t="s">
        <v>878</v>
      </c>
      <c r="G322" t="s">
        <v>878</v>
      </c>
      <c r="H322" t="s">
        <v>878</v>
      </c>
      <c r="I322" t="s">
        <v>878</v>
      </c>
      <c r="J322" t="s">
        <v>878</v>
      </c>
      <c r="K322" t="s">
        <v>878</v>
      </c>
      <c r="L322" t="s">
        <v>878</v>
      </c>
      <c r="M322" t="s">
        <v>878</v>
      </c>
      <c r="N322" t="s">
        <v>878</v>
      </c>
      <c r="O322" t="s">
        <v>878</v>
      </c>
      <c r="P322" t="s">
        <v>878</v>
      </c>
      <c r="Q322">
        <v>1397</v>
      </c>
      <c r="R322" t="s">
        <v>878</v>
      </c>
      <c r="S322" t="s">
        <v>878</v>
      </c>
      <c r="T322" t="s">
        <v>878</v>
      </c>
      <c r="U322" t="s">
        <v>878</v>
      </c>
      <c r="V322" t="s">
        <v>878</v>
      </c>
      <c r="W322" t="s">
        <v>878</v>
      </c>
      <c r="X322" t="s">
        <v>878</v>
      </c>
      <c r="Y322" t="s">
        <v>878</v>
      </c>
      <c r="Z322" t="s">
        <v>878</v>
      </c>
      <c r="AA322" t="s">
        <v>878</v>
      </c>
      <c r="AB322" t="s">
        <v>878</v>
      </c>
      <c r="AC322" t="s">
        <v>878</v>
      </c>
      <c r="AD322" t="s">
        <v>878</v>
      </c>
      <c r="AE322" t="s">
        <v>878</v>
      </c>
      <c r="AF322" t="s">
        <v>878</v>
      </c>
      <c r="AG322" t="s">
        <v>878</v>
      </c>
      <c r="AH322" t="s">
        <v>878</v>
      </c>
      <c r="AI322" t="s">
        <v>878</v>
      </c>
      <c r="AJ322" t="s">
        <v>878</v>
      </c>
      <c r="AK322" t="s">
        <v>878</v>
      </c>
      <c r="AL322" t="s">
        <v>878</v>
      </c>
      <c r="AM322" t="s">
        <v>878</v>
      </c>
      <c r="AN322" t="s">
        <v>878</v>
      </c>
      <c r="AO322" t="s">
        <v>878</v>
      </c>
      <c r="AP322" t="s">
        <v>878</v>
      </c>
      <c r="AQ322" t="s">
        <v>878</v>
      </c>
      <c r="AR322" t="s">
        <v>878</v>
      </c>
      <c r="AS322" t="s">
        <v>878</v>
      </c>
      <c r="AT322" t="s">
        <v>878</v>
      </c>
      <c r="AU322" t="s">
        <v>878</v>
      </c>
      <c r="AV322" t="s">
        <v>878</v>
      </c>
      <c r="AW322" t="s">
        <v>878</v>
      </c>
      <c r="AX322">
        <v>28900</v>
      </c>
      <c r="AY322" t="s">
        <v>878</v>
      </c>
      <c r="AZ322" t="s">
        <v>878</v>
      </c>
      <c r="BA322" t="s">
        <v>878</v>
      </c>
      <c r="BB322" t="s">
        <v>878</v>
      </c>
      <c r="BC322" t="s">
        <v>878</v>
      </c>
      <c r="BD322" t="s">
        <v>878</v>
      </c>
      <c r="BE322" t="s">
        <v>878</v>
      </c>
      <c r="BF322" t="s">
        <v>878</v>
      </c>
      <c r="BG322" t="s">
        <v>878</v>
      </c>
      <c r="BH322" t="s">
        <v>878</v>
      </c>
      <c r="BI322" t="s">
        <v>878</v>
      </c>
      <c r="BJ322" t="s">
        <v>878</v>
      </c>
      <c r="BK322" t="s">
        <v>878</v>
      </c>
      <c r="BL322" t="s">
        <v>878</v>
      </c>
      <c r="BM322" t="s">
        <v>878</v>
      </c>
      <c r="BN322" t="s">
        <v>878</v>
      </c>
      <c r="BO322" t="s">
        <v>878</v>
      </c>
      <c r="BP322" t="s">
        <v>878</v>
      </c>
      <c r="BQ322" t="s">
        <v>878</v>
      </c>
      <c r="BR322" t="s">
        <v>878</v>
      </c>
      <c r="BS322" t="s">
        <v>878</v>
      </c>
    </row>
    <row r="323" spans="1:71" x14ac:dyDescent="0.25">
      <c r="A323" t="s">
        <v>663</v>
      </c>
      <c r="B323" t="s">
        <v>878</v>
      </c>
      <c r="C323" t="s">
        <v>878</v>
      </c>
      <c r="D323" t="s">
        <v>878</v>
      </c>
      <c r="E323">
        <v>0.746</v>
      </c>
      <c r="F323" t="s">
        <v>878</v>
      </c>
      <c r="G323" t="s">
        <v>878</v>
      </c>
      <c r="H323" t="s">
        <v>878</v>
      </c>
      <c r="I323" t="s">
        <v>878</v>
      </c>
      <c r="J323" t="s">
        <v>878</v>
      </c>
      <c r="K323" t="s">
        <v>878</v>
      </c>
      <c r="L323" t="s">
        <v>878</v>
      </c>
      <c r="M323" t="s">
        <v>878</v>
      </c>
      <c r="N323" t="s">
        <v>878</v>
      </c>
      <c r="O323" t="s">
        <v>878</v>
      </c>
      <c r="P323" t="s">
        <v>878</v>
      </c>
      <c r="Q323">
        <v>1064</v>
      </c>
      <c r="R323" t="s">
        <v>878</v>
      </c>
      <c r="S323" t="s">
        <v>878</v>
      </c>
      <c r="T323" t="s">
        <v>878</v>
      </c>
      <c r="U323" t="s">
        <v>878</v>
      </c>
      <c r="V323" t="s">
        <v>878</v>
      </c>
      <c r="W323" t="s">
        <v>878</v>
      </c>
      <c r="X323" t="s">
        <v>878</v>
      </c>
      <c r="Y323" t="s">
        <v>878</v>
      </c>
      <c r="Z323" t="s">
        <v>878</v>
      </c>
      <c r="AA323" t="s">
        <v>878</v>
      </c>
      <c r="AB323" t="s">
        <v>878</v>
      </c>
      <c r="AC323" t="s">
        <v>878</v>
      </c>
      <c r="AD323" t="s">
        <v>878</v>
      </c>
      <c r="AE323" t="s">
        <v>878</v>
      </c>
      <c r="AF323" t="s">
        <v>878</v>
      </c>
      <c r="AG323" t="s">
        <v>878</v>
      </c>
      <c r="AH323" t="s">
        <v>878</v>
      </c>
      <c r="AI323" t="s">
        <v>878</v>
      </c>
      <c r="AJ323" t="s">
        <v>878</v>
      </c>
      <c r="AK323" t="s">
        <v>878</v>
      </c>
      <c r="AL323" t="s">
        <v>878</v>
      </c>
      <c r="AM323" t="s">
        <v>878</v>
      </c>
      <c r="AN323" t="s">
        <v>878</v>
      </c>
      <c r="AO323" t="s">
        <v>878</v>
      </c>
      <c r="AP323" t="s">
        <v>878</v>
      </c>
      <c r="AQ323" t="s">
        <v>878</v>
      </c>
      <c r="AR323" t="s">
        <v>878</v>
      </c>
      <c r="AS323" t="s">
        <v>878</v>
      </c>
      <c r="AT323" t="s">
        <v>878</v>
      </c>
      <c r="AU323" t="s">
        <v>878</v>
      </c>
      <c r="AV323" t="s">
        <v>878</v>
      </c>
      <c r="AW323" t="s">
        <v>878</v>
      </c>
      <c r="AX323">
        <v>18200</v>
      </c>
      <c r="AY323" t="s">
        <v>878</v>
      </c>
      <c r="AZ323" t="s">
        <v>878</v>
      </c>
      <c r="BA323" t="s">
        <v>878</v>
      </c>
      <c r="BB323" t="s">
        <v>878</v>
      </c>
      <c r="BC323" t="s">
        <v>878</v>
      </c>
      <c r="BD323" t="s">
        <v>878</v>
      </c>
      <c r="BE323" t="s">
        <v>878</v>
      </c>
      <c r="BF323" t="s">
        <v>878</v>
      </c>
      <c r="BG323" t="s">
        <v>878</v>
      </c>
      <c r="BH323" t="s">
        <v>878</v>
      </c>
      <c r="BI323" t="s">
        <v>878</v>
      </c>
      <c r="BJ323" t="s">
        <v>878</v>
      </c>
      <c r="BK323" t="s">
        <v>878</v>
      </c>
      <c r="BL323" t="s">
        <v>878</v>
      </c>
      <c r="BM323" t="s">
        <v>878</v>
      </c>
      <c r="BN323" t="s">
        <v>878</v>
      </c>
      <c r="BO323" t="s">
        <v>878</v>
      </c>
      <c r="BP323" t="s">
        <v>878</v>
      </c>
      <c r="BQ323" t="s">
        <v>878</v>
      </c>
      <c r="BR323" t="s">
        <v>878</v>
      </c>
      <c r="BS323" t="s">
        <v>878</v>
      </c>
    </row>
    <row r="324" spans="1:71" x14ac:dyDescent="0.25">
      <c r="A324" t="s">
        <v>664</v>
      </c>
      <c r="B324" t="s">
        <v>878</v>
      </c>
      <c r="C324" t="s">
        <v>878</v>
      </c>
      <c r="D324" t="s">
        <v>878</v>
      </c>
      <c r="E324">
        <v>0.52300000000000002</v>
      </c>
      <c r="F324" t="s">
        <v>878</v>
      </c>
      <c r="G324" t="s">
        <v>878</v>
      </c>
      <c r="H324" t="s">
        <v>878</v>
      </c>
      <c r="I324" t="s">
        <v>878</v>
      </c>
      <c r="J324" t="s">
        <v>878</v>
      </c>
      <c r="K324" t="s">
        <v>878</v>
      </c>
      <c r="L324" t="s">
        <v>878</v>
      </c>
      <c r="M324" t="s">
        <v>878</v>
      </c>
      <c r="N324" t="s">
        <v>878</v>
      </c>
      <c r="O324" t="s">
        <v>878</v>
      </c>
      <c r="P324" t="s">
        <v>878</v>
      </c>
      <c r="Q324">
        <v>5110</v>
      </c>
      <c r="R324" t="s">
        <v>878</v>
      </c>
      <c r="S324" t="s">
        <v>878</v>
      </c>
      <c r="T324" t="s">
        <v>878</v>
      </c>
      <c r="U324" t="s">
        <v>878</v>
      </c>
      <c r="V324" t="s">
        <v>878</v>
      </c>
      <c r="W324" t="s">
        <v>878</v>
      </c>
      <c r="X324" t="s">
        <v>878</v>
      </c>
      <c r="Y324" t="s">
        <v>878</v>
      </c>
      <c r="Z324" t="s">
        <v>878</v>
      </c>
      <c r="AA324" t="s">
        <v>878</v>
      </c>
      <c r="AB324" t="s">
        <v>878</v>
      </c>
      <c r="AC324" t="s">
        <v>878</v>
      </c>
      <c r="AD324" t="s">
        <v>878</v>
      </c>
      <c r="AE324" t="s">
        <v>878</v>
      </c>
      <c r="AF324" t="s">
        <v>878</v>
      </c>
      <c r="AG324" t="s">
        <v>878</v>
      </c>
      <c r="AH324" t="s">
        <v>878</v>
      </c>
      <c r="AI324" t="s">
        <v>878</v>
      </c>
      <c r="AJ324" t="s">
        <v>878</v>
      </c>
      <c r="AK324" t="s">
        <v>878</v>
      </c>
      <c r="AL324" t="s">
        <v>878</v>
      </c>
      <c r="AM324" t="s">
        <v>878</v>
      </c>
      <c r="AN324" t="s">
        <v>878</v>
      </c>
      <c r="AO324" t="s">
        <v>878</v>
      </c>
      <c r="AP324" t="s">
        <v>878</v>
      </c>
      <c r="AQ324" t="s">
        <v>878</v>
      </c>
      <c r="AR324" t="s">
        <v>878</v>
      </c>
      <c r="AS324" t="s">
        <v>878</v>
      </c>
      <c r="AT324" t="s">
        <v>878</v>
      </c>
      <c r="AU324" t="s">
        <v>878</v>
      </c>
      <c r="AV324" t="s">
        <v>878</v>
      </c>
      <c r="AW324" t="s">
        <v>878</v>
      </c>
      <c r="AX324">
        <v>6220</v>
      </c>
      <c r="AY324" t="s">
        <v>878</v>
      </c>
      <c r="AZ324" t="s">
        <v>878</v>
      </c>
      <c r="BA324" t="s">
        <v>878</v>
      </c>
      <c r="BB324" t="s">
        <v>878</v>
      </c>
      <c r="BC324" t="s">
        <v>878</v>
      </c>
      <c r="BD324" t="s">
        <v>878</v>
      </c>
      <c r="BE324" t="s">
        <v>878</v>
      </c>
      <c r="BF324" t="s">
        <v>878</v>
      </c>
      <c r="BG324" t="s">
        <v>878</v>
      </c>
      <c r="BH324" t="s">
        <v>878</v>
      </c>
      <c r="BI324" t="s">
        <v>878</v>
      </c>
      <c r="BJ324" t="s">
        <v>878</v>
      </c>
      <c r="BK324" t="s">
        <v>878</v>
      </c>
      <c r="BL324" t="s">
        <v>878</v>
      </c>
      <c r="BM324" t="s">
        <v>878</v>
      </c>
      <c r="BN324" t="s">
        <v>878</v>
      </c>
      <c r="BO324" t="s">
        <v>878</v>
      </c>
      <c r="BP324" t="s">
        <v>878</v>
      </c>
      <c r="BQ324" t="s">
        <v>878</v>
      </c>
      <c r="BR324" t="s">
        <v>878</v>
      </c>
      <c r="BS324" t="s">
        <v>878</v>
      </c>
    </row>
    <row r="325" spans="1:71" x14ac:dyDescent="0.25">
      <c r="A325" t="s">
        <v>665</v>
      </c>
      <c r="B325" t="s">
        <v>878</v>
      </c>
      <c r="C325" t="s">
        <v>878</v>
      </c>
      <c r="D325">
        <v>666</v>
      </c>
      <c r="E325">
        <v>0.191</v>
      </c>
      <c r="F325" t="s">
        <v>878</v>
      </c>
      <c r="G325" t="s">
        <v>878</v>
      </c>
      <c r="H325" t="s">
        <v>878</v>
      </c>
      <c r="I325" t="s">
        <v>878</v>
      </c>
      <c r="J325" t="s">
        <v>878</v>
      </c>
      <c r="K325" t="s">
        <v>878</v>
      </c>
      <c r="L325" t="s">
        <v>878</v>
      </c>
      <c r="M325" t="s">
        <v>878</v>
      </c>
      <c r="N325" t="s">
        <v>878</v>
      </c>
      <c r="O325" t="s">
        <v>878</v>
      </c>
      <c r="P325" t="s">
        <v>878</v>
      </c>
      <c r="Q325">
        <v>3439</v>
      </c>
      <c r="R325" t="s">
        <v>878</v>
      </c>
      <c r="S325" t="s">
        <v>878</v>
      </c>
      <c r="T325" t="s">
        <v>878</v>
      </c>
      <c r="U325">
        <v>179000</v>
      </c>
      <c r="V325" t="s">
        <v>878</v>
      </c>
      <c r="W325" t="s">
        <v>878</v>
      </c>
      <c r="X325" t="s">
        <v>878</v>
      </c>
      <c r="Y325" t="s">
        <v>878</v>
      </c>
      <c r="Z325" t="s">
        <v>878</v>
      </c>
      <c r="AA325" t="s">
        <v>878</v>
      </c>
      <c r="AB325" t="s">
        <v>878</v>
      </c>
      <c r="AC325" t="s">
        <v>878</v>
      </c>
      <c r="AD325" t="s">
        <v>878</v>
      </c>
      <c r="AE325" t="s">
        <v>878</v>
      </c>
      <c r="AF325" t="s">
        <v>878</v>
      </c>
      <c r="AG325" t="s">
        <v>878</v>
      </c>
      <c r="AH325" t="s">
        <v>878</v>
      </c>
      <c r="AI325" t="s">
        <v>878</v>
      </c>
      <c r="AJ325">
        <v>80</v>
      </c>
      <c r="AK325" t="s">
        <v>878</v>
      </c>
      <c r="AL325" t="s">
        <v>878</v>
      </c>
      <c r="AM325" t="s">
        <v>878</v>
      </c>
      <c r="AN325">
        <v>46</v>
      </c>
      <c r="AO325" t="s">
        <v>878</v>
      </c>
      <c r="AP325" t="s">
        <v>878</v>
      </c>
      <c r="AQ325" t="s">
        <v>878</v>
      </c>
      <c r="AR325" t="s">
        <v>878</v>
      </c>
      <c r="AS325" t="s">
        <v>878</v>
      </c>
      <c r="AT325" t="s">
        <v>878</v>
      </c>
      <c r="AU325" t="s">
        <v>878</v>
      </c>
      <c r="AV325" t="s">
        <v>878</v>
      </c>
      <c r="AW325" t="s">
        <v>878</v>
      </c>
      <c r="AX325" t="s">
        <v>878</v>
      </c>
      <c r="AY325" t="s">
        <v>878</v>
      </c>
      <c r="AZ325" t="s">
        <v>878</v>
      </c>
      <c r="BA325" t="s">
        <v>878</v>
      </c>
      <c r="BB325" t="s">
        <v>878</v>
      </c>
      <c r="BC325" t="s">
        <v>878</v>
      </c>
      <c r="BD325" t="s">
        <v>878</v>
      </c>
      <c r="BE325" t="s">
        <v>878</v>
      </c>
      <c r="BF325" t="s">
        <v>878</v>
      </c>
      <c r="BG325" t="s">
        <v>878</v>
      </c>
      <c r="BH325" t="s">
        <v>878</v>
      </c>
      <c r="BI325" t="s">
        <v>878</v>
      </c>
      <c r="BJ325" t="s">
        <v>878</v>
      </c>
      <c r="BK325" t="s">
        <v>878</v>
      </c>
      <c r="BL325" t="s">
        <v>878</v>
      </c>
      <c r="BM325" t="s">
        <v>878</v>
      </c>
      <c r="BN325" t="s">
        <v>878</v>
      </c>
      <c r="BO325" t="s">
        <v>878</v>
      </c>
      <c r="BP325" t="s">
        <v>878</v>
      </c>
      <c r="BQ325" t="s">
        <v>878</v>
      </c>
      <c r="BR325" t="s">
        <v>878</v>
      </c>
      <c r="BS325" t="s">
        <v>878</v>
      </c>
    </row>
    <row r="326" spans="1:71" x14ac:dyDescent="0.25">
      <c r="A326" t="s">
        <v>666</v>
      </c>
      <c r="B326" t="s">
        <v>878</v>
      </c>
      <c r="C326" t="s">
        <v>878</v>
      </c>
      <c r="D326">
        <v>701</v>
      </c>
      <c r="E326">
        <v>0.30299999999999999</v>
      </c>
      <c r="F326" t="s">
        <v>878</v>
      </c>
      <c r="G326" t="s">
        <v>878</v>
      </c>
      <c r="H326" t="s">
        <v>878</v>
      </c>
      <c r="I326" t="s">
        <v>878</v>
      </c>
      <c r="J326" t="s">
        <v>878</v>
      </c>
      <c r="K326" t="s">
        <v>878</v>
      </c>
      <c r="L326" t="s">
        <v>878</v>
      </c>
      <c r="M326" t="s">
        <v>878</v>
      </c>
      <c r="N326" t="s">
        <v>878</v>
      </c>
      <c r="O326" t="s">
        <v>878</v>
      </c>
      <c r="P326" t="s">
        <v>878</v>
      </c>
      <c r="Q326">
        <v>5765</v>
      </c>
      <c r="R326" t="s">
        <v>878</v>
      </c>
      <c r="S326" t="s">
        <v>878</v>
      </c>
      <c r="T326" t="s">
        <v>878</v>
      </c>
      <c r="U326">
        <v>200000</v>
      </c>
      <c r="V326" t="s">
        <v>878</v>
      </c>
      <c r="W326" t="s">
        <v>878</v>
      </c>
      <c r="X326" t="s">
        <v>878</v>
      </c>
      <c r="Y326" t="s">
        <v>878</v>
      </c>
      <c r="Z326" t="s">
        <v>878</v>
      </c>
      <c r="AA326" t="s">
        <v>878</v>
      </c>
      <c r="AB326" t="s">
        <v>878</v>
      </c>
      <c r="AC326" t="s">
        <v>878</v>
      </c>
      <c r="AD326" t="s">
        <v>878</v>
      </c>
      <c r="AE326" t="s">
        <v>878</v>
      </c>
      <c r="AF326" t="s">
        <v>878</v>
      </c>
      <c r="AG326" t="s">
        <v>878</v>
      </c>
      <c r="AH326" t="s">
        <v>878</v>
      </c>
      <c r="AI326" t="s">
        <v>878</v>
      </c>
      <c r="AJ326">
        <v>123</v>
      </c>
      <c r="AK326" t="s">
        <v>878</v>
      </c>
      <c r="AL326" t="s">
        <v>878</v>
      </c>
      <c r="AM326" t="s">
        <v>878</v>
      </c>
      <c r="AN326">
        <v>45</v>
      </c>
      <c r="AO326" t="s">
        <v>878</v>
      </c>
      <c r="AP326" t="s">
        <v>878</v>
      </c>
      <c r="AQ326" t="s">
        <v>878</v>
      </c>
      <c r="AR326" t="s">
        <v>878</v>
      </c>
      <c r="AS326" t="s">
        <v>878</v>
      </c>
      <c r="AT326" t="s">
        <v>878</v>
      </c>
      <c r="AU326" t="s">
        <v>878</v>
      </c>
      <c r="AV326" t="s">
        <v>878</v>
      </c>
      <c r="AW326" t="s">
        <v>878</v>
      </c>
      <c r="AX326">
        <v>41100</v>
      </c>
      <c r="AY326" t="s">
        <v>878</v>
      </c>
      <c r="AZ326" t="s">
        <v>878</v>
      </c>
      <c r="BA326" t="s">
        <v>878</v>
      </c>
      <c r="BB326" t="s">
        <v>878</v>
      </c>
      <c r="BC326" t="s">
        <v>878</v>
      </c>
      <c r="BD326" t="s">
        <v>878</v>
      </c>
      <c r="BE326" t="s">
        <v>878</v>
      </c>
      <c r="BF326" t="s">
        <v>878</v>
      </c>
      <c r="BG326" t="s">
        <v>878</v>
      </c>
      <c r="BH326" t="s">
        <v>878</v>
      </c>
      <c r="BI326" t="s">
        <v>878</v>
      </c>
      <c r="BJ326" t="s">
        <v>878</v>
      </c>
      <c r="BK326" t="s">
        <v>878</v>
      </c>
      <c r="BL326" t="s">
        <v>878</v>
      </c>
      <c r="BM326" t="s">
        <v>878</v>
      </c>
      <c r="BN326" t="s">
        <v>878</v>
      </c>
      <c r="BO326" t="s">
        <v>878</v>
      </c>
      <c r="BP326" t="s">
        <v>878</v>
      </c>
      <c r="BQ326" t="s">
        <v>878</v>
      </c>
      <c r="BR326" t="s">
        <v>878</v>
      </c>
      <c r="BS326" t="s">
        <v>878</v>
      </c>
    </row>
    <row r="327" spans="1:71" x14ac:dyDescent="0.25">
      <c r="A327" t="s">
        <v>667</v>
      </c>
      <c r="B327" t="s">
        <v>878</v>
      </c>
      <c r="C327" t="s">
        <v>878</v>
      </c>
      <c r="D327">
        <v>574</v>
      </c>
      <c r="E327">
        <v>0.59499999999999997</v>
      </c>
      <c r="F327" t="s">
        <v>878</v>
      </c>
      <c r="G327" t="s">
        <v>878</v>
      </c>
      <c r="H327" t="s">
        <v>878</v>
      </c>
      <c r="I327" t="s">
        <v>878</v>
      </c>
      <c r="J327" t="s">
        <v>878</v>
      </c>
      <c r="K327" t="s">
        <v>878</v>
      </c>
      <c r="L327" t="s">
        <v>878</v>
      </c>
      <c r="M327" t="s">
        <v>878</v>
      </c>
      <c r="N327" t="s">
        <v>878</v>
      </c>
      <c r="O327" t="s">
        <v>878</v>
      </c>
      <c r="P327" t="s">
        <v>878</v>
      </c>
      <c r="Q327">
        <v>10200</v>
      </c>
      <c r="R327" t="s">
        <v>878</v>
      </c>
      <c r="S327" t="s">
        <v>878</v>
      </c>
      <c r="T327" t="s">
        <v>878</v>
      </c>
      <c r="U327">
        <v>196000</v>
      </c>
      <c r="V327" t="s">
        <v>878</v>
      </c>
      <c r="W327" t="s">
        <v>878</v>
      </c>
      <c r="X327" t="s">
        <v>878</v>
      </c>
      <c r="Y327" t="s">
        <v>878</v>
      </c>
      <c r="Z327" t="s">
        <v>878</v>
      </c>
      <c r="AA327" t="s">
        <v>878</v>
      </c>
      <c r="AB327" t="s">
        <v>878</v>
      </c>
      <c r="AC327" t="s">
        <v>878</v>
      </c>
      <c r="AD327" t="s">
        <v>878</v>
      </c>
      <c r="AE327" t="s">
        <v>878</v>
      </c>
      <c r="AF327" t="s">
        <v>878</v>
      </c>
      <c r="AG327" t="s">
        <v>878</v>
      </c>
      <c r="AH327" t="s">
        <v>878</v>
      </c>
      <c r="AI327" t="s">
        <v>878</v>
      </c>
      <c r="AJ327">
        <v>181</v>
      </c>
      <c r="AK327" t="s">
        <v>878</v>
      </c>
      <c r="AL327" t="s">
        <v>878</v>
      </c>
      <c r="AM327" t="s">
        <v>878</v>
      </c>
      <c r="AN327">
        <v>53</v>
      </c>
      <c r="AO327" t="s">
        <v>878</v>
      </c>
      <c r="AP327" t="s">
        <v>878</v>
      </c>
      <c r="AQ327" t="s">
        <v>878</v>
      </c>
      <c r="AR327" t="s">
        <v>878</v>
      </c>
      <c r="AS327" t="s">
        <v>878</v>
      </c>
      <c r="AT327" t="s">
        <v>878</v>
      </c>
      <c r="AU327" t="s">
        <v>878</v>
      </c>
      <c r="AV327" t="s">
        <v>878</v>
      </c>
      <c r="AW327" t="s">
        <v>878</v>
      </c>
      <c r="AX327">
        <v>39100</v>
      </c>
      <c r="AY327" t="s">
        <v>878</v>
      </c>
      <c r="AZ327" t="s">
        <v>878</v>
      </c>
      <c r="BA327" t="s">
        <v>878</v>
      </c>
      <c r="BB327" t="s">
        <v>878</v>
      </c>
      <c r="BC327" t="s">
        <v>878</v>
      </c>
      <c r="BD327" t="s">
        <v>878</v>
      </c>
      <c r="BE327" t="s">
        <v>878</v>
      </c>
      <c r="BF327" t="s">
        <v>878</v>
      </c>
      <c r="BG327" t="s">
        <v>878</v>
      </c>
      <c r="BH327" t="s">
        <v>878</v>
      </c>
      <c r="BI327" t="s">
        <v>878</v>
      </c>
      <c r="BJ327" t="s">
        <v>878</v>
      </c>
      <c r="BK327" t="s">
        <v>878</v>
      </c>
      <c r="BL327" t="s">
        <v>878</v>
      </c>
      <c r="BM327" t="s">
        <v>878</v>
      </c>
      <c r="BN327" t="s">
        <v>878</v>
      </c>
      <c r="BO327" t="s">
        <v>878</v>
      </c>
      <c r="BP327" t="s">
        <v>878</v>
      </c>
      <c r="BQ327" t="s">
        <v>878</v>
      </c>
      <c r="BR327" t="s">
        <v>878</v>
      </c>
      <c r="BS327" t="s">
        <v>878</v>
      </c>
    </row>
    <row r="328" spans="1:71" x14ac:dyDescent="0.25">
      <c r="A328" t="s">
        <v>668</v>
      </c>
      <c r="B328" t="s">
        <v>878</v>
      </c>
      <c r="C328" t="s">
        <v>878</v>
      </c>
      <c r="D328">
        <v>820</v>
      </c>
      <c r="E328">
        <v>0.80100000000000005</v>
      </c>
      <c r="F328" t="s">
        <v>878</v>
      </c>
      <c r="G328" t="s">
        <v>878</v>
      </c>
      <c r="H328" t="s">
        <v>878</v>
      </c>
      <c r="I328" t="s">
        <v>878</v>
      </c>
      <c r="J328" t="s">
        <v>878</v>
      </c>
      <c r="K328" t="s">
        <v>878</v>
      </c>
      <c r="L328" t="s">
        <v>878</v>
      </c>
      <c r="M328" t="s">
        <v>878</v>
      </c>
      <c r="N328" t="s">
        <v>878</v>
      </c>
      <c r="O328" t="s">
        <v>878</v>
      </c>
      <c r="P328" t="s">
        <v>878</v>
      </c>
      <c r="Q328">
        <v>14700</v>
      </c>
      <c r="R328" t="s">
        <v>878</v>
      </c>
      <c r="S328" t="s">
        <v>878</v>
      </c>
      <c r="T328" t="s">
        <v>878</v>
      </c>
      <c r="U328">
        <v>268000</v>
      </c>
      <c r="V328" t="s">
        <v>878</v>
      </c>
      <c r="W328" t="s">
        <v>878</v>
      </c>
      <c r="X328" t="s">
        <v>878</v>
      </c>
      <c r="Y328" t="s">
        <v>878</v>
      </c>
      <c r="Z328" t="s">
        <v>878</v>
      </c>
      <c r="AA328" t="s">
        <v>878</v>
      </c>
      <c r="AB328" t="s">
        <v>878</v>
      </c>
      <c r="AC328" t="s">
        <v>878</v>
      </c>
      <c r="AD328" t="s">
        <v>878</v>
      </c>
      <c r="AE328" t="s">
        <v>878</v>
      </c>
      <c r="AF328" t="s">
        <v>878</v>
      </c>
      <c r="AG328" t="s">
        <v>878</v>
      </c>
      <c r="AH328" t="s">
        <v>878</v>
      </c>
      <c r="AI328" t="s">
        <v>878</v>
      </c>
      <c r="AJ328">
        <v>310</v>
      </c>
      <c r="AK328" t="s">
        <v>878</v>
      </c>
      <c r="AL328" t="s">
        <v>878</v>
      </c>
      <c r="AM328" t="s">
        <v>878</v>
      </c>
      <c r="AN328">
        <v>68</v>
      </c>
      <c r="AO328" t="s">
        <v>878</v>
      </c>
      <c r="AP328" t="s">
        <v>878</v>
      </c>
      <c r="AQ328" t="s">
        <v>878</v>
      </c>
      <c r="AR328" t="s">
        <v>878</v>
      </c>
      <c r="AS328" t="s">
        <v>878</v>
      </c>
      <c r="AT328" t="s">
        <v>878</v>
      </c>
      <c r="AU328" t="s">
        <v>878</v>
      </c>
      <c r="AV328" t="s">
        <v>878</v>
      </c>
      <c r="AW328" t="s">
        <v>878</v>
      </c>
      <c r="AX328">
        <v>37000</v>
      </c>
      <c r="AY328" t="s">
        <v>878</v>
      </c>
      <c r="AZ328" t="s">
        <v>878</v>
      </c>
      <c r="BA328" t="s">
        <v>878</v>
      </c>
      <c r="BB328" t="s">
        <v>878</v>
      </c>
      <c r="BC328" t="s">
        <v>878</v>
      </c>
      <c r="BD328" t="s">
        <v>878</v>
      </c>
      <c r="BE328" t="s">
        <v>878</v>
      </c>
      <c r="BF328" t="s">
        <v>878</v>
      </c>
      <c r="BG328" t="s">
        <v>878</v>
      </c>
      <c r="BH328" t="s">
        <v>878</v>
      </c>
      <c r="BI328" t="s">
        <v>878</v>
      </c>
      <c r="BJ328" t="s">
        <v>878</v>
      </c>
      <c r="BK328" t="s">
        <v>878</v>
      </c>
      <c r="BL328" t="s">
        <v>878</v>
      </c>
      <c r="BM328" t="s">
        <v>878</v>
      </c>
      <c r="BN328" t="s">
        <v>878</v>
      </c>
      <c r="BO328" t="s">
        <v>878</v>
      </c>
      <c r="BP328" t="s">
        <v>878</v>
      </c>
      <c r="BQ328" t="s">
        <v>878</v>
      </c>
      <c r="BR328" t="s">
        <v>878</v>
      </c>
      <c r="BS328" t="s">
        <v>878</v>
      </c>
    </row>
    <row r="329" spans="1:71" x14ac:dyDescent="0.25">
      <c r="A329" t="s">
        <v>669</v>
      </c>
      <c r="B329" t="s">
        <v>878</v>
      </c>
      <c r="C329" t="s">
        <v>878</v>
      </c>
      <c r="D329" t="s">
        <v>878</v>
      </c>
      <c r="E329">
        <v>9.8000000000000004E-2</v>
      </c>
      <c r="F329" t="s">
        <v>878</v>
      </c>
      <c r="G329" t="s">
        <v>878</v>
      </c>
      <c r="H329" t="s">
        <v>878</v>
      </c>
      <c r="I329" t="s">
        <v>878</v>
      </c>
      <c r="J329" t="s">
        <v>878</v>
      </c>
      <c r="K329" t="s">
        <v>878</v>
      </c>
      <c r="L329" t="s">
        <v>878</v>
      </c>
      <c r="M329" t="s">
        <v>878</v>
      </c>
      <c r="N329" t="s">
        <v>878</v>
      </c>
      <c r="O329" t="s">
        <v>878</v>
      </c>
      <c r="P329" t="s">
        <v>878</v>
      </c>
      <c r="Q329" t="s">
        <v>878</v>
      </c>
      <c r="R329" t="s">
        <v>878</v>
      </c>
      <c r="S329" t="s">
        <v>878</v>
      </c>
      <c r="T329" t="s">
        <v>878</v>
      </c>
      <c r="U329" t="s">
        <v>878</v>
      </c>
      <c r="V329" t="s">
        <v>878</v>
      </c>
      <c r="W329" t="s">
        <v>878</v>
      </c>
      <c r="X329" t="s">
        <v>878</v>
      </c>
      <c r="Y329" t="s">
        <v>878</v>
      </c>
      <c r="Z329" t="s">
        <v>878</v>
      </c>
      <c r="AA329" t="s">
        <v>878</v>
      </c>
      <c r="AB329" t="s">
        <v>878</v>
      </c>
      <c r="AC329" t="s">
        <v>878</v>
      </c>
      <c r="AD329" t="s">
        <v>878</v>
      </c>
      <c r="AE329" t="s">
        <v>878</v>
      </c>
      <c r="AF329" t="s">
        <v>878</v>
      </c>
      <c r="AG329" t="s">
        <v>878</v>
      </c>
      <c r="AH329" t="s">
        <v>878</v>
      </c>
      <c r="AI329" t="s">
        <v>878</v>
      </c>
      <c r="AJ329" t="s">
        <v>878</v>
      </c>
      <c r="AK329" t="s">
        <v>878</v>
      </c>
      <c r="AL329" t="s">
        <v>878</v>
      </c>
      <c r="AM329" t="s">
        <v>878</v>
      </c>
      <c r="AN329" t="s">
        <v>878</v>
      </c>
      <c r="AO329" t="s">
        <v>878</v>
      </c>
      <c r="AP329" t="s">
        <v>878</v>
      </c>
      <c r="AQ329" t="s">
        <v>878</v>
      </c>
      <c r="AR329" t="s">
        <v>878</v>
      </c>
      <c r="AS329" t="s">
        <v>878</v>
      </c>
      <c r="AT329" t="s">
        <v>878</v>
      </c>
      <c r="AU329" t="s">
        <v>878</v>
      </c>
      <c r="AV329" t="s">
        <v>878</v>
      </c>
      <c r="AW329" t="s">
        <v>878</v>
      </c>
      <c r="AX329" t="s">
        <v>878</v>
      </c>
      <c r="AY329" t="s">
        <v>878</v>
      </c>
      <c r="AZ329" t="s">
        <v>878</v>
      </c>
      <c r="BA329" t="s">
        <v>878</v>
      </c>
      <c r="BB329" t="s">
        <v>878</v>
      </c>
      <c r="BC329" t="s">
        <v>878</v>
      </c>
      <c r="BD329" t="s">
        <v>878</v>
      </c>
      <c r="BE329" t="s">
        <v>878</v>
      </c>
      <c r="BF329" t="s">
        <v>878</v>
      </c>
      <c r="BG329" t="s">
        <v>878</v>
      </c>
      <c r="BH329" t="s">
        <v>878</v>
      </c>
      <c r="BI329" t="s">
        <v>878</v>
      </c>
      <c r="BJ329" t="s">
        <v>878</v>
      </c>
      <c r="BK329" t="s">
        <v>878</v>
      </c>
      <c r="BL329" t="s">
        <v>878</v>
      </c>
      <c r="BM329" t="s">
        <v>878</v>
      </c>
      <c r="BN329" t="s">
        <v>878</v>
      </c>
      <c r="BO329" t="s">
        <v>878</v>
      </c>
      <c r="BP329" t="s">
        <v>878</v>
      </c>
      <c r="BQ329" t="s">
        <v>878</v>
      </c>
      <c r="BR329" t="s">
        <v>878</v>
      </c>
      <c r="BS329" t="s">
        <v>878</v>
      </c>
    </row>
    <row r="330" spans="1:71" x14ac:dyDescent="0.25">
      <c r="A330" t="s">
        <v>670</v>
      </c>
      <c r="B330">
        <v>24.3</v>
      </c>
      <c r="C330">
        <v>67800</v>
      </c>
      <c r="D330">
        <v>89</v>
      </c>
      <c r="E330">
        <v>0.2</v>
      </c>
      <c r="F330" s="2">
        <v>10</v>
      </c>
      <c r="G330" t="s">
        <v>878</v>
      </c>
      <c r="H330">
        <v>1.69</v>
      </c>
      <c r="I330">
        <v>6.39</v>
      </c>
      <c r="J330">
        <v>18800</v>
      </c>
      <c r="K330">
        <v>3.37</v>
      </c>
      <c r="L330">
        <v>47.7</v>
      </c>
      <c r="M330" t="s">
        <v>878</v>
      </c>
      <c r="N330">
        <v>7.06</v>
      </c>
      <c r="O330">
        <v>27.5</v>
      </c>
      <c r="P330">
        <v>9.42</v>
      </c>
      <c r="Q330">
        <v>482</v>
      </c>
      <c r="R330">
        <v>2.0499999999999998</v>
      </c>
      <c r="S330">
        <v>0.97</v>
      </c>
      <c r="T330">
        <v>1.03</v>
      </c>
      <c r="U330">
        <v>23800</v>
      </c>
      <c r="V330">
        <v>18.7</v>
      </c>
      <c r="W330">
        <v>3.12</v>
      </c>
      <c r="X330" t="s">
        <v>878</v>
      </c>
      <c r="Y330">
        <v>2.9</v>
      </c>
      <c r="Z330" s="2">
        <v>1</v>
      </c>
      <c r="AA330">
        <v>0.36</v>
      </c>
      <c r="AB330">
        <v>0.75</v>
      </c>
      <c r="AC330" t="s">
        <v>878</v>
      </c>
      <c r="AD330">
        <v>18000</v>
      </c>
      <c r="AE330">
        <v>23</v>
      </c>
      <c r="AF330">
        <v>18.7</v>
      </c>
      <c r="AG330">
        <v>0.13</v>
      </c>
      <c r="AH330">
        <v>7720</v>
      </c>
      <c r="AI330">
        <v>710</v>
      </c>
      <c r="AJ330">
        <v>2.2000000000000002</v>
      </c>
      <c r="AK330">
        <v>5870</v>
      </c>
      <c r="AL330">
        <v>7.98</v>
      </c>
      <c r="AM330">
        <v>19.5</v>
      </c>
      <c r="AN330">
        <v>15.4</v>
      </c>
      <c r="AO330">
        <v>600</v>
      </c>
      <c r="AP330">
        <v>193</v>
      </c>
      <c r="AQ330" t="s">
        <v>878</v>
      </c>
      <c r="AR330">
        <v>5.42</v>
      </c>
      <c r="AS330" t="s">
        <v>878</v>
      </c>
      <c r="AT330" t="s">
        <v>878</v>
      </c>
      <c r="AU330" t="s">
        <v>878</v>
      </c>
      <c r="AV330" t="s">
        <v>878</v>
      </c>
      <c r="AW330" t="s">
        <v>878</v>
      </c>
      <c r="AX330">
        <v>16900</v>
      </c>
      <c r="AY330">
        <v>14.3</v>
      </c>
      <c r="AZ330">
        <v>5.95</v>
      </c>
      <c r="BA330">
        <v>6.97</v>
      </c>
      <c r="BB330" t="s">
        <v>878</v>
      </c>
      <c r="BC330">
        <v>2.4900000000000002</v>
      </c>
      <c r="BD330">
        <v>2.12</v>
      </c>
      <c r="BE330">
        <v>186</v>
      </c>
      <c r="BF330">
        <v>0.63</v>
      </c>
      <c r="BG330">
        <v>0.4</v>
      </c>
      <c r="BH330">
        <v>6.8</v>
      </c>
      <c r="BI330">
        <v>9.3800000000000008</v>
      </c>
      <c r="BJ330">
        <v>2420</v>
      </c>
      <c r="BK330">
        <v>1.1100000000000001</v>
      </c>
      <c r="BL330" t="s">
        <v>878</v>
      </c>
      <c r="BM330">
        <v>2.69</v>
      </c>
      <c r="BN330">
        <v>12.9</v>
      </c>
      <c r="BO330">
        <v>4.2</v>
      </c>
      <c r="BP330">
        <v>9.93</v>
      </c>
      <c r="BQ330">
        <v>0.91</v>
      </c>
      <c r="BR330">
        <v>615</v>
      </c>
      <c r="BS330">
        <v>94</v>
      </c>
    </row>
    <row r="331" spans="1:71" x14ac:dyDescent="0.25">
      <c r="A331" t="s">
        <v>673</v>
      </c>
      <c r="B331">
        <v>25.1</v>
      </c>
      <c r="C331">
        <v>75800</v>
      </c>
      <c r="D331">
        <v>99</v>
      </c>
      <c r="E331">
        <v>0.20399999999999999</v>
      </c>
      <c r="F331" t="s">
        <v>878</v>
      </c>
      <c r="G331">
        <v>3397</v>
      </c>
      <c r="H331">
        <v>3.14</v>
      </c>
      <c r="I331">
        <v>5.42</v>
      </c>
      <c r="J331">
        <v>12600</v>
      </c>
      <c r="K331">
        <v>2.08</v>
      </c>
      <c r="L331">
        <v>93</v>
      </c>
      <c r="M331" t="s">
        <v>878</v>
      </c>
      <c r="N331">
        <v>2.77</v>
      </c>
      <c r="O331">
        <v>22.3</v>
      </c>
      <c r="P331">
        <v>6.91</v>
      </c>
      <c r="Q331">
        <v>499</v>
      </c>
      <c r="R331">
        <v>3.5</v>
      </c>
      <c r="S331">
        <v>1.01</v>
      </c>
      <c r="T331">
        <v>1.35</v>
      </c>
      <c r="U331">
        <v>25400</v>
      </c>
      <c r="V331">
        <v>23.2</v>
      </c>
      <c r="W331">
        <v>5.74</v>
      </c>
      <c r="X331">
        <v>0.18</v>
      </c>
      <c r="Y331">
        <v>6.89</v>
      </c>
      <c r="Z331">
        <v>8.7999999999999995E-2</v>
      </c>
      <c r="AA331">
        <v>0.49</v>
      </c>
      <c r="AB331">
        <v>0.44</v>
      </c>
      <c r="AC331" t="s">
        <v>878</v>
      </c>
      <c r="AD331">
        <v>30300</v>
      </c>
      <c r="AE331">
        <v>44.1</v>
      </c>
      <c r="AF331">
        <v>28.9</v>
      </c>
      <c r="AG331">
        <v>6.7000000000000004E-2</v>
      </c>
      <c r="AH331">
        <v>1229</v>
      </c>
      <c r="AI331">
        <v>293</v>
      </c>
      <c r="AJ331">
        <v>5.43</v>
      </c>
      <c r="AK331">
        <v>27600</v>
      </c>
      <c r="AL331">
        <v>18.600000000000001</v>
      </c>
      <c r="AM331">
        <v>39.6</v>
      </c>
      <c r="AN331">
        <v>4.41</v>
      </c>
      <c r="AO331">
        <v>303</v>
      </c>
      <c r="AP331">
        <v>119</v>
      </c>
      <c r="AQ331" t="s">
        <v>878</v>
      </c>
      <c r="AR331">
        <v>10.7</v>
      </c>
      <c r="AS331" t="s">
        <v>878</v>
      </c>
      <c r="AT331">
        <v>15.7</v>
      </c>
      <c r="AU331" t="s">
        <v>878</v>
      </c>
      <c r="AV331" t="s">
        <v>878</v>
      </c>
      <c r="AW331" t="s">
        <v>878</v>
      </c>
      <c r="AX331">
        <v>3080</v>
      </c>
      <c r="AY331">
        <v>13.5</v>
      </c>
      <c r="AZ331">
        <v>4.34</v>
      </c>
      <c r="BA331">
        <v>3.33</v>
      </c>
      <c r="BB331" t="s">
        <v>878</v>
      </c>
      <c r="BC331" t="s">
        <v>878</v>
      </c>
      <c r="BD331">
        <v>4.2699999999999996</v>
      </c>
      <c r="BE331">
        <v>212</v>
      </c>
      <c r="BF331">
        <v>1.48</v>
      </c>
      <c r="BG331">
        <v>0.77</v>
      </c>
      <c r="BH331">
        <v>1.99</v>
      </c>
      <c r="BI331">
        <v>15.1</v>
      </c>
      <c r="BJ331">
        <v>1200</v>
      </c>
      <c r="BK331">
        <v>1.02</v>
      </c>
      <c r="BL331" t="s">
        <v>878</v>
      </c>
      <c r="BM331">
        <v>5.97</v>
      </c>
      <c r="BN331">
        <v>2.54</v>
      </c>
      <c r="BO331">
        <v>4.63</v>
      </c>
      <c r="BP331">
        <v>15</v>
      </c>
      <c r="BQ331">
        <v>0.56000000000000005</v>
      </c>
      <c r="BR331">
        <v>404</v>
      </c>
      <c r="BS331">
        <v>254</v>
      </c>
    </row>
    <row r="332" spans="1:71" x14ac:dyDescent="0.25">
      <c r="A332" t="s">
        <v>674</v>
      </c>
      <c r="B332">
        <v>49.4</v>
      </c>
      <c r="C332">
        <v>63000</v>
      </c>
      <c r="D332">
        <v>307</v>
      </c>
      <c r="E332">
        <v>0.78</v>
      </c>
      <c r="F332" s="2">
        <v>10</v>
      </c>
      <c r="G332" t="s">
        <v>878</v>
      </c>
      <c r="H332">
        <v>2.0699999999999998</v>
      </c>
      <c r="I332">
        <v>20.9</v>
      </c>
      <c r="J332">
        <v>13100</v>
      </c>
      <c r="K332">
        <v>7.86</v>
      </c>
      <c r="L332">
        <v>63</v>
      </c>
      <c r="M332" t="s">
        <v>878</v>
      </c>
      <c r="N332">
        <v>5.14</v>
      </c>
      <c r="O332">
        <v>42</v>
      </c>
      <c r="P332">
        <v>6.72</v>
      </c>
      <c r="Q332">
        <v>1010</v>
      </c>
      <c r="R332">
        <v>2.69</v>
      </c>
      <c r="S332">
        <v>0.92</v>
      </c>
      <c r="T332">
        <v>1.23</v>
      </c>
      <c r="U332">
        <v>24800</v>
      </c>
      <c r="V332">
        <v>20.399999999999999</v>
      </c>
      <c r="W332">
        <v>4.5</v>
      </c>
      <c r="X332" t="s">
        <v>878</v>
      </c>
      <c r="Y332">
        <v>4.5199999999999996</v>
      </c>
      <c r="Z332" s="2">
        <v>3</v>
      </c>
      <c r="AA332">
        <v>0.4</v>
      </c>
      <c r="AB332">
        <v>1.73</v>
      </c>
      <c r="AC332" t="s">
        <v>878</v>
      </c>
      <c r="AD332">
        <v>21000</v>
      </c>
      <c r="AE332">
        <v>30.9</v>
      </c>
      <c r="AF332">
        <v>20.5</v>
      </c>
      <c r="AG332">
        <v>9.5000000000000001E-2</v>
      </c>
      <c r="AH332">
        <v>3890</v>
      </c>
      <c r="AI332">
        <v>480</v>
      </c>
      <c r="AJ332">
        <v>3.87</v>
      </c>
      <c r="AK332">
        <v>14500</v>
      </c>
      <c r="AL332">
        <v>12.6</v>
      </c>
      <c r="AM332">
        <v>27</v>
      </c>
      <c r="AN332">
        <v>24.1</v>
      </c>
      <c r="AO332">
        <v>470</v>
      </c>
      <c r="AP332">
        <v>329</v>
      </c>
      <c r="AQ332" t="s">
        <v>878</v>
      </c>
      <c r="AR332">
        <v>7.55</v>
      </c>
      <c r="AS332" t="s">
        <v>878</v>
      </c>
      <c r="AT332">
        <v>16</v>
      </c>
      <c r="AU332" t="s">
        <v>878</v>
      </c>
      <c r="AV332" t="s">
        <v>878</v>
      </c>
      <c r="AW332" t="s">
        <v>878</v>
      </c>
      <c r="AX332">
        <v>10700</v>
      </c>
      <c r="AY332">
        <v>30.4</v>
      </c>
      <c r="AZ332">
        <v>4.8499999999999996</v>
      </c>
      <c r="BA332">
        <v>12</v>
      </c>
      <c r="BB332" t="s">
        <v>878</v>
      </c>
      <c r="BC332">
        <v>3.42</v>
      </c>
      <c r="BD332">
        <v>4.16</v>
      </c>
      <c r="BE332">
        <v>230</v>
      </c>
      <c r="BF332">
        <v>1.04</v>
      </c>
      <c r="BG332">
        <v>0.56000000000000005</v>
      </c>
      <c r="BH332">
        <v>15.4</v>
      </c>
      <c r="BI332">
        <v>11.7</v>
      </c>
      <c r="BJ332">
        <v>1800</v>
      </c>
      <c r="BK332">
        <v>1.21</v>
      </c>
      <c r="BL332" t="s">
        <v>878</v>
      </c>
      <c r="BM332">
        <v>4</v>
      </c>
      <c r="BN332">
        <v>9.24</v>
      </c>
      <c r="BO332">
        <v>5.8</v>
      </c>
      <c r="BP332">
        <v>11.2</v>
      </c>
      <c r="BQ332">
        <v>0.68</v>
      </c>
      <c r="BR332">
        <v>1330</v>
      </c>
      <c r="BS332">
        <v>155</v>
      </c>
    </row>
    <row r="333" spans="1:71" x14ac:dyDescent="0.25">
      <c r="A333" t="s">
        <v>675</v>
      </c>
      <c r="B333">
        <v>50</v>
      </c>
      <c r="C333">
        <v>66300</v>
      </c>
      <c r="D333">
        <v>284</v>
      </c>
      <c r="E333">
        <v>0.77500000000000002</v>
      </c>
      <c r="F333" t="s">
        <v>878</v>
      </c>
      <c r="G333" t="s">
        <v>878</v>
      </c>
      <c r="H333">
        <v>2.2400000000000002</v>
      </c>
      <c r="I333">
        <v>18</v>
      </c>
      <c r="J333">
        <v>8870</v>
      </c>
      <c r="K333">
        <v>2.0499999999999998</v>
      </c>
      <c r="L333">
        <v>70</v>
      </c>
      <c r="M333" t="s">
        <v>878</v>
      </c>
      <c r="N333">
        <v>2.97</v>
      </c>
      <c r="O333">
        <v>23.7</v>
      </c>
      <c r="P333">
        <v>4.88</v>
      </c>
      <c r="Q333">
        <v>1010</v>
      </c>
      <c r="R333">
        <v>2.54</v>
      </c>
      <c r="S333">
        <v>0.8</v>
      </c>
      <c r="T333">
        <v>0.97</v>
      </c>
      <c r="U333">
        <v>22900</v>
      </c>
      <c r="V333">
        <v>23.4</v>
      </c>
      <c r="W333">
        <v>4.1399999999999997</v>
      </c>
      <c r="X333">
        <v>0.15</v>
      </c>
      <c r="Y333">
        <v>5.09</v>
      </c>
      <c r="Z333">
        <v>0.2</v>
      </c>
      <c r="AA333">
        <v>0.38</v>
      </c>
      <c r="AB333">
        <v>0.47</v>
      </c>
      <c r="AC333" t="s">
        <v>878</v>
      </c>
      <c r="AD333">
        <v>24100</v>
      </c>
      <c r="AE333">
        <v>33.5</v>
      </c>
      <c r="AF333">
        <v>22.6</v>
      </c>
      <c r="AG333">
        <v>7.2999999999999995E-2</v>
      </c>
      <c r="AH333">
        <v>996</v>
      </c>
      <c r="AI333">
        <v>222</v>
      </c>
      <c r="AJ333">
        <v>5.22</v>
      </c>
      <c r="AK333">
        <v>19000</v>
      </c>
      <c r="AL333">
        <v>14.4</v>
      </c>
      <c r="AM333">
        <v>28.5</v>
      </c>
      <c r="AN333">
        <v>6.39</v>
      </c>
      <c r="AO333">
        <v>292</v>
      </c>
      <c r="AP333">
        <v>318</v>
      </c>
      <c r="AQ333" t="s">
        <v>878</v>
      </c>
      <c r="AR333">
        <v>8.5500000000000007</v>
      </c>
      <c r="AS333" t="s">
        <v>878</v>
      </c>
      <c r="AT333">
        <v>11.9</v>
      </c>
      <c r="AU333" t="s">
        <v>878</v>
      </c>
      <c r="AV333" t="s">
        <v>878</v>
      </c>
      <c r="AW333" t="s">
        <v>878</v>
      </c>
      <c r="AX333">
        <v>15000</v>
      </c>
      <c r="AY333">
        <v>22.9</v>
      </c>
      <c r="AZ333">
        <v>3.77</v>
      </c>
      <c r="BA333">
        <v>10.6</v>
      </c>
      <c r="BB333" t="s">
        <v>878</v>
      </c>
      <c r="BC333" t="s">
        <v>878</v>
      </c>
      <c r="BD333">
        <v>3.36</v>
      </c>
      <c r="BE333">
        <v>241</v>
      </c>
      <c r="BF333">
        <v>1.1100000000000001</v>
      </c>
      <c r="BG333">
        <v>0.52</v>
      </c>
      <c r="BH333">
        <v>13</v>
      </c>
      <c r="BI333">
        <v>11.9</v>
      </c>
      <c r="BJ333">
        <v>1350</v>
      </c>
      <c r="BK333">
        <v>1.44</v>
      </c>
      <c r="BL333" s="2">
        <v>0.1</v>
      </c>
      <c r="BM333">
        <v>4.6399999999999997</v>
      </c>
      <c r="BN333">
        <v>3.83</v>
      </c>
      <c r="BO333">
        <v>6.13</v>
      </c>
      <c r="BP333">
        <v>11.1</v>
      </c>
      <c r="BQ333">
        <v>0.54</v>
      </c>
      <c r="BR333">
        <v>318</v>
      </c>
      <c r="BS333">
        <v>186</v>
      </c>
    </row>
    <row r="334" spans="1:71" x14ac:dyDescent="0.25">
      <c r="A334" t="s">
        <v>676</v>
      </c>
      <c r="B334">
        <v>50.4</v>
      </c>
      <c r="C334">
        <v>70600</v>
      </c>
      <c r="D334">
        <v>390</v>
      </c>
      <c r="E334">
        <v>0.996</v>
      </c>
      <c r="F334" s="2">
        <v>10</v>
      </c>
      <c r="G334" t="s">
        <v>878</v>
      </c>
      <c r="H334">
        <v>2.46</v>
      </c>
      <c r="I334">
        <v>21.1</v>
      </c>
      <c r="J334">
        <v>9530</v>
      </c>
      <c r="K334">
        <v>2.77</v>
      </c>
      <c r="L334">
        <v>75</v>
      </c>
      <c r="M334" t="s">
        <v>878</v>
      </c>
      <c r="N334">
        <v>4.99</v>
      </c>
      <c r="O334">
        <v>17.5</v>
      </c>
      <c r="P334">
        <v>5.17</v>
      </c>
      <c r="Q334">
        <v>1160</v>
      </c>
      <c r="R334">
        <v>2.66</v>
      </c>
      <c r="S334">
        <v>0.78</v>
      </c>
      <c r="T334">
        <v>1.08</v>
      </c>
      <c r="U334">
        <v>24100</v>
      </c>
      <c r="V334">
        <v>23.5</v>
      </c>
      <c r="W334">
        <v>4.6500000000000004</v>
      </c>
      <c r="X334">
        <v>0.18</v>
      </c>
      <c r="Y334">
        <v>4.93</v>
      </c>
      <c r="Z334">
        <v>0.22</v>
      </c>
      <c r="AA334">
        <v>0.38</v>
      </c>
      <c r="AB334">
        <v>0.56000000000000005</v>
      </c>
      <c r="AC334" t="s">
        <v>878</v>
      </c>
      <c r="AD334">
        <v>27200</v>
      </c>
      <c r="AE334">
        <v>37.1</v>
      </c>
      <c r="AF334">
        <v>26.7</v>
      </c>
      <c r="AG334">
        <v>7.6999999999999999E-2</v>
      </c>
      <c r="AH334">
        <v>1690</v>
      </c>
      <c r="AI334">
        <v>230</v>
      </c>
      <c r="AJ334">
        <v>3.66</v>
      </c>
      <c r="AK334">
        <v>19400</v>
      </c>
      <c r="AL334">
        <v>14.7</v>
      </c>
      <c r="AM334">
        <v>29.8</v>
      </c>
      <c r="AN334">
        <v>6</v>
      </c>
      <c r="AO334">
        <v>390</v>
      </c>
      <c r="AP334">
        <v>328</v>
      </c>
      <c r="AQ334" t="s">
        <v>878</v>
      </c>
      <c r="AR334">
        <v>8.41</v>
      </c>
      <c r="AS334" t="s">
        <v>878</v>
      </c>
      <c r="AT334">
        <v>12.4</v>
      </c>
      <c r="AU334" s="2">
        <v>2E-3</v>
      </c>
      <c r="AV334" t="s">
        <v>878</v>
      </c>
      <c r="AW334" t="s">
        <v>878</v>
      </c>
      <c r="AX334">
        <v>15800</v>
      </c>
      <c r="AY334">
        <v>37.200000000000003</v>
      </c>
      <c r="AZ334">
        <v>4.01</v>
      </c>
      <c r="BA334">
        <v>8.75</v>
      </c>
      <c r="BB334" t="s">
        <v>878</v>
      </c>
      <c r="BC334">
        <v>2.97</v>
      </c>
      <c r="BD334">
        <v>4.2300000000000004</v>
      </c>
      <c r="BE334">
        <v>230</v>
      </c>
      <c r="BF334">
        <v>1.1100000000000001</v>
      </c>
      <c r="BG334">
        <v>0.55000000000000004</v>
      </c>
      <c r="BH334">
        <v>7.22</v>
      </c>
      <c r="BI334">
        <v>12.4</v>
      </c>
      <c r="BJ334">
        <v>1350</v>
      </c>
      <c r="BK334">
        <v>1.75</v>
      </c>
      <c r="BL334">
        <v>9.4E-2</v>
      </c>
      <c r="BM334">
        <v>4.4000000000000004</v>
      </c>
      <c r="BN334">
        <v>4.75</v>
      </c>
      <c r="BO334">
        <v>4.67</v>
      </c>
      <c r="BP334">
        <v>11.5</v>
      </c>
      <c r="BQ334">
        <v>0.54</v>
      </c>
      <c r="BR334">
        <v>425</v>
      </c>
      <c r="BS334">
        <v>178</v>
      </c>
    </row>
    <row r="335" spans="1:71" x14ac:dyDescent="0.25">
      <c r="A335" t="s">
        <v>677</v>
      </c>
      <c r="B335">
        <v>115</v>
      </c>
      <c r="C335">
        <v>43700</v>
      </c>
      <c r="D335">
        <v>649</v>
      </c>
      <c r="E335">
        <v>1.95</v>
      </c>
      <c r="F335" t="s">
        <v>878</v>
      </c>
      <c r="G335" t="s">
        <v>878</v>
      </c>
      <c r="H335">
        <v>0.8</v>
      </c>
      <c r="I335">
        <v>57</v>
      </c>
      <c r="J335">
        <v>6170</v>
      </c>
      <c r="K335">
        <v>24.7</v>
      </c>
      <c r="L335">
        <v>32.1</v>
      </c>
      <c r="M335" t="s">
        <v>878</v>
      </c>
      <c r="N335">
        <v>9.9</v>
      </c>
      <c r="O335">
        <v>32.200000000000003</v>
      </c>
      <c r="P335">
        <v>2.73</v>
      </c>
      <c r="Q335">
        <v>5150</v>
      </c>
      <c r="R335">
        <v>1.31</v>
      </c>
      <c r="S335">
        <v>0.64</v>
      </c>
      <c r="T335" s="2">
        <v>1.5</v>
      </c>
      <c r="U335">
        <v>22400</v>
      </c>
      <c r="V335">
        <v>20.6</v>
      </c>
      <c r="W335">
        <v>2.13</v>
      </c>
      <c r="X335" s="2">
        <v>5</v>
      </c>
      <c r="Y335">
        <v>2.5299999999999998</v>
      </c>
      <c r="Z335">
        <v>0.96</v>
      </c>
      <c r="AA335">
        <v>0.23</v>
      </c>
      <c r="AB335">
        <v>5.23</v>
      </c>
      <c r="AC335" t="s">
        <v>878</v>
      </c>
      <c r="AD335">
        <v>6820</v>
      </c>
      <c r="AE335">
        <v>16.3</v>
      </c>
      <c r="AF335">
        <v>20.100000000000001</v>
      </c>
      <c r="AG335">
        <v>0.1</v>
      </c>
      <c r="AH335">
        <v>2010</v>
      </c>
      <c r="AI335">
        <v>225</v>
      </c>
      <c r="AJ335">
        <v>4.41</v>
      </c>
      <c r="AK335">
        <v>4570</v>
      </c>
      <c r="AL335">
        <v>6.93</v>
      </c>
      <c r="AM335">
        <v>13.5</v>
      </c>
      <c r="AN335">
        <v>61</v>
      </c>
      <c r="AO335">
        <v>570</v>
      </c>
      <c r="AP335">
        <v>1022</v>
      </c>
      <c r="AQ335" t="s">
        <v>878</v>
      </c>
      <c r="AR335">
        <v>3.76</v>
      </c>
      <c r="AS335" t="s">
        <v>878</v>
      </c>
      <c r="AT335">
        <v>5.3</v>
      </c>
      <c r="AU335" t="s">
        <v>878</v>
      </c>
      <c r="AV335" t="s">
        <v>878</v>
      </c>
      <c r="AW335" t="s">
        <v>878</v>
      </c>
      <c r="AX335">
        <v>21200</v>
      </c>
      <c r="AY335">
        <v>79</v>
      </c>
      <c r="AZ335">
        <v>4.18</v>
      </c>
      <c r="BA335">
        <v>31.6</v>
      </c>
      <c r="BB335" t="s">
        <v>878</v>
      </c>
      <c r="BC335">
        <v>1.28</v>
      </c>
      <c r="BD335">
        <v>5.8</v>
      </c>
      <c r="BE335">
        <v>464</v>
      </c>
      <c r="BF335" s="2">
        <v>1</v>
      </c>
      <c r="BG335">
        <v>0.26</v>
      </c>
      <c r="BH335">
        <v>38.200000000000003</v>
      </c>
      <c r="BI335">
        <v>6.86</v>
      </c>
      <c r="BJ335">
        <v>2100</v>
      </c>
      <c r="BK335">
        <v>1.71</v>
      </c>
      <c r="BL335">
        <v>9.9000000000000005E-2</v>
      </c>
      <c r="BM335">
        <v>2.54</v>
      </c>
      <c r="BN335">
        <v>11</v>
      </c>
      <c r="BO335">
        <v>12.1</v>
      </c>
      <c r="BP335">
        <v>6.18</v>
      </c>
      <c r="BQ335">
        <v>0.66</v>
      </c>
      <c r="BR335">
        <v>4190</v>
      </c>
      <c r="BS335">
        <v>79</v>
      </c>
    </row>
    <row r="336" spans="1:71" x14ac:dyDescent="0.25">
      <c r="A336" t="s">
        <v>679</v>
      </c>
      <c r="B336">
        <v>118</v>
      </c>
      <c r="C336">
        <v>53800</v>
      </c>
      <c r="D336">
        <v>874</v>
      </c>
      <c r="E336">
        <v>2.29</v>
      </c>
      <c r="F336" t="s">
        <v>878</v>
      </c>
      <c r="G336" t="s">
        <v>878</v>
      </c>
      <c r="H336">
        <v>1.69</v>
      </c>
      <c r="I336">
        <v>58</v>
      </c>
      <c r="J336">
        <v>6550</v>
      </c>
      <c r="K336">
        <v>4.8899999999999997</v>
      </c>
      <c r="L336">
        <v>51</v>
      </c>
      <c r="M336" t="s">
        <v>878</v>
      </c>
      <c r="N336">
        <v>5.08</v>
      </c>
      <c r="O336">
        <v>33.5</v>
      </c>
      <c r="P336">
        <v>3.64</v>
      </c>
      <c r="Q336">
        <v>4960</v>
      </c>
      <c r="R336">
        <v>2.06</v>
      </c>
      <c r="S336">
        <v>0.68</v>
      </c>
      <c r="T336">
        <v>0.8</v>
      </c>
      <c r="U336">
        <v>25200</v>
      </c>
      <c r="V336">
        <v>24.3</v>
      </c>
      <c r="W336">
        <v>3.12</v>
      </c>
      <c r="X336">
        <v>0.16</v>
      </c>
      <c r="Y336">
        <v>4.21</v>
      </c>
      <c r="Z336">
        <v>0.48</v>
      </c>
      <c r="AA336">
        <v>0.28999999999999998</v>
      </c>
      <c r="AB336">
        <v>1.5</v>
      </c>
      <c r="AC336" t="s">
        <v>878</v>
      </c>
      <c r="AD336">
        <v>17800</v>
      </c>
      <c r="AE336">
        <v>23.5</v>
      </c>
      <c r="AF336">
        <v>20.3</v>
      </c>
      <c r="AG336">
        <v>6.2E-2</v>
      </c>
      <c r="AH336">
        <v>759</v>
      </c>
      <c r="AI336">
        <v>188</v>
      </c>
      <c r="AJ336">
        <v>7.45</v>
      </c>
      <c r="AK336">
        <v>14000</v>
      </c>
      <c r="AL336">
        <v>12</v>
      </c>
      <c r="AM336">
        <v>21.8</v>
      </c>
      <c r="AN336">
        <v>14.1</v>
      </c>
      <c r="AO336">
        <v>279</v>
      </c>
      <c r="AP336">
        <v>493</v>
      </c>
      <c r="AQ336" t="s">
        <v>878</v>
      </c>
      <c r="AR336">
        <v>6.52</v>
      </c>
      <c r="AS336" t="s">
        <v>878</v>
      </c>
      <c r="AT336">
        <v>8.65</v>
      </c>
      <c r="AU336" t="s">
        <v>878</v>
      </c>
      <c r="AV336" t="s">
        <v>878</v>
      </c>
      <c r="AW336" t="s">
        <v>878</v>
      </c>
      <c r="AX336">
        <v>21300</v>
      </c>
      <c r="AY336">
        <v>105</v>
      </c>
      <c r="AZ336">
        <v>3.56</v>
      </c>
      <c r="BA336">
        <v>24.1</v>
      </c>
      <c r="BB336" t="s">
        <v>878</v>
      </c>
      <c r="BC336" t="s">
        <v>878</v>
      </c>
      <c r="BD336">
        <v>8.9600000000000009</v>
      </c>
      <c r="BE336">
        <v>260</v>
      </c>
      <c r="BF336">
        <v>0.93</v>
      </c>
      <c r="BG336">
        <v>0.43</v>
      </c>
      <c r="BH336">
        <v>35.5</v>
      </c>
      <c r="BI336">
        <v>9.11</v>
      </c>
      <c r="BJ336">
        <v>1490</v>
      </c>
      <c r="BK336">
        <v>2.17</v>
      </c>
      <c r="BL336" t="s">
        <v>878</v>
      </c>
      <c r="BM336">
        <v>3.8</v>
      </c>
      <c r="BN336">
        <v>5.01</v>
      </c>
      <c r="BO336">
        <v>13.8</v>
      </c>
      <c r="BP336">
        <v>8.69</v>
      </c>
      <c r="BQ336">
        <v>0.51</v>
      </c>
      <c r="BR336">
        <v>764</v>
      </c>
      <c r="BS336">
        <v>149</v>
      </c>
    </row>
    <row r="337" spans="1:71" x14ac:dyDescent="0.25">
      <c r="A337" t="s">
        <v>680</v>
      </c>
      <c r="B337">
        <v>284</v>
      </c>
      <c r="C337">
        <v>39800</v>
      </c>
      <c r="D337">
        <v>1801</v>
      </c>
      <c r="E337">
        <v>5.18</v>
      </c>
      <c r="F337" s="2">
        <v>10</v>
      </c>
      <c r="G337" t="s">
        <v>878</v>
      </c>
      <c r="H337">
        <v>0.71</v>
      </c>
      <c r="I337">
        <v>149</v>
      </c>
      <c r="J337">
        <v>3180</v>
      </c>
      <c r="K337">
        <v>54</v>
      </c>
      <c r="L337">
        <v>25.7</v>
      </c>
      <c r="M337" t="s">
        <v>878</v>
      </c>
      <c r="N337">
        <v>15.3</v>
      </c>
      <c r="O337">
        <v>30.2</v>
      </c>
      <c r="P337">
        <v>1.66</v>
      </c>
      <c r="Q337">
        <v>10000</v>
      </c>
      <c r="R337">
        <v>1.21</v>
      </c>
      <c r="S337">
        <v>0.59</v>
      </c>
      <c r="T337" s="2">
        <v>1</v>
      </c>
      <c r="U337">
        <v>29200</v>
      </c>
      <c r="V337">
        <v>22.2</v>
      </c>
      <c r="W337">
        <v>1.77</v>
      </c>
      <c r="X337" t="s">
        <v>878</v>
      </c>
      <c r="Y337">
        <v>2.5299999999999998</v>
      </c>
      <c r="Z337" s="2">
        <v>4</v>
      </c>
      <c r="AA337">
        <v>0.21</v>
      </c>
      <c r="AB337">
        <v>11.2</v>
      </c>
      <c r="AC337" t="s">
        <v>878</v>
      </c>
      <c r="AD337">
        <v>6230</v>
      </c>
      <c r="AE337">
        <v>11.9</v>
      </c>
      <c r="AF337">
        <v>18.899999999999999</v>
      </c>
      <c r="AG337">
        <v>9.9000000000000005E-2</v>
      </c>
      <c r="AH337">
        <v>828</v>
      </c>
      <c r="AI337">
        <v>133</v>
      </c>
      <c r="AJ337">
        <v>6.05</v>
      </c>
      <c r="AK337">
        <v>4280</v>
      </c>
      <c r="AL337">
        <v>7.09</v>
      </c>
      <c r="AM337">
        <v>11.4</v>
      </c>
      <c r="AN337">
        <v>113</v>
      </c>
      <c r="AO337">
        <v>534</v>
      </c>
      <c r="AP337">
        <v>1908</v>
      </c>
      <c r="AQ337" t="s">
        <v>878</v>
      </c>
      <c r="AR337">
        <v>3.23</v>
      </c>
      <c r="AS337" t="s">
        <v>878</v>
      </c>
      <c r="AT337">
        <v>4.8899999999999997</v>
      </c>
      <c r="AU337" t="s">
        <v>878</v>
      </c>
      <c r="AV337" t="s">
        <v>878</v>
      </c>
      <c r="AW337" t="s">
        <v>878</v>
      </c>
      <c r="AX337">
        <v>37100</v>
      </c>
      <c r="AY337">
        <v>205</v>
      </c>
      <c r="AZ337">
        <v>4.04</v>
      </c>
      <c r="BA337">
        <v>60</v>
      </c>
      <c r="BB337" t="s">
        <v>878</v>
      </c>
      <c r="BC337">
        <v>1.1200000000000001</v>
      </c>
      <c r="BD337">
        <v>12.9</v>
      </c>
      <c r="BE337">
        <v>459</v>
      </c>
      <c r="BF337" s="2">
        <v>1</v>
      </c>
      <c r="BG337">
        <v>0.23</v>
      </c>
      <c r="BH337">
        <v>57</v>
      </c>
      <c r="BI337">
        <v>5.9</v>
      </c>
      <c r="BJ337">
        <v>1910</v>
      </c>
      <c r="BK337">
        <v>4.18</v>
      </c>
      <c r="BL337" t="s">
        <v>878</v>
      </c>
      <c r="BM337">
        <v>2.71</v>
      </c>
      <c r="BN337">
        <v>10</v>
      </c>
      <c r="BO337">
        <v>14</v>
      </c>
      <c r="BP337">
        <v>5.64</v>
      </c>
      <c r="BQ337">
        <v>0.61</v>
      </c>
      <c r="BR337">
        <v>9200</v>
      </c>
      <c r="BS337">
        <v>78</v>
      </c>
    </row>
    <row r="338" spans="1:71" x14ac:dyDescent="0.25">
      <c r="A338" t="s">
        <v>681</v>
      </c>
      <c r="B338">
        <v>297</v>
      </c>
      <c r="C338">
        <v>64800</v>
      </c>
      <c r="D338">
        <v>2433</v>
      </c>
      <c r="E338">
        <v>5.21</v>
      </c>
      <c r="F338" t="s">
        <v>878</v>
      </c>
      <c r="G338" t="s">
        <v>878</v>
      </c>
      <c r="H338">
        <v>1.57</v>
      </c>
      <c r="I338">
        <v>154</v>
      </c>
      <c r="J338">
        <v>6180</v>
      </c>
      <c r="K338">
        <v>12.3</v>
      </c>
      <c r="L338">
        <v>47.9</v>
      </c>
      <c r="M338" t="s">
        <v>878</v>
      </c>
      <c r="N338">
        <v>9.3800000000000008</v>
      </c>
      <c r="O338">
        <v>26.2</v>
      </c>
      <c r="P338">
        <v>3.41</v>
      </c>
      <c r="Q338">
        <v>9730</v>
      </c>
      <c r="R338">
        <v>1.95</v>
      </c>
      <c r="S338">
        <v>0.71</v>
      </c>
      <c r="T338">
        <v>0.8</v>
      </c>
      <c r="U338">
        <v>36700</v>
      </c>
      <c r="V338">
        <v>27.2</v>
      </c>
      <c r="W338">
        <v>3.09</v>
      </c>
      <c r="X338">
        <v>0.21</v>
      </c>
      <c r="Y338">
        <v>4.17</v>
      </c>
      <c r="Z338">
        <v>1.1399999999999999</v>
      </c>
      <c r="AA338">
        <v>0.28999999999999998</v>
      </c>
      <c r="AB338">
        <v>3.61</v>
      </c>
      <c r="AC338" t="s">
        <v>878</v>
      </c>
      <c r="AD338">
        <v>19600</v>
      </c>
      <c r="AE338">
        <v>22.1</v>
      </c>
      <c r="AF338">
        <v>22.4</v>
      </c>
      <c r="AG338">
        <v>6.7000000000000004E-2</v>
      </c>
      <c r="AH338">
        <v>730</v>
      </c>
      <c r="AI338">
        <v>162</v>
      </c>
      <c r="AJ338">
        <v>10</v>
      </c>
      <c r="AK338">
        <v>13800</v>
      </c>
      <c r="AL338">
        <v>11.1</v>
      </c>
      <c r="AM338">
        <v>22.3</v>
      </c>
      <c r="AN338">
        <v>11.4</v>
      </c>
      <c r="AO338">
        <v>386</v>
      </c>
      <c r="AP338">
        <v>862</v>
      </c>
      <c r="AQ338" t="s">
        <v>878</v>
      </c>
      <c r="AR338">
        <v>6.06</v>
      </c>
      <c r="AS338" t="s">
        <v>878</v>
      </c>
      <c r="AT338">
        <v>8.58</v>
      </c>
      <c r="AU338">
        <v>4.0000000000000001E-3</v>
      </c>
      <c r="AV338" t="s">
        <v>878</v>
      </c>
      <c r="AW338" t="s">
        <v>878</v>
      </c>
      <c r="AX338">
        <v>45400</v>
      </c>
      <c r="AY338">
        <v>307</v>
      </c>
      <c r="AZ338">
        <v>4.0999999999999996</v>
      </c>
      <c r="BA338">
        <v>41.1</v>
      </c>
      <c r="BB338" t="s">
        <v>878</v>
      </c>
      <c r="BC338" t="s">
        <v>878</v>
      </c>
      <c r="BD338">
        <v>14.4</v>
      </c>
      <c r="BE338">
        <v>323</v>
      </c>
      <c r="BF338">
        <v>0.88</v>
      </c>
      <c r="BG338">
        <v>0.41</v>
      </c>
      <c r="BH338">
        <v>38.5</v>
      </c>
      <c r="BI338">
        <v>8.8699999999999992</v>
      </c>
      <c r="BJ338">
        <v>1500</v>
      </c>
      <c r="BK338">
        <v>5.52</v>
      </c>
      <c r="BL338" t="s">
        <v>878</v>
      </c>
      <c r="BM338">
        <v>3.82</v>
      </c>
      <c r="BN338">
        <v>8.7799999999999994</v>
      </c>
      <c r="BO338">
        <v>12.8</v>
      </c>
      <c r="BP338">
        <v>8.57</v>
      </c>
      <c r="BQ338">
        <v>0.51</v>
      </c>
      <c r="BR338">
        <v>2010</v>
      </c>
      <c r="BS338">
        <v>146</v>
      </c>
    </row>
    <row r="339" spans="1:71" x14ac:dyDescent="0.25">
      <c r="A339" t="s">
        <v>682</v>
      </c>
      <c r="B339">
        <v>275</v>
      </c>
      <c r="C339">
        <v>64600</v>
      </c>
      <c r="D339">
        <v>1560</v>
      </c>
      <c r="E339">
        <v>4.96</v>
      </c>
      <c r="F339" s="2">
        <v>10</v>
      </c>
      <c r="G339" t="s">
        <v>878</v>
      </c>
      <c r="H339">
        <v>2.2799999999999998</v>
      </c>
      <c r="I339">
        <v>89</v>
      </c>
      <c r="J339">
        <v>9770</v>
      </c>
      <c r="K339">
        <v>31.4</v>
      </c>
      <c r="L339">
        <v>68</v>
      </c>
      <c r="M339" t="s">
        <v>878</v>
      </c>
      <c r="N339">
        <v>14.9</v>
      </c>
      <c r="O339">
        <v>19.399999999999999</v>
      </c>
      <c r="P339">
        <v>4.8099999999999996</v>
      </c>
      <c r="Q339">
        <v>12100</v>
      </c>
      <c r="R339">
        <v>2.76</v>
      </c>
      <c r="S339">
        <v>0.83</v>
      </c>
      <c r="T339">
        <v>1.19</v>
      </c>
      <c r="U339">
        <v>41800</v>
      </c>
      <c r="V339">
        <v>23.3</v>
      </c>
      <c r="W339">
        <v>4.6399999999999997</v>
      </c>
      <c r="X339">
        <v>0.16</v>
      </c>
      <c r="Y339">
        <v>4.87</v>
      </c>
      <c r="Z339">
        <v>1.35</v>
      </c>
      <c r="AA339">
        <v>0.36</v>
      </c>
      <c r="AB339">
        <v>4.04</v>
      </c>
      <c r="AC339" t="s">
        <v>878</v>
      </c>
      <c r="AD339">
        <v>23400</v>
      </c>
      <c r="AE339">
        <v>31.7</v>
      </c>
      <c r="AF339">
        <v>27.6</v>
      </c>
      <c r="AG339">
        <v>7.8E-2</v>
      </c>
      <c r="AH339">
        <v>1620</v>
      </c>
      <c r="AI339">
        <v>660</v>
      </c>
      <c r="AJ339">
        <v>60</v>
      </c>
      <c r="AK339">
        <v>18000</v>
      </c>
      <c r="AL339">
        <v>13.6</v>
      </c>
      <c r="AM339">
        <v>28.2</v>
      </c>
      <c r="AN339">
        <v>25.8</v>
      </c>
      <c r="AO339">
        <v>430</v>
      </c>
      <c r="AP339">
        <v>10428</v>
      </c>
      <c r="AQ339" t="s">
        <v>878</v>
      </c>
      <c r="AR339">
        <v>7.91</v>
      </c>
      <c r="AS339" t="s">
        <v>878</v>
      </c>
      <c r="AT339">
        <v>13.8</v>
      </c>
      <c r="AU339">
        <v>3.5000000000000003E-2</v>
      </c>
      <c r="AV339" t="s">
        <v>878</v>
      </c>
      <c r="AW339" t="s">
        <v>878</v>
      </c>
      <c r="AX339">
        <v>35900</v>
      </c>
      <c r="AY339">
        <v>396</v>
      </c>
      <c r="AZ339">
        <v>4.1399999999999997</v>
      </c>
      <c r="BA339">
        <v>29.6</v>
      </c>
      <c r="BB339" t="s">
        <v>878</v>
      </c>
      <c r="BC339">
        <v>2.83</v>
      </c>
      <c r="BD339">
        <v>12.1</v>
      </c>
      <c r="BE339">
        <v>270</v>
      </c>
      <c r="BF339">
        <v>1.04</v>
      </c>
      <c r="BG339">
        <v>0.55000000000000004</v>
      </c>
      <c r="BH339">
        <v>23.2</v>
      </c>
      <c r="BI339">
        <v>11.4</v>
      </c>
      <c r="BJ339">
        <v>1420</v>
      </c>
      <c r="BK339">
        <v>4.18</v>
      </c>
      <c r="BL339">
        <v>9.5000000000000001E-2</v>
      </c>
      <c r="BM339">
        <v>4.42</v>
      </c>
      <c r="BN339">
        <v>6.27</v>
      </c>
      <c r="BO339">
        <v>8.99</v>
      </c>
      <c r="BP339">
        <v>11.6</v>
      </c>
      <c r="BQ339">
        <v>0.57999999999999996</v>
      </c>
      <c r="BR339">
        <v>8030</v>
      </c>
      <c r="BS339">
        <v>177</v>
      </c>
    </row>
    <row r="340" spans="1:71" x14ac:dyDescent="0.25">
      <c r="A340" t="s">
        <v>684</v>
      </c>
      <c r="B340">
        <v>488</v>
      </c>
      <c r="C340">
        <v>58200</v>
      </c>
      <c r="D340">
        <v>972</v>
      </c>
      <c r="E340">
        <v>1.43</v>
      </c>
      <c r="F340" s="2">
        <v>10</v>
      </c>
      <c r="G340" t="s">
        <v>878</v>
      </c>
      <c r="H340">
        <v>1.1299999999999999</v>
      </c>
      <c r="I340">
        <v>28.4</v>
      </c>
      <c r="J340">
        <v>7350</v>
      </c>
      <c r="K340">
        <v>14.9</v>
      </c>
      <c r="L340">
        <v>38.1</v>
      </c>
      <c r="M340" t="s">
        <v>878</v>
      </c>
      <c r="N340">
        <v>42</v>
      </c>
      <c r="O340">
        <v>33.799999999999997</v>
      </c>
      <c r="P340">
        <v>3.63</v>
      </c>
      <c r="Q340">
        <v>21600</v>
      </c>
      <c r="R340">
        <v>1.6</v>
      </c>
      <c r="S340">
        <v>0.62</v>
      </c>
      <c r="T340">
        <v>0.74</v>
      </c>
      <c r="U340">
        <v>30200</v>
      </c>
      <c r="V340">
        <v>26.7</v>
      </c>
      <c r="W340">
        <v>2.72</v>
      </c>
      <c r="X340" s="2">
        <v>5</v>
      </c>
      <c r="Y340">
        <v>3.15</v>
      </c>
      <c r="Z340">
        <v>1.01</v>
      </c>
      <c r="AA340">
        <v>0.25</v>
      </c>
      <c r="AB340">
        <v>3.57</v>
      </c>
      <c r="AC340" t="s">
        <v>878</v>
      </c>
      <c r="AD340">
        <v>13200</v>
      </c>
      <c r="AE340">
        <v>19.399999999999999</v>
      </c>
      <c r="AF340">
        <v>22.6</v>
      </c>
      <c r="AG340">
        <v>8.1000000000000003E-2</v>
      </c>
      <c r="AH340">
        <v>2080</v>
      </c>
      <c r="AI340">
        <v>244</v>
      </c>
      <c r="AJ340">
        <v>4.1100000000000003</v>
      </c>
      <c r="AK340">
        <v>8360</v>
      </c>
      <c r="AL340">
        <v>8.82</v>
      </c>
      <c r="AM340">
        <v>16.5</v>
      </c>
      <c r="AN340">
        <v>650</v>
      </c>
      <c r="AO340">
        <v>573</v>
      </c>
      <c r="AP340">
        <v>994</v>
      </c>
      <c r="AQ340" t="s">
        <v>878</v>
      </c>
      <c r="AR340">
        <v>4.55</v>
      </c>
      <c r="AS340" t="s">
        <v>878</v>
      </c>
      <c r="AT340">
        <v>8.39</v>
      </c>
      <c r="AU340" t="s">
        <v>878</v>
      </c>
      <c r="AV340" t="s">
        <v>878</v>
      </c>
      <c r="AW340" t="s">
        <v>878</v>
      </c>
      <c r="AX340">
        <v>45900</v>
      </c>
      <c r="AY340">
        <v>167</v>
      </c>
      <c r="AZ340">
        <v>4.8099999999999996</v>
      </c>
      <c r="BA340">
        <v>43.9</v>
      </c>
      <c r="BB340" t="s">
        <v>878</v>
      </c>
      <c r="BC340">
        <v>1.94</v>
      </c>
      <c r="BD340">
        <v>3.83</v>
      </c>
      <c r="BE340">
        <v>398</v>
      </c>
      <c r="BF340" s="2">
        <v>1</v>
      </c>
      <c r="BG340">
        <v>0.33</v>
      </c>
      <c r="BH340">
        <v>25.3</v>
      </c>
      <c r="BI340">
        <v>7.47</v>
      </c>
      <c r="BJ340">
        <v>1910</v>
      </c>
      <c r="BK340">
        <v>7.44</v>
      </c>
      <c r="BL340">
        <v>8.1000000000000003E-2</v>
      </c>
      <c r="BM340">
        <v>3.17</v>
      </c>
      <c r="BN340">
        <v>10.199999999999999</v>
      </c>
      <c r="BO340">
        <v>16.7</v>
      </c>
      <c r="BP340">
        <v>7.16</v>
      </c>
      <c r="BQ340">
        <v>0.56000000000000005</v>
      </c>
      <c r="BR340">
        <v>2550</v>
      </c>
      <c r="BS340">
        <v>104</v>
      </c>
    </row>
    <row r="341" spans="1:71" x14ac:dyDescent="0.25">
      <c r="A341" t="s">
        <v>685</v>
      </c>
      <c r="B341">
        <v>493</v>
      </c>
      <c r="C341">
        <v>65500</v>
      </c>
      <c r="D341">
        <v>1351</v>
      </c>
      <c r="E341">
        <v>1.69</v>
      </c>
      <c r="F341" t="s">
        <v>878</v>
      </c>
      <c r="G341" t="s">
        <v>878</v>
      </c>
      <c r="H341">
        <v>1.72</v>
      </c>
      <c r="I341">
        <v>40.799999999999997</v>
      </c>
      <c r="J341">
        <v>7040</v>
      </c>
      <c r="K341">
        <v>7.05</v>
      </c>
      <c r="L341">
        <v>45.3</v>
      </c>
      <c r="M341" t="s">
        <v>878</v>
      </c>
      <c r="N341">
        <v>10.4</v>
      </c>
      <c r="O341">
        <v>29.7</v>
      </c>
      <c r="P341">
        <v>3.89</v>
      </c>
      <c r="Q341">
        <v>21200</v>
      </c>
      <c r="R341">
        <v>2.13</v>
      </c>
      <c r="S341">
        <v>0.73</v>
      </c>
      <c r="T341">
        <v>0.85</v>
      </c>
      <c r="U341">
        <v>42500</v>
      </c>
      <c r="V341">
        <v>28.1</v>
      </c>
      <c r="W341">
        <v>3.22</v>
      </c>
      <c r="X341">
        <v>0.2</v>
      </c>
      <c r="Y341">
        <v>4.08</v>
      </c>
      <c r="Z341">
        <v>1.08</v>
      </c>
      <c r="AA341">
        <v>0.31</v>
      </c>
      <c r="AB341">
        <v>2.25</v>
      </c>
      <c r="AC341" t="s">
        <v>878</v>
      </c>
      <c r="AD341">
        <v>18800</v>
      </c>
      <c r="AE341">
        <v>19.600000000000001</v>
      </c>
      <c r="AF341">
        <v>28.1</v>
      </c>
      <c r="AG341">
        <v>7.3999999999999996E-2</v>
      </c>
      <c r="AH341">
        <v>1182</v>
      </c>
      <c r="AI341">
        <v>177</v>
      </c>
      <c r="AJ341">
        <v>9.32</v>
      </c>
      <c r="AK341">
        <v>14000</v>
      </c>
      <c r="AL341">
        <v>11.3</v>
      </c>
      <c r="AM341">
        <v>22.1</v>
      </c>
      <c r="AN341">
        <v>17</v>
      </c>
      <c r="AO341">
        <v>449</v>
      </c>
      <c r="AP341">
        <v>792</v>
      </c>
      <c r="AQ341" t="s">
        <v>878</v>
      </c>
      <c r="AR341">
        <v>5.78</v>
      </c>
      <c r="AS341" t="s">
        <v>878</v>
      </c>
      <c r="AT341">
        <v>13.7</v>
      </c>
      <c r="AU341" t="s">
        <v>878</v>
      </c>
      <c r="AV341" t="s">
        <v>878</v>
      </c>
      <c r="AW341" t="s">
        <v>878</v>
      </c>
      <c r="AX341">
        <v>47600</v>
      </c>
      <c r="AY341">
        <v>214</v>
      </c>
      <c r="AZ341">
        <v>5.09</v>
      </c>
      <c r="BA341">
        <v>45.6</v>
      </c>
      <c r="BB341" t="s">
        <v>878</v>
      </c>
      <c r="BC341" t="s">
        <v>878</v>
      </c>
      <c r="BD341">
        <v>9</v>
      </c>
      <c r="BE341">
        <v>336</v>
      </c>
      <c r="BF341">
        <v>0.91</v>
      </c>
      <c r="BG341">
        <v>0.43</v>
      </c>
      <c r="BH341">
        <v>24.3</v>
      </c>
      <c r="BI341">
        <v>8.36</v>
      </c>
      <c r="BJ341">
        <v>1660</v>
      </c>
      <c r="BK341">
        <v>8.1</v>
      </c>
      <c r="BL341" t="s">
        <v>878</v>
      </c>
      <c r="BM341">
        <v>4.1100000000000003</v>
      </c>
      <c r="BN341">
        <v>11.9</v>
      </c>
      <c r="BO341">
        <v>17.5</v>
      </c>
      <c r="BP341">
        <v>9.09</v>
      </c>
      <c r="BQ341">
        <v>0.51</v>
      </c>
      <c r="BR341">
        <v>1170</v>
      </c>
      <c r="BS341">
        <v>149</v>
      </c>
    </row>
    <row r="342" spans="1:71" x14ac:dyDescent="0.25">
      <c r="A342" t="s">
        <v>686</v>
      </c>
      <c r="B342">
        <v>965</v>
      </c>
      <c r="C342">
        <v>54300</v>
      </c>
      <c r="D342">
        <v>1602</v>
      </c>
      <c r="E342">
        <v>1.67</v>
      </c>
      <c r="F342" s="2">
        <v>10</v>
      </c>
      <c r="G342" t="s">
        <v>878</v>
      </c>
      <c r="H342">
        <v>0.67</v>
      </c>
      <c r="I342">
        <v>16.3</v>
      </c>
      <c r="J342">
        <v>2760</v>
      </c>
      <c r="K342">
        <v>12.5</v>
      </c>
      <c r="L342">
        <v>21.4</v>
      </c>
      <c r="M342" t="s">
        <v>878</v>
      </c>
      <c r="N342">
        <v>90</v>
      </c>
      <c r="O342">
        <v>30.4</v>
      </c>
      <c r="P342">
        <v>1.57</v>
      </c>
      <c r="Q342">
        <v>50200</v>
      </c>
      <c r="R342">
        <v>1.02</v>
      </c>
      <c r="S342">
        <v>0.39</v>
      </c>
      <c r="T342">
        <v>0.21</v>
      </c>
      <c r="U342">
        <v>37600</v>
      </c>
      <c r="V342">
        <v>30.3</v>
      </c>
      <c r="W342">
        <v>1.6</v>
      </c>
      <c r="X342" s="2">
        <v>5</v>
      </c>
      <c r="Y342">
        <v>2.58</v>
      </c>
      <c r="Z342" s="2">
        <v>4</v>
      </c>
      <c r="AA342">
        <v>0.15</v>
      </c>
      <c r="AB342">
        <v>3.78</v>
      </c>
      <c r="AC342" t="s">
        <v>878</v>
      </c>
      <c r="AD342">
        <v>10400</v>
      </c>
      <c r="AE342" s="2">
        <v>20</v>
      </c>
      <c r="AF342">
        <v>21.7</v>
      </c>
      <c r="AG342">
        <v>5.3999999999999999E-2</v>
      </c>
      <c r="AH342">
        <v>476</v>
      </c>
      <c r="AI342">
        <v>91</v>
      </c>
      <c r="AJ342">
        <v>4.82</v>
      </c>
      <c r="AK342">
        <v>5800</v>
      </c>
      <c r="AL342">
        <v>6.92</v>
      </c>
      <c r="AM342">
        <v>10.7</v>
      </c>
      <c r="AN342">
        <v>1538</v>
      </c>
      <c r="AO342">
        <v>507</v>
      </c>
      <c r="AP342">
        <v>1297</v>
      </c>
      <c r="AQ342" t="s">
        <v>878</v>
      </c>
      <c r="AR342">
        <v>2.97</v>
      </c>
      <c r="AS342" t="s">
        <v>878</v>
      </c>
      <c r="AT342">
        <v>5.75</v>
      </c>
      <c r="AU342" t="s">
        <v>878</v>
      </c>
      <c r="AV342" t="s">
        <v>878</v>
      </c>
      <c r="AW342" t="s">
        <v>878</v>
      </c>
      <c r="AX342">
        <v>83400</v>
      </c>
      <c r="AY342">
        <v>294</v>
      </c>
      <c r="AZ342">
        <v>5.03</v>
      </c>
      <c r="BA342">
        <v>76</v>
      </c>
      <c r="BB342" t="s">
        <v>878</v>
      </c>
      <c r="BC342">
        <v>1.1599999999999999</v>
      </c>
      <c r="BD342">
        <v>2.73</v>
      </c>
      <c r="BE342">
        <v>373</v>
      </c>
      <c r="BF342" s="2">
        <v>1</v>
      </c>
      <c r="BG342">
        <v>0.2</v>
      </c>
      <c r="BH342">
        <v>33.1</v>
      </c>
      <c r="BI342">
        <v>5.12</v>
      </c>
      <c r="BJ342">
        <v>1770</v>
      </c>
      <c r="BK342">
        <v>15</v>
      </c>
      <c r="BL342" t="s">
        <v>878</v>
      </c>
      <c r="BM342">
        <v>2.79</v>
      </c>
      <c r="BN342">
        <v>8.33</v>
      </c>
      <c r="BO342">
        <v>27</v>
      </c>
      <c r="BP342">
        <v>4.26</v>
      </c>
      <c r="BQ342">
        <v>0.37</v>
      </c>
      <c r="BR342">
        <v>2160</v>
      </c>
      <c r="BS342">
        <v>84</v>
      </c>
    </row>
    <row r="343" spans="1:71" x14ac:dyDescent="0.25">
      <c r="A343" t="s">
        <v>687</v>
      </c>
      <c r="B343">
        <v>975</v>
      </c>
      <c r="C343">
        <v>62600</v>
      </c>
      <c r="D343">
        <v>2454</v>
      </c>
      <c r="E343">
        <v>1.72</v>
      </c>
      <c r="F343" t="s">
        <v>878</v>
      </c>
      <c r="G343" t="s">
        <v>878</v>
      </c>
      <c r="H343">
        <v>0.71</v>
      </c>
      <c r="I343">
        <v>49.6</v>
      </c>
      <c r="J343">
        <v>4230</v>
      </c>
      <c r="K343">
        <v>14</v>
      </c>
      <c r="L343">
        <v>21.2</v>
      </c>
      <c r="M343" t="s">
        <v>878</v>
      </c>
      <c r="N343">
        <v>19.399999999999999</v>
      </c>
      <c r="O343">
        <v>30.3</v>
      </c>
      <c r="P343">
        <v>2.31</v>
      </c>
      <c r="Q343">
        <v>50300</v>
      </c>
      <c r="R343">
        <v>1.34</v>
      </c>
      <c r="S343">
        <v>0.64</v>
      </c>
      <c r="T343">
        <v>0.46</v>
      </c>
      <c r="U343">
        <v>71400</v>
      </c>
      <c r="V343">
        <v>32.799999999999997</v>
      </c>
      <c r="W343">
        <v>1.77</v>
      </c>
      <c r="X343">
        <v>0.28999999999999998</v>
      </c>
      <c r="Y343">
        <v>2.27</v>
      </c>
      <c r="Z343">
        <v>2.2000000000000002</v>
      </c>
      <c r="AA343">
        <v>0.22</v>
      </c>
      <c r="AB343">
        <v>3.92</v>
      </c>
      <c r="AC343" t="s">
        <v>878</v>
      </c>
      <c r="AD343">
        <v>12000</v>
      </c>
      <c r="AE343" t="s">
        <v>878</v>
      </c>
      <c r="AF343">
        <v>28.9</v>
      </c>
      <c r="AG343">
        <v>8.7999999999999995E-2</v>
      </c>
      <c r="AH343">
        <v>1731</v>
      </c>
      <c r="AI343">
        <v>109</v>
      </c>
      <c r="AJ343">
        <v>17.3</v>
      </c>
      <c r="AK343">
        <v>5270</v>
      </c>
      <c r="AL343">
        <v>6.8</v>
      </c>
      <c r="AM343">
        <v>10.4</v>
      </c>
      <c r="AN343">
        <v>20.8</v>
      </c>
      <c r="AO343">
        <v>624</v>
      </c>
      <c r="AP343">
        <v>1510</v>
      </c>
      <c r="AQ343" t="s">
        <v>878</v>
      </c>
      <c r="AR343">
        <v>3.01</v>
      </c>
      <c r="AS343" t="s">
        <v>878</v>
      </c>
      <c r="AT343">
        <v>17.5</v>
      </c>
      <c r="AU343">
        <v>1.0999999999999999E-2</v>
      </c>
      <c r="AV343" t="s">
        <v>878</v>
      </c>
      <c r="AW343" t="s">
        <v>878</v>
      </c>
      <c r="AX343">
        <v>99600</v>
      </c>
      <c r="AY343">
        <v>405</v>
      </c>
      <c r="AZ343">
        <v>6.31</v>
      </c>
      <c r="BA343">
        <v>87</v>
      </c>
      <c r="BB343" t="s">
        <v>878</v>
      </c>
      <c r="BC343" t="s">
        <v>878</v>
      </c>
      <c r="BD343">
        <v>6.79</v>
      </c>
      <c r="BE343">
        <v>402</v>
      </c>
      <c r="BF343">
        <v>0.55000000000000004</v>
      </c>
      <c r="BG343">
        <v>0.22</v>
      </c>
      <c r="BH343">
        <v>33.4</v>
      </c>
      <c r="BI343">
        <v>4.79</v>
      </c>
      <c r="BJ343">
        <v>2120</v>
      </c>
      <c r="BK343">
        <v>15.5</v>
      </c>
      <c r="BL343" t="s">
        <v>878</v>
      </c>
      <c r="BM343">
        <v>3.11</v>
      </c>
      <c r="BN343">
        <v>24.4</v>
      </c>
      <c r="BO343">
        <v>30.2</v>
      </c>
      <c r="BP343">
        <v>5.98</v>
      </c>
      <c r="BQ343">
        <v>0.6</v>
      </c>
      <c r="BR343">
        <v>2400</v>
      </c>
      <c r="BS343">
        <v>77</v>
      </c>
    </row>
    <row r="344" spans="1:71" x14ac:dyDescent="0.25">
      <c r="A344" t="s">
        <v>688</v>
      </c>
      <c r="B344">
        <v>1.03</v>
      </c>
      <c r="C344">
        <v>69500</v>
      </c>
      <c r="D344">
        <v>106</v>
      </c>
      <c r="E344">
        <v>0.34</v>
      </c>
      <c r="F344" t="s">
        <v>878</v>
      </c>
      <c r="G344">
        <v>2506</v>
      </c>
      <c r="H344">
        <v>2.58</v>
      </c>
      <c r="I344">
        <v>5.91</v>
      </c>
      <c r="J344">
        <v>5210</v>
      </c>
      <c r="K344">
        <v>0.96</v>
      </c>
      <c r="L344">
        <v>80</v>
      </c>
      <c r="M344" t="s">
        <v>878</v>
      </c>
      <c r="N344">
        <v>4.33</v>
      </c>
      <c r="O344">
        <v>30.2</v>
      </c>
      <c r="P344">
        <v>4.97</v>
      </c>
      <c r="Q344">
        <v>268</v>
      </c>
      <c r="R344">
        <v>3.02</v>
      </c>
      <c r="S344">
        <v>0.81</v>
      </c>
      <c r="T344">
        <v>1.55</v>
      </c>
      <c r="U344">
        <v>17200</v>
      </c>
      <c r="V344">
        <v>20.8</v>
      </c>
      <c r="W344">
        <v>5.98</v>
      </c>
      <c r="X344" t="s">
        <v>878</v>
      </c>
      <c r="Y344">
        <v>2.48</v>
      </c>
      <c r="Z344">
        <v>3.9E-2</v>
      </c>
      <c r="AA344">
        <v>0.39</v>
      </c>
      <c r="AB344">
        <v>0.15</v>
      </c>
      <c r="AC344" t="s">
        <v>878</v>
      </c>
      <c r="AD344">
        <v>32200</v>
      </c>
      <c r="AE344">
        <v>39.700000000000003</v>
      </c>
      <c r="AF344">
        <v>41.3</v>
      </c>
      <c r="AG344" t="s">
        <v>878</v>
      </c>
      <c r="AH344">
        <v>3628</v>
      </c>
      <c r="AI344">
        <v>104</v>
      </c>
      <c r="AJ344">
        <v>4.04</v>
      </c>
      <c r="AK344">
        <v>17700</v>
      </c>
      <c r="AL344">
        <v>14.1</v>
      </c>
      <c r="AM344">
        <v>35.700000000000003</v>
      </c>
      <c r="AN344">
        <v>14.3</v>
      </c>
      <c r="AO344">
        <v>817</v>
      </c>
      <c r="AP344">
        <v>107</v>
      </c>
      <c r="AQ344" t="s">
        <v>878</v>
      </c>
      <c r="AR344">
        <v>9.6199999999999992</v>
      </c>
      <c r="AS344" t="s">
        <v>878</v>
      </c>
      <c r="AT344">
        <v>17.899999999999999</v>
      </c>
      <c r="AU344" t="s">
        <v>878</v>
      </c>
      <c r="AV344" t="s">
        <v>878</v>
      </c>
      <c r="AW344" t="s">
        <v>878</v>
      </c>
      <c r="AX344">
        <v>5030</v>
      </c>
      <c r="AY344">
        <v>19.7</v>
      </c>
      <c r="AZ344">
        <v>3.48</v>
      </c>
      <c r="BA344">
        <v>2.0499999999999998</v>
      </c>
      <c r="BB344" t="s">
        <v>878</v>
      </c>
      <c r="BC344" t="s">
        <v>878</v>
      </c>
      <c r="BD344">
        <v>4.26</v>
      </c>
      <c r="BE344">
        <v>204</v>
      </c>
      <c r="BF344">
        <v>1.1100000000000001</v>
      </c>
      <c r="BG344">
        <v>0.68</v>
      </c>
      <c r="BH344">
        <v>0.76</v>
      </c>
      <c r="BI344">
        <v>15.2</v>
      </c>
      <c r="BJ344">
        <v>1700</v>
      </c>
      <c r="BK344">
        <v>1.1499999999999999</v>
      </c>
      <c r="BL344" t="s">
        <v>878</v>
      </c>
      <c r="BM344">
        <v>4.41</v>
      </c>
      <c r="BN344">
        <v>8.89</v>
      </c>
      <c r="BO344">
        <v>2.5299999999999998</v>
      </c>
      <c r="BP344">
        <v>11.5</v>
      </c>
      <c r="BQ344">
        <v>0.56000000000000005</v>
      </c>
      <c r="BR344">
        <v>179</v>
      </c>
      <c r="BS344">
        <v>66</v>
      </c>
    </row>
    <row r="345" spans="1:71" x14ac:dyDescent="0.25">
      <c r="A345" t="s">
        <v>689</v>
      </c>
      <c r="B345">
        <v>5.94</v>
      </c>
      <c r="C345">
        <v>68000</v>
      </c>
      <c r="D345">
        <v>209</v>
      </c>
      <c r="E345">
        <v>0.69</v>
      </c>
      <c r="F345" t="s">
        <v>878</v>
      </c>
      <c r="G345">
        <v>440</v>
      </c>
      <c r="H345">
        <v>2.37</v>
      </c>
      <c r="I345">
        <v>11.6</v>
      </c>
      <c r="J345">
        <v>4940</v>
      </c>
      <c r="K345">
        <v>1.63</v>
      </c>
      <c r="L345">
        <v>76</v>
      </c>
      <c r="M345" t="s">
        <v>878</v>
      </c>
      <c r="N345">
        <v>4.22</v>
      </c>
      <c r="O345">
        <v>25.7</v>
      </c>
      <c r="P345">
        <v>4.38</v>
      </c>
      <c r="Q345">
        <v>563</v>
      </c>
      <c r="R345">
        <v>2.8</v>
      </c>
      <c r="S345">
        <v>0.76</v>
      </c>
      <c r="T345">
        <v>1.44</v>
      </c>
      <c r="U345">
        <v>17100</v>
      </c>
      <c r="V345">
        <v>21.1</v>
      </c>
      <c r="W345">
        <v>5.54</v>
      </c>
      <c r="X345">
        <v>8.1000000000000003E-2</v>
      </c>
      <c r="Y345">
        <v>2.33</v>
      </c>
      <c r="Z345">
        <v>0.09</v>
      </c>
      <c r="AA345">
        <v>0.35</v>
      </c>
      <c r="AB345">
        <v>0.26</v>
      </c>
      <c r="AC345" t="s">
        <v>878</v>
      </c>
      <c r="AD345">
        <v>30600</v>
      </c>
      <c r="AE345">
        <v>36.799999999999997</v>
      </c>
      <c r="AF345">
        <v>38.6</v>
      </c>
      <c r="AG345" t="s">
        <v>878</v>
      </c>
      <c r="AH345">
        <v>3270</v>
      </c>
      <c r="AI345">
        <v>96</v>
      </c>
      <c r="AJ345">
        <v>4.03</v>
      </c>
      <c r="AK345">
        <v>16100</v>
      </c>
      <c r="AL345">
        <v>13.2</v>
      </c>
      <c r="AM345">
        <v>34.5</v>
      </c>
      <c r="AN345">
        <v>13.3</v>
      </c>
      <c r="AO345">
        <v>775</v>
      </c>
      <c r="AP345">
        <v>209</v>
      </c>
      <c r="AQ345" t="s">
        <v>878</v>
      </c>
      <c r="AR345">
        <v>9.19</v>
      </c>
      <c r="AS345" t="s">
        <v>878</v>
      </c>
      <c r="AT345">
        <v>16.7</v>
      </c>
      <c r="AU345" t="s">
        <v>878</v>
      </c>
      <c r="AV345" t="s">
        <v>878</v>
      </c>
      <c r="AW345" t="s">
        <v>878</v>
      </c>
      <c r="AX345">
        <v>9740</v>
      </c>
      <c r="AY345">
        <v>30</v>
      </c>
      <c r="AZ345">
        <v>3.27</v>
      </c>
      <c r="BA345">
        <v>3.56</v>
      </c>
      <c r="BB345" t="s">
        <v>878</v>
      </c>
      <c r="BC345" t="s">
        <v>878</v>
      </c>
      <c r="BD345">
        <v>3.99</v>
      </c>
      <c r="BE345">
        <v>221</v>
      </c>
      <c r="BF345">
        <v>1.03</v>
      </c>
      <c r="BG345">
        <v>0.59</v>
      </c>
      <c r="BH345">
        <v>2.5099999999999998</v>
      </c>
      <c r="BI345">
        <v>14</v>
      </c>
      <c r="BJ345">
        <v>1660</v>
      </c>
      <c r="BK345">
        <v>1.29</v>
      </c>
      <c r="BL345" t="s">
        <v>878</v>
      </c>
      <c r="BM345">
        <v>4.1100000000000003</v>
      </c>
      <c r="BN345">
        <v>8.51</v>
      </c>
      <c r="BO345">
        <v>3.15</v>
      </c>
      <c r="BP345">
        <v>10.6</v>
      </c>
      <c r="BQ345">
        <v>0.54</v>
      </c>
      <c r="BR345">
        <v>259</v>
      </c>
      <c r="BS345">
        <v>63</v>
      </c>
    </row>
    <row r="346" spans="1:71" x14ac:dyDescent="0.25">
      <c r="A346" t="s">
        <v>690</v>
      </c>
      <c r="B346">
        <v>6.1</v>
      </c>
      <c r="C346">
        <v>71800</v>
      </c>
      <c r="D346">
        <v>180</v>
      </c>
      <c r="E346">
        <v>0.69599999999999995</v>
      </c>
      <c r="F346" s="2">
        <v>10</v>
      </c>
      <c r="G346">
        <v>2633</v>
      </c>
      <c r="H346">
        <v>2.74</v>
      </c>
      <c r="I346">
        <v>12.5</v>
      </c>
      <c r="J346">
        <v>10700</v>
      </c>
      <c r="K346">
        <v>3.3</v>
      </c>
      <c r="L346">
        <v>83</v>
      </c>
      <c r="M346" t="s">
        <v>878</v>
      </c>
      <c r="N346">
        <v>2.79</v>
      </c>
      <c r="O346">
        <v>17</v>
      </c>
      <c r="P346">
        <v>5.9</v>
      </c>
      <c r="Q346">
        <v>554</v>
      </c>
      <c r="R346">
        <v>3.08</v>
      </c>
      <c r="S346">
        <v>0.85</v>
      </c>
      <c r="T346">
        <v>1.23</v>
      </c>
      <c r="U346">
        <v>22200</v>
      </c>
      <c r="V346">
        <v>22.3</v>
      </c>
      <c r="W346">
        <v>5.22</v>
      </c>
      <c r="X346">
        <v>7.5999999999999998E-2</v>
      </c>
      <c r="Y346">
        <v>5.36</v>
      </c>
      <c r="Z346">
        <v>9.8000000000000004E-2</v>
      </c>
      <c r="AA346">
        <v>0.4</v>
      </c>
      <c r="AB346">
        <v>0.42</v>
      </c>
      <c r="AC346" t="s">
        <v>878</v>
      </c>
      <c r="AD346">
        <v>29100</v>
      </c>
      <c r="AE346">
        <v>41.1</v>
      </c>
      <c r="AF346">
        <v>30.5</v>
      </c>
      <c r="AG346">
        <v>7.9000000000000001E-2</v>
      </c>
      <c r="AH346">
        <v>1780</v>
      </c>
      <c r="AI346">
        <v>260</v>
      </c>
      <c r="AJ346">
        <v>3.43</v>
      </c>
      <c r="AK346">
        <v>22100</v>
      </c>
      <c r="AL346">
        <v>16</v>
      </c>
      <c r="AM346">
        <v>33</v>
      </c>
      <c r="AN346">
        <v>4.9800000000000004</v>
      </c>
      <c r="AO346">
        <v>370</v>
      </c>
      <c r="AP346">
        <v>1733</v>
      </c>
      <c r="AQ346" t="s">
        <v>878</v>
      </c>
      <c r="AR346">
        <v>9.43</v>
      </c>
      <c r="AS346" t="s">
        <v>878</v>
      </c>
      <c r="AT346">
        <v>13.9</v>
      </c>
      <c r="AU346" s="2">
        <v>2E-3</v>
      </c>
      <c r="AV346" t="s">
        <v>878</v>
      </c>
      <c r="AW346" t="s">
        <v>878</v>
      </c>
      <c r="AX346">
        <v>8920</v>
      </c>
      <c r="AY346">
        <v>13.6</v>
      </c>
      <c r="AZ346">
        <v>3.96</v>
      </c>
      <c r="BA346">
        <v>3.57</v>
      </c>
      <c r="BB346" t="s">
        <v>878</v>
      </c>
      <c r="BC346">
        <v>3.51</v>
      </c>
      <c r="BD346">
        <v>4.01</v>
      </c>
      <c r="BE346">
        <v>208</v>
      </c>
      <c r="BF346">
        <v>1.21</v>
      </c>
      <c r="BG346">
        <v>0.65</v>
      </c>
      <c r="BH346">
        <v>2.35</v>
      </c>
      <c r="BI346">
        <v>13.7</v>
      </c>
      <c r="BJ346">
        <v>1240</v>
      </c>
      <c r="BK346">
        <v>1.0900000000000001</v>
      </c>
      <c r="BL346">
        <v>0.1</v>
      </c>
      <c r="BM346">
        <v>4.74</v>
      </c>
      <c r="BN346">
        <v>3.49</v>
      </c>
      <c r="BO346">
        <v>2.6</v>
      </c>
      <c r="BP346">
        <v>12.7</v>
      </c>
      <c r="BQ346">
        <v>0.55000000000000004</v>
      </c>
      <c r="BR346">
        <v>694</v>
      </c>
      <c r="BS346">
        <v>196</v>
      </c>
    </row>
    <row r="347" spans="1:71" x14ac:dyDescent="0.25">
      <c r="A347" t="s">
        <v>691</v>
      </c>
      <c r="B347">
        <v>14.6</v>
      </c>
      <c r="C347">
        <v>66800</v>
      </c>
      <c r="D347">
        <v>365</v>
      </c>
      <c r="E347">
        <v>1.21</v>
      </c>
      <c r="F347" t="s">
        <v>878</v>
      </c>
      <c r="G347" t="s">
        <v>878</v>
      </c>
      <c r="H347">
        <v>2.19</v>
      </c>
      <c r="I347">
        <v>20.399999999999999</v>
      </c>
      <c r="J347">
        <v>4580</v>
      </c>
      <c r="K347">
        <v>2.48</v>
      </c>
      <c r="L347">
        <v>70</v>
      </c>
      <c r="M347" t="s">
        <v>878</v>
      </c>
      <c r="N347">
        <v>4.42</v>
      </c>
      <c r="O347">
        <v>26.8</v>
      </c>
      <c r="P347">
        <v>4</v>
      </c>
      <c r="Q347">
        <v>1010</v>
      </c>
      <c r="R347">
        <v>2.54</v>
      </c>
      <c r="S347">
        <v>0.73</v>
      </c>
      <c r="T347">
        <v>1.31</v>
      </c>
      <c r="U347">
        <v>17700</v>
      </c>
      <c r="V347">
        <v>21.4</v>
      </c>
      <c r="W347">
        <v>5.04</v>
      </c>
      <c r="X347">
        <v>9.2999999999999999E-2</v>
      </c>
      <c r="Y347">
        <v>2.2599999999999998</v>
      </c>
      <c r="Z347">
        <v>0.15</v>
      </c>
      <c r="AA347">
        <v>0.32</v>
      </c>
      <c r="AB347">
        <v>0.45</v>
      </c>
      <c r="AC347" t="s">
        <v>878</v>
      </c>
      <c r="AD347">
        <v>29000</v>
      </c>
      <c r="AE347">
        <v>33.9</v>
      </c>
      <c r="AF347">
        <v>36.299999999999997</v>
      </c>
      <c r="AG347" t="s">
        <v>878</v>
      </c>
      <c r="AH347">
        <v>3010</v>
      </c>
      <c r="AI347">
        <v>95</v>
      </c>
      <c r="AJ347">
        <v>4.13</v>
      </c>
      <c r="AK347">
        <v>14500</v>
      </c>
      <c r="AL347">
        <v>12.2</v>
      </c>
      <c r="AM347">
        <v>31.1</v>
      </c>
      <c r="AN347">
        <v>13.5</v>
      </c>
      <c r="AO347">
        <v>723</v>
      </c>
      <c r="AP347">
        <v>316</v>
      </c>
      <c r="AQ347" t="s">
        <v>878</v>
      </c>
      <c r="AR347">
        <v>8.33</v>
      </c>
      <c r="AS347" t="s">
        <v>878</v>
      </c>
      <c r="AT347">
        <v>15.2</v>
      </c>
      <c r="AU347" t="s">
        <v>878</v>
      </c>
      <c r="AV347" t="s">
        <v>878</v>
      </c>
      <c r="AW347" t="s">
        <v>878</v>
      </c>
      <c r="AX347">
        <v>14000</v>
      </c>
      <c r="AY347">
        <v>53</v>
      </c>
      <c r="AZ347">
        <v>3.29</v>
      </c>
      <c r="BA347">
        <v>6.02</v>
      </c>
      <c r="BB347" t="s">
        <v>878</v>
      </c>
      <c r="BC347" t="s">
        <v>878</v>
      </c>
      <c r="BD347">
        <v>4.22</v>
      </c>
      <c r="BE347">
        <v>231</v>
      </c>
      <c r="BF347">
        <v>0.94</v>
      </c>
      <c r="BG347">
        <v>0.54</v>
      </c>
      <c r="BH347">
        <v>5.73</v>
      </c>
      <c r="BI347">
        <v>13</v>
      </c>
      <c r="BJ347">
        <v>1670</v>
      </c>
      <c r="BK347">
        <v>1.42</v>
      </c>
      <c r="BL347" t="s">
        <v>878</v>
      </c>
      <c r="BM347">
        <v>3.85</v>
      </c>
      <c r="BN347">
        <v>8.65</v>
      </c>
      <c r="BO347">
        <v>3.99</v>
      </c>
      <c r="BP347">
        <v>9.9499999999999993</v>
      </c>
      <c r="BQ347">
        <v>0.53</v>
      </c>
      <c r="BR347">
        <v>366</v>
      </c>
      <c r="BS347">
        <v>63</v>
      </c>
    </row>
    <row r="348" spans="1:71" x14ac:dyDescent="0.25">
      <c r="A348" t="s">
        <v>692</v>
      </c>
      <c r="B348">
        <v>24.6</v>
      </c>
      <c r="C348">
        <v>63900</v>
      </c>
      <c r="D348">
        <v>1489</v>
      </c>
      <c r="E348">
        <v>5.16</v>
      </c>
      <c r="F348" t="s">
        <v>878</v>
      </c>
      <c r="G348" t="s">
        <v>878</v>
      </c>
      <c r="H348">
        <v>1.42</v>
      </c>
      <c r="I348">
        <v>112</v>
      </c>
      <c r="J348">
        <v>2940</v>
      </c>
      <c r="K348">
        <v>7.4</v>
      </c>
      <c r="L348">
        <v>53</v>
      </c>
      <c r="M348" t="s">
        <v>878</v>
      </c>
      <c r="N348">
        <v>5.41</v>
      </c>
      <c r="O348">
        <v>28.4</v>
      </c>
      <c r="P348">
        <v>2.4900000000000002</v>
      </c>
      <c r="Q348">
        <v>4950</v>
      </c>
      <c r="R348">
        <v>1.68</v>
      </c>
      <c r="S348">
        <v>0.61</v>
      </c>
      <c r="T348">
        <v>0.85</v>
      </c>
      <c r="U348">
        <v>20900</v>
      </c>
      <c r="V348">
        <v>23.2</v>
      </c>
      <c r="W348">
        <v>3.19</v>
      </c>
      <c r="X348" t="s">
        <v>878</v>
      </c>
      <c r="Y348">
        <v>2</v>
      </c>
      <c r="Z348">
        <v>0.47</v>
      </c>
      <c r="AA348">
        <v>0.23</v>
      </c>
      <c r="AB348">
        <v>1.97</v>
      </c>
      <c r="AC348" t="s">
        <v>878</v>
      </c>
      <c r="AD348">
        <v>22500</v>
      </c>
      <c r="AE348">
        <v>23.3</v>
      </c>
      <c r="AF348">
        <v>25.6</v>
      </c>
      <c r="AG348" t="s">
        <v>878</v>
      </c>
      <c r="AH348">
        <v>1857</v>
      </c>
      <c r="AI348">
        <v>82</v>
      </c>
      <c r="AJ348">
        <v>4.43</v>
      </c>
      <c r="AK348">
        <v>9340</v>
      </c>
      <c r="AL348">
        <v>9.17</v>
      </c>
      <c r="AM348">
        <v>21.3</v>
      </c>
      <c r="AN348">
        <v>12.6</v>
      </c>
      <c r="AO348">
        <v>570</v>
      </c>
      <c r="AP348">
        <v>608</v>
      </c>
      <c r="AQ348" t="s">
        <v>878</v>
      </c>
      <c r="AR348">
        <v>5.82</v>
      </c>
      <c r="AS348" t="s">
        <v>878</v>
      </c>
      <c r="AT348">
        <v>9.02</v>
      </c>
      <c r="AU348" t="s">
        <v>878</v>
      </c>
      <c r="AV348" t="s">
        <v>878</v>
      </c>
      <c r="AW348" t="s">
        <v>878</v>
      </c>
      <c r="AX348">
        <v>34300</v>
      </c>
      <c r="AY348">
        <v>140</v>
      </c>
      <c r="AZ348">
        <v>3.08</v>
      </c>
      <c r="BA348">
        <v>17.100000000000001</v>
      </c>
      <c r="BB348" t="s">
        <v>878</v>
      </c>
      <c r="BC348" t="s">
        <v>878</v>
      </c>
      <c r="BD348">
        <v>10.1</v>
      </c>
      <c r="BE348">
        <v>284</v>
      </c>
      <c r="BF348">
        <v>0.71</v>
      </c>
      <c r="BG348">
        <v>0.36</v>
      </c>
      <c r="BH348">
        <v>19.100000000000001</v>
      </c>
      <c r="BI348">
        <v>9.91</v>
      </c>
      <c r="BJ348">
        <v>1610</v>
      </c>
      <c r="BK348">
        <v>1.68</v>
      </c>
      <c r="BL348" t="s">
        <v>878</v>
      </c>
      <c r="BM348">
        <v>2.87</v>
      </c>
      <c r="BN348">
        <v>9.49</v>
      </c>
      <c r="BO348">
        <v>5.62</v>
      </c>
      <c r="BP348">
        <v>7.29</v>
      </c>
      <c r="BQ348">
        <v>0.53</v>
      </c>
      <c r="BR348">
        <v>1032</v>
      </c>
      <c r="BS348">
        <v>59</v>
      </c>
    </row>
    <row r="349" spans="1:71" x14ac:dyDescent="0.25">
      <c r="A349" t="s">
        <v>693</v>
      </c>
      <c r="B349">
        <v>24.4</v>
      </c>
      <c r="C349">
        <v>67100</v>
      </c>
      <c r="D349">
        <v>1500</v>
      </c>
      <c r="E349">
        <v>4.97</v>
      </c>
      <c r="F349" s="2">
        <v>10</v>
      </c>
      <c r="G349" t="s">
        <v>878</v>
      </c>
      <c r="H349">
        <v>2.4300000000000002</v>
      </c>
      <c r="I349">
        <v>110</v>
      </c>
      <c r="J349">
        <v>9390</v>
      </c>
      <c r="K349">
        <v>8.16</v>
      </c>
      <c r="L349">
        <v>71</v>
      </c>
      <c r="M349" t="s">
        <v>878</v>
      </c>
      <c r="N349">
        <v>5.43</v>
      </c>
      <c r="O349">
        <v>19.899999999999999</v>
      </c>
      <c r="P349">
        <v>5.28</v>
      </c>
      <c r="Q349">
        <v>4980</v>
      </c>
      <c r="R349">
        <v>2.75</v>
      </c>
      <c r="S349">
        <v>0.81</v>
      </c>
      <c r="T349">
        <v>1.08</v>
      </c>
      <c r="U349">
        <v>28900</v>
      </c>
      <c r="V349">
        <v>23</v>
      </c>
      <c r="W349">
        <v>4.58</v>
      </c>
      <c r="X349">
        <v>0.18</v>
      </c>
      <c r="Y349">
        <v>5</v>
      </c>
      <c r="Z349">
        <v>0.52</v>
      </c>
      <c r="AA349">
        <v>0.36</v>
      </c>
      <c r="AB349">
        <v>2.0499999999999998</v>
      </c>
      <c r="AC349" t="s">
        <v>878</v>
      </c>
      <c r="AD349">
        <v>25300</v>
      </c>
      <c r="AE349">
        <v>35.299999999999997</v>
      </c>
      <c r="AF349">
        <v>30.9</v>
      </c>
      <c r="AG349">
        <v>8.3000000000000004E-2</v>
      </c>
      <c r="AH349">
        <v>1470</v>
      </c>
      <c r="AI349">
        <v>230</v>
      </c>
      <c r="AJ349">
        <v>5.54</v>
      </c>
      <c r="AK349">
        <v>19100</v>
      </c>
      <c r="AL349">
        <v>14.6</v>
      </c>
      <c r="AM349">
        <v>29.9</v>
      </c>
      <c r="AN349">
        <v>7.05</v>
      </c>
      <c r="AO349">
        <v>330</v>
      </c>
      <c r="AP349">
        <v>448</v>
      </c>
      <c r="AQ349" t="s">
        <v>878</v>
      </c>
      <c r="AR349">
        <v>8.3699999999999992</v>
      </c>
      <c r="AS349" t="s">
        <v>878</v>
      </c>
      <c r="AT349">
        <v>13.9</v>
      </c>
      <c r="AU349" s="2">
        <v>2E-3</v>
      </c>
      <c r="AV349" t="s">
        <v>878</v>
      </c>
      <c r="AW349" t="s">
        <v>878</v>
      </c>
      <c r="AX349">
        <v>22700</v>
      </c>
      <c r="AY349">
        <v>158</v>
      </c>
      <c r="AZ349">
        <v>3.73</v>
      </c>
      <c r="BA349">
        <v>15.5</v>
      </c>
      <c r="BB349" t="s">
        <v>878</v>
      </c>
      <c r="BC349">
        <v>2.82</v>
      </c>
      <c r="BD349">
        <v>11.6</v>
      </c>
      <c r="BE349">
        <v>219</v>
      </c>
      <c r="BF349">
        <v>1.07</v>
      </c>
      <c r="BG349">
        <v>0.56999999999999995</v>
      </c>
      <c r="BH349">
        <v>21.8</v>
      </c>
      <c r="BI349">
        <v>12.2</v>
      </c>
      <c r="BJ349">
        <v>1220</v>
      </c>
      <c r="BK349">
        <v>1.48</v>
      </c>
      <c r="BL349">
        <v>9.5000000000000001E-2</v>
      </c>
      <c r="BM349">
        <v>4.26</v>
      </c>
      <c r="BN349">
        <v>5.69</v>
      </c>
      <c r="BO349">
        <v>4.42</v>
      </c>
      <c r="BP349">
        <v>11.4</v>
      </c>
      <c r="BQ349">
        <v>0.56000000000000005</v>
      </c>
      <c r="BR349">
        <v>1308</v>
      </c>
      <c r="BS349">
        <v>181</v>
      </c>
    </row>
    <row r="350" spans="1:71" x14ac:dyDescent="0.25">
      <c r="A350" t="s">
        <v>694</v>
      </c>
      <c r="B350">
        <v>4.96</v>
      </c>
      <c r="C350" t="s">
        <v>878</v>
      </c>
      <c r="D350" t="s">
        <v>878</v>
      </c>
      <c r="E350">
        <v>2.57</v>
      </c>
      <c r="F350" t="s">
        <v>878</v>
      </c>
      <c r="G350" t="s">
        <v>878</v>
      </c>
      <c r="H350" t="s">
        <v>878</v>
      </c>
      <c r="I350" t="s">
        <v>878</v>
      </c>
      <c r="J350" t="s">
        <v>878</v>
      </c>
      <c r="K350" t="s">
        <v>878</v>
      </c>
      <c r="L350" t="s">
        <v>878</v>
      </c>
      <c r="M350" t="s">
        <v>878</v>
      </c>
      <c r="N350" t="s">
        <v>878</v>
      </c>
      <c r="O350" t="s">
        <v>878</v>
      </c>
      <c r="P350" t="s">
        <v>878</v>
      </c>
      <c r="Q350" t="s">
        <v>878</v>
      </c>
      <c r="R350" t="s">
        <v>878</v>
      </c>
      <c r="S350" t="s">
        <v>878</v>
      </c>
      <c r="T350" t="s">
        <v>878</v>
      </c>
      <c r="U350" t="s">
        <v>878</v>
      </c>
      <c r="V350" t="s">
        <v>878</v>
      </c>
      <c r="W350" t="s">
        <v>878</v>
      </c>
      <c r="X350" t="s">
        <v>878</v>
      </c>
      <c r="Y350" t="s">
        <v>878</v>
      </c>
      <c r="Z350" t="s">
        <v>878</v>
      </c>
      <c r="AA350" t="s">
        <v>878</v>
      </c>
      <c r="AB350" t="s">
        <v>878</v>
      </c>
      <c r="AC350" t="s">
        <v>878</v>
      </c>
      <c r="AD350" t="s">
        <v>878</v>
      </c>
      <c r="AE350" t="s">
        <v>878</v>
      </c>
      <c r="AF350" t="s">
        <v>878</v>
      </c>
      <c r="AG350" t="s">
        <v>878</v>
      </c>
      <c r="AH350" t="s">
        <v>878</v>
      </c>
      <c r="AI350" t="s">
        <v>878</v>
      </c>
      <c r="AJ350" t="s">
        <v>878</v>
      </c>
      <c r="AK350" t="s">
        <v>878</v>
      </c>
      <c r="AL350" t="s">
        <v>878</v>
      </c>
      <c r="AM350" t="s">
        <v>878</v>
      </c>
      <c r="AN350" t="s">
        <v>878</v>
      </c>
      <c r="AO350" t="s">
        <v>878</v>
      </c>
      <c r="AP350" t="s">
        <v>878</v>
      </c>
      <c r="AQ350" t="s">
        <v>878</v>
      </c>
      <c r="AR350" t="s">
        <v>878</v>
      </c>
      <c r="AS350" t="s">
        <v>878</v>
      </c>
      <c r="AT350" t="s">
        <v>878</v>
      </c>
      <c r="AU350" t="s">
        <v>878</v>
      </c>
      <c r="AV350" t="s">
        <v>878</v>
      </c>
      <c r="AW350" t="s">
        <v>878</v>
      </c>
      <c r="AX350" t="s">
        <v>878</v>
      </c>
      <c r="AY350" t="s">
        <v>878</v>
      </c>
      <c r="AZ350" t="s">
        <v>878</v>
      </c>
      <c r="BA350" t="s">
        <v>878</v>
      </c>
      <c r="BB350" t="s">
        <v>878</v>
      </c>
      <c r="BC350" t="s">
        <v>878</v>
      </c>
      <c r="BD350" t="s">
        <v>878</v>
      </c>
      <c r="BE350" t="s">
        <v>878</v>
      </c>
      <c r="BF350" t="s">
        <v>878</v>
      </c>
      <c r="BG350" t="s">
        <v>878</v>
      </c>
      <c r="BH350" t="s">
        <v>878</v>
      </c>
      <c r="BI350" t="s">
        <v>878</v>
      </c>
      <c r="BJ350" t="s">
        <v>878</v>
      </c>
      <c r="BK350" t="s">
        <v>878</v>
      </c>
      <c r="BL350" t="s">
        <v>878</v>
      </c>
      <c r="BM350" t="s">
        <v>878</v>
      </c>
      <c r="BN350" t="s">
        <v>878</v>
      </c>
      <c r="BO350" t="s">
        <v>878</v>
      </c>
      <c r="BP350" t="s">
        <v>878</v>
      </c>
      <c r="BQ350" t="s">
        <v>878</v>
      </c>
      <c r="BR350" t="s">
        <v>878</v>
      </c>
      <c r="BS350" t="s">
        <v>878</v>
      </c>
    </row>
    <row r="351" spans="1:71" x14ac:dyDescent="0.25">
      <c r="A351" t="s">
        <v>698</v>
      </c>
      <c r="B351">
        <v>4.8099999999999996</v>
      </c>
      <c r="C351" t="s">
        <v>878</v>
      </c>
      <c r="D351" t="s">
        <v>878</v>
      </c>
      <c r="E351">
        <v>2.4700000000000002</v>
      </c>
      <c r="F351" t="s">
        <v>878</v>
      </c>
      <c r="G351" t="s">
        <v>878</v>
      </c>
      <c r="H351" t="s">
        <v>878</v>
      </c>
      <c r="I351" t="s">
        <v>878</v>
      </c>
      <c r="J351" t="s">
        <v>878</v>
      </c>
      <c r="K351" t="s">
        <v>878</v>
      </c>
      <c r="L351" t="s">
        <v>878</v>
      </c>
      <c r="M351" t="s">
        <v>878</v>
      </c>
      <c r="N351" t="s">
        <v>878</v>
      </c>
      <c r="O351" t="s">
        <v>878</v>
      </c>
      <c r="P351" t="s">
        <v>878</v>
      </c>
      <c r="Q351" t="s">
        <v>878</v>
      </c>
      <c r="R351" t="s">
        <v>878</v>
      </c>
      <c r="S351" t="s">
        <v>878</v>
      </c>
      <c r="T351" t="s">
        <v>878</v>
      </c>
      <c r="U351" t="s">
        <v>878</v>
      </c>
      <c r="V351" t="s">
        <v>878</v>
      </c>
      <c r="W351" t="s">
        <v>878</v>
      </c>
      <c r="X351" t="s">
        <v>878</v>
      </c>
      <c r="Y351" t="s">
        <v>878</v>
      </c>
      <c r="Z351" t="s">
        <v>878</v>
      </c>
      <c r="AA351" t="s">
        <v>878</v>
      </c>
      <c r="AB351" t="s">
        <v>878</v>
      </c>
      <c r="AC351" t="s">
        <v>878</v>
      </c>
      <c r="AD351" t="s">
        <v>878</v>
      </c>
      <c r="AE351" t="s">
        <v>878</v>
      </c>
      <c r="AF351" t="s">
        <v>878</v>
      </c>
      <c r="AG351" t="s">
        <v>878</v>
      </c>
      <c r="AH351" t="s">
        <v>878</v>
      </c>
      <c r="AI351" t="s">
        <v>878</v>
      </c>
      <c r="AJ351" t="s">
        <v>878</v>
      </c>
      <c r="AK351" t="s">
        <v>878</v>
      </c>
      <c r="AL351" t="s">
        <v>878</v>
      </c>
      <c r="AM351" t="s">
        <v>878</v>
      </c>
      <c r="AN351" t="s">
        <v>878</v>
      </c>
      <c r="AO351" t="s">
        <v>878</v>
      </c>
      <c r="AP351" t="s">
        <v>878</v>
      </c>
      <c r="AQ351" t="s">
        <v>878</v>
      </c>
      <c r="AR351" t="s">
        <v>878</v>
      </c>
      <c r="AS351" t="s">
        <v>878</v>
      </c>
      <c r="AT351" t="s">
        <v>878</v>
      </c>
      <c r="AU351" t="s">
        <v>878</v>
      </c>
      <c r="AV351" t="s">
        <v>878</v>
      </c>
      <c r="AW351" t="s">
        <v>878</v>
      </c>
      <c r="AX351">
        <v>8600</v>
      </c>
      <c r="AY351" t="s">
        <v>878</v>
      </c>
      <c r="AZ351" t="s">
        <v>878</v>
      </c>
      <c r="BA351" t="s">
        <v>878</v>
      </c>
      <c r="BB351" t="s">
        <v>878</v>
      </c>
      <c r="BC351" t="s">
        <v>878</v>
      </c>
      <c r="BD351" t="s">
        <v>878</v>
      </c>
      <c r="BE351" t="s">
        <v>878</v>
      </c>
      <c r="BF351" t="s">
        <v>878</v>
      </c>
      <c r="BG351" t="s">
        <v>878</v>
      </c>
      <c r="BH351" t="s">
        <v>878</v>
      </c>
      <c r="BI351" t="s">
        <v>878</v>
      </c>
      <c r="BJ351" t="s">
        <v>878</v>
      </c>
      <c r="BK351" t="s">
        <v>878</v>
      </c>
      <c r="BL351" t="s">
        <v>878</v>
      </c>
      <c r="BM351" t="s">
        <v>878</v>
      </c>
      <c r="BN351" t="s">
        <v>878</v>
      </c>
      <c r="BO351" t="s">
        <v>878</v>
      </c>
      <c r="BP351" t="s">
        <v>878</v>
      </c>
      <c r="BQ351" t="s">
        <v>878</v>
      </c>
      <c r="BR351" t="s">
        <v>878</v>
      </c>
      <c r="BS351" t="s">
        <v>878</v>
      </c>
    </row>
    <row r="352" spans="1:71" x14ac:dyDescent="0.25">
      <c r="A352" t="s">
        <v>700</v>
      </c>
      <c r="B352">
        <v>4.45</v>
      </c>
      <c r="C352">
        <v>35600</v>
      </c>
      <c r="D352">
        <v>15.7</v>
      </c>
      <c r="E352">
        <v>2.4700000000000002</v>
      </c>
      <c r="F352" t="s">
        <v>878</v>
      </c>
      <c r="G352">
        <v>215</v>
      </c>
      <c r="H352">
        <v>0.72</v>
      </c>
      <c r="I352">
        <v>0.31</v>
      </c>
      <c r="J352">
        <v>101900</v>
      </c>
      <c r="K352">
        <v>0.15</v>
      </c>
      <c r="L352">
        <v>18.600000000000001</v>
      </c>
      <c r="M352" t="s">
        <v>878</v>
      </c>
      <c r="N352">
        <v>7.59</v>
      </c>
      <c r="O352">
        <v>13.6</v>
      </c>
      <c r="P352">
        <v>4.34</v>
      </c>
      <c r="Q352">
        <v>73</v>
      </c>
      <c r="R352">
        <v>1.37</v>
      </c>
      <c r="S352">
        <v>0.81</v>
      </c>
      <c r="T352">
        <v>0.5</v>
      </c>
      <c r="U352">
        <v>19600</v>
      </c>
      <c r="V352">
        <v>8.15</v>
      </c>
      <c r="W352">
        <v>1.62</v>
      </c>
      <c r="X352" t="s">
        <v>878</v>
      </c>
      <c r="Y352">
        <v>1.3</v>
      </c>
      <c r="Z352">
        <v>0.1</v>
      </c>
      <c r="AA352">
        <v>0.28000000000000003</v>
      </c>
      <c r="AB352">
        <v>2.3E-2</v>
      </c>
      <c r="AC352" t="s">
        <v>878</v>
      </c>
      <c r="AD352">
        <v>15100</v>
      </c>
      <c r="AE352">
        <v>9.09</v>
      </c>
      <c r="AF352">
        <v>40.6</v>
      </c>
      <c r="AG352">
        <v>0.12</v>
      </c>
      <c r="AH352">
        <v>5900</v>
      </c>
      <c r="AI352">
        <v>590</v>
      </c>
      <c r="AJ352">
        <v>2.83</v>
      </c>
      <c r="AK352">
        <v>5650</v>
      </c>
      <c r="AL352">
        <v>1.78</v>
      </c>
      <c r="AM352">
        <v>8.9</v>
      </c>
      <c r="AN352">
        <v>8.64</v>
      </c>
      <c r="AO352">
        <v>420</v>
      </c>
      <c r="AP352">
        <v>10.6</v>
      </c>
      <c r="AQ352" t="s">
        <v>878</v>
      </c>
      <c r="AR352">
        <v>2.2000000000000002</v>
      </c>
      <c r="AS352" t="s">
        <v>878</v>
      </c>
      <c r="AT352">
        <v>9.91</v>
      </c>
      <c r="AU352" t="s">
        <v>878</v>
      </c>
      <c r="AV352" t="s">
        <v>878</v>
      </c>
      <c r="AW352" t="s">
        <v>878</v>
      </c>
      <c r="AX352">
        <v>5730</v>
      </c>
      <c r="AY352">
        <v>2.14</v>
      </c>
      <c r="AZ352">
        <v>6.85</v>
      </c>
      <c r="BA352" t="s">
        <v>878</v>
      </c>
      <c r="BB352" t="s">
        <v>878</v>
      </c>
      <c r="BC352">
        <v>1.51</v>
      </c>
      <c r="BD352">
        <v>0.7</v>
      </c>
      <c r="BE352">
        <v>244</v>
      </c>
      <c r="BF352" t="s">
        <v>878</v>
      </c>
      <c r="BG352">
        <v>0.24</v>
      </c>
      <c r="BH352">
        <v>2.02</v>
      </c>
      <c r="BI352">
        <v>2.15</v>
      </c>
      <c r="BJ352">
        <v>1710</v>
      </c>
      <c r="BK352">
        <v>0.64</v>
      </c>
      <c r="BL352">
        <v>0.11</v>
      </c>
      <c r="BM352">
        <v>0.65</v>
      </c>
      <c r="BN352">
        <v>37.799999999999997</v>
      </c>
      <c r="BO352">
        <v>2.2799999999999998</v>
      </c>
      <c r="BP352">
        <v>7.25</v>
      </c>
      <c r="BQ352">
        <v>0.75</v>
      </c>
      <c r="BR352">
        <v>36.9</v>
      </c>
      <c r="BS352">
        <v>49.6</v>
      </c>
    </row>
    <row r="353" spans="1:71" x14ac:dyDescent="0.25">
      <c r="A353" t="s">
        <v>701</v>
      </c>
      <c r="B353">
        <v>4.83</v>
      </c>
      <c r="C353">
        <v>71200</v>
      </c>
      <c r="D353">
        <v>13.3</v>
      </c>
      <c r="E353">
        <v>2.38</v>
      </c>
      <c r="F353">
        <v>14.6</v>
      </c>
      <c r="G353">
        <v>386</v>
      </c>
      <c r="H353">
        <v>0.95</v>
      </c>
      <c r="I353">
        <v>9.7000000000000003E-2</v>
      </c>
      <c r="J353">
        <v>37800</v>
      </c>
      <c r="K353">
        <v>0.34</v>
      </c>
      <c r="L353">
        <v>30.7</v>
      </c>
      <c r="M353" t="s">
        <v>878</v>
      </c>
      <c r="N353">
        <v>14.2</v>
      </c>
      <c r="O353">
        <v>25.8</v>
      </c>
      <c r="P353">
        <v>3.85</v>
      </c>
      <c r="Q353">
        <v>116</v>
      </c>
      <c r="R353">
        <v>2.54</v>
      </c>
      <c r="S353">
        <v>1.5</v>
      </c>
      <c r="T353">
        <v>0.87</v>
      </c>
      <c r="U353">
        <v>38200</v>
      </c>
      <c r="V353">
        <v>15.3</v>
      </c>
      <c r="W353">
        <v>2.96</v>
      </c>
      <c r="X353">
        <v>9.8000000000000004E-2</v>
      </c>
      <c r="Y353">
        <v>2.58</v>
      </c>
      <c r="Z353">
        <v>6.8000000000000005E-2</v>
      </c>
      <c r="AA353">
        <v>0.52</v>
      </c>
      <c r="AB353">
        <v>4.8000000000000001E-2</v>
      </c>
      <c r="AC353" t="s">
        <v>878</v>
      </c>
      <c r="AD353">
        <v>17500</v>
      </c>
      <c r="AE353">
        <v>14.1</v>
      </c>
      <c r="AF353">
        <v>35.799999999999997</v>
      </c>
      <c r="AG353">
        <v>0.23</v>
      </c>
      <c r="AH353">
        <v>14600</v>
      </c>
      <c r="AI353">
        <v>830</v>
      </c>
      <c r="AJ353">
        <v>3.1</v>
      </c>
      <c r="AK353">
        <v>19600</v>
      </c>
      <c r="AL353">
        <v>3.18</v>
      </c>
      <c r="AM353">
        <v>16.2</v>
      </c>
      <c r="AN353">
        <v>14.1</v>
      </c>
      <c r="AO353">
        <v>870</v>
      </c>
      <c r="AP353">
        <v>40.5</v>
      </c>
      <c r="AQ353" t="s">
        <v>878</v>
      </c>
      <c r="AR353">
        <v>3.74</v>
      </c>
      <c r="AS353" t="s">
        <v>878</v>
      </c>
      <c r="AT353">
        <v>8.61</v>
      </c>
      <c r="AU353" s="2">
        <v>2E-3</v>
      </c>
      <c r="AV353" t="s">
        <v>878</v>
      </c>
      <c r="AW353" t="s">
        <v>878</v>
      </c>
      <c r="AX353">
        <v>4690</v>
      </c>
      <c r="AY353">
        <v>7.74</v>
      </c>
      <c r="AZ353">
        <v>15.2</v>
      </c>
      <c r="BA353">
        <v>0.45</v>
      </c>
      <c r="BB353" t="s">
        <v>878</v>
      </c>
      <c r="BC353">
        <v>2.97</v>
      </c>
      <c r="BD353">
        <v>0.94</v>
      </c>
      <c r="BE353">
        <v>444</v>
      </c>
      <c r="BF353">
        <v>0.19</v>
      </c>
      <c r="BG353">
        <v>0.44</v>
      </c>
      <c r="BH353">
        <v>0.92</v>
      </c>
      <c r="BI353">
        <v>2.93</v>
      </c>
      <c r="BJ353">
        <v>3670</v>
      </c>
      <c r="BK353">
        <v>0.51</v>
      </c>
      <c r="BL353">
        <v>0.2</v>
      </c>
      <c r="BM353">
        <v>0.79</v>
      </c>
      <c r="BN353">
        <v>94</v>
      </c>
      <c r="BO353">
        <v>1.62</v>
      </c>
      <c r="BP353">
        <v>14.2</v>
      </c>
      <c r="BQ353">
        <v>1.46</v>
      </c>
      <c r="BR353">
        <v>141</v>
      </c>
      <c r="BS353">
        <v>98</v>
      </c>
    </row>
    <row r="354" spans="1:71" x14ac:dyDescent="0.25">
      <c r="A354" t="s">
        <v>702</v>
      </c>
      <c r="B354">
        <v>4.8899999999999997</v>
      </c>
      <c r="C354" t="s">
        <v>878</v>
      </c>
      <c r="D354" t="s">
        <v>878</v>
      </c>
      <c r="E354">
        <v>2.6</v>
      </c>
      <c r="F354" t="s">
        <v>878</v>
      </c>
      <c r="G354" t="s">
        <v>878</v>
      </c>
      <c r="H354" t="s">
        <v>878</v>
      </c>
      <c r="I354" t="s">
        <v>878</v>
      </c>
      <c r="J354" t="s">
        <v>878</v>
      </c>
      <c r="K354" t="s">
        <v>878</v>
      </c>
      <c r="L354" t="s">
        <v>878</v>
      </c>
      <c r="M354" t="s">
        <v>878</v>
      </c>
      <c r="N354" t="s">
        <v>878</v>
      </c>
      <c r="O354" t="s">
        <v>878</v>
      </c>
      <c r="P354" t="s">
        <v>878</v>
      </c>
      <c r="Q354" t="s">
        <v>878</v>
      </c>
      <c r="R354" t="s">
        <v>878</v>
      </c>
      <c r="S354" t="s">
        <v>878</v>
      </c>
      <c r="T354" t="s">
        <v>878</v>
      </c>
      <c r="U354" t="s">
        <v>878</v>
      </c>
      <c r="V354" t="s">
        <v>878</v>
      </c>
      <c r="W354" t="s">
        <v>878</v>
      </c>
      <c r="X354" t="s">
        <v>878</v>
      </c>
      <c r="Y354" t="s">
        <v>878</v>
      </c>
      <c r="Z354" t="s">
        <v>878</v>
      </c>
      <c r="AA354" t="s">
        <v>878</v>
      </c>
      <c r="AB354" t="s">
        <v>878</v>
      </c>
      <c r="AC354" t="s">
        <v>878</v>
      </c>
      <c r="AD354" t="s">
        <v>878</v>
      </c>
      <c r="AE354" t="s">
        <v>878</v>
      </c>
      <c r="AF354" t="s">
        <v>878</v>
      </c>
      <c r="AG354" t="s">
        <v>878</v>
      </c>
      <c r="AH354" t="s">
        <v>878</v>
      </c>
      <c r="AI354" t="s">
        <v>878</v>
      </c>
      <c r="AJ354" t="s">
        <v>878</v>
      </c>
      <c r="AK354" t="s">
        <v>878</v>
      </c>
      <c r="AL354" t="s">
        <v>878</v>
      </c>
      <c r="AM354" t="s">
        <v>878</v>
      </c>
      <c r="AN354" t="s">
        <v>878</v>
      </c>
      <c r="AO354" t="s">
        <v>878</v>
      </c>
      <c r="AP354" t="s">
        <v>878</v>
      </c>
      <c r="AQ354" t="s">
        <v>878</v>
      </c>
      <c r="AR354" t="s">
        <v>878</v>
      </c>
      <c r="AS354" t="s">
        <v>878</v>
      </c>
      <c r="AT354" t="s">
        <v>878</v>
      </c>
      <c r="AU354" t="s">
        <v>878</v>
      </c>
      <c r="AV354" t="s">
        <v>878</v>
      </c>
      <c r="AW354" t="s">
        <v>878</v>
      </c>
      <c r="AX354" t="s">
        <v>878</v>
      </c>
      <c r="AY354" t="s">
        <v>878</v>
      </c>
      <c r="AZ354" t="s">
        <v>878</v>
      </c>
      <c r="BA354" t="s">
        <v>878</v>
      </c>
      <c r="BB354" t="s">
        <v>878</v>
      </c>
      <c r="BC354" t="s">
        <v>878</v>
      </c>
      <c r="BD354" t="s">
        <v>878</v>
      </c>
      <c r="BE354" t="s">
        <v>878</v>
      </c>
      <c r="BF354" t="s">
        <v>878</v>
      </c>
      <c r="BG354" t="s">
        <v>878</v>
      </c>
      <c r="BH354" t="s">
        <v>878</v>
      </c>
      <c r="BI354" t="s">
        <v>878</v>
      </c>
      <c r="BJ354" t="s">
        <v>878</v>
      </c>
      <c r="BK354" t="s">
        <v>878</v>
      </c>
      <c r="BL354" t="s">
        <v>878</v>
      </c>
      <c r="BM354" t="s">
        <v>878</v>
      </c>
      <c r="BN354" t="s">
        <v>878</v>
      </c>
      <c r="BO354" t="s">
        <v>878</v>
      </c>
      <c r="BP354" t="s">
        <v>878</v>
      </c>
      <c r="BQ354" t="s">
        <v>878</v>
      </c>
      <c r="BR354" t="s">
        <v>878</v>
      </c>
      <c r="BS354" t="s">
        <v>878</v>
      </c>
    </row>
    <row r="355" spans="1:71" x14ac:dyDescent="0.25">
      <c r="A355" t="s">
        <v>705</v>
      </c>
      <c r="B355">
        <v>48.4</v>
      </c>
      <c r="C355">
        <v>59900</v>
      </c>
      <c r="D355">
        <v>2835</v>
      </c>
      <c r="E355">
        <v>9.83</v>
      </c>
      <c r="F355" t="s">
        <v>878</v>
      </c>
      <c r="G355" t="s">
        <v>878</v>
      </c>
      <c r="H355">
        <v>1.48</v>
      </c>
      <c r="I355">
        <v>224</v>
      </c>
      <c r="J355">
        <v>2410</v>
      </c>
      <c r="K355">
        <v>12.1</v>
      </c>
      <c r="L355">
        <v>46.7</v>
      </c>
      <c r="M355" t="s">
        <v>878</v>
      </c>
      <c r="N355">
        <v>7.72</v>
      </c>
      <c r="O355">
        <v>39.1</v>
      </c>
      <c r="P355">
        <v>2.16</v>
      </c>
      <c r="Q355">
        <v>9710</v>
      </c>
      <c r="R355">
        <v>1.53</v>
      </c>
      <c r="S355">
        <v>0.59</v>
      </c>
      <c r="T355">
        <v>0.77</v>
      </c>
      <c r="U355">
        <v>23700</v>
      </c>
      <c r="V355">
        <v>24.4</v>
      </c>
      <c r="W355">
        <v>2.86</v>
      </c>
      <c r="X355" t="s">
        <v>878</v>
      </c>
      <c r="Y355">
        <v>2.0099999999999998</v>
      </c>
      <c r="Z355">
        <v>0.8</v>
      </c>
      <c r="AA355">
        <v>0.22</v>
      </c>
      <c r="AB355">
        <v>3.9</v>
      </c>
      <c r="AC355" t="s">
        <v>878</v>
      </c>
      <c r="AD355">
        <v>19800</v>
      </c>
      <c r="AE355">
        <v>20.399999999999999</v>
      </c>
      <c r="AF355">
        <v>28.4</v>
      </c>
      <c r="AG355" t="s">
        <v>878</v>
      </c>
      <c r="AH355">
        <v>1557</v>
      </c>
      <c r="AI355">
        <v>78</v>
      </c>
      <c r="AJ355">
        <v>4.82</v>
      </c>
      <c r="AK355">
        <v>8200</v>
      </c>
      <c r="AL355">
        <v>8.27</v>
      </c>
      <c r="AM355">
        <v>18.899999999999999</v>
      </c>
      <c r="AN355">
        <v>24.3</v>
      </c>
      <c r="AO355">
        <v>554</v>
      </c>
      <c r="AP355">
        <v>662</v>
      </c>
      <c r="AQ355" t="s">
        <v>878</v>
      </c>
      <c r="AR355">
        <v>5.09</v>
      </c>
      <c r="AS355" t="s">
        <v>878</v>
      </c>
      <c r="AT355">
        <v>7.63</v>
      </c>
      <c r="AU355" t="s">
        <v>878</v>
      </c>
      <c r="AV355" t="s">
        <v>878</v>
      </c>
      <c r="AW355" t="s">
        <v>878</v>
      </c>
      <c r="AX355">
        <v>40700</v>
      </c>
      <c r="AY355">
        <v>299</v>
      </c>
      <c r="AZ355">
        <v>3.06</v>
      </c>
      <c r="BA355">
        <v>29.1</v>
      </c>
      <c r="BB355" t="s">
        <v>878</v>
      </c>
      <c r="BC355" t="s">
        <v>878</v>
      </c>
      <c r="BD355">
        <v>27.1</v>
      </c>
      <c r="BE355">
        <v>306</v>
      </c>
      <c r="BF355">
        <v>0.68</v>
      </c>
      <c r="BG355">
        <v>0.31</v>
      </c>
      <c r="BH355">
        <v>41.7</v>
      </c>
      <c r="BI355">
        <v>8.9499999999999993</v>
      </c>
      <c r="BJ355">
        <v>1670</v>
      </c>
      <c r="BK355">
        <v>1.84</v>
      </c>
      <c r="BL355" t="s">
        <v>878</v>
      </c>
      <c r="BM355">
        <v>2.63</v>
      </c>
      <c r="BN355">
        <v>11.6</v>
      </c>
      <c r="BO355">
        <v>7.57</v>
      </c>
      <c r="BP355">
        <v>6.59</v>
      </c>
      <c r="BQ355">
        <v>0.52</v>
      </c>
      <c r="BR355">
        <v>1754</v>
      </c>
      <c r="BS355">
        <v>61</v>
      </c>
    </row>
    <row r="356" spans="1:71" x14ac:dyDescent="0.25">
      <c r="A356" t="s">
        <v>706</v>
      </c>
      <c r="B356">
        <v>79.2</v>
      </c>
      <c r="C356">
        <v>57800</v>
      </c>
      <c r="D356">
        <v>3400</v>
      </c>
      <c r="E356">
        <v>15.7</v>
      </c>
      <c r="F356" t="s">
        <v>878</v>
      </c>
      <c r="G356" t="s">
        <v>878</v>
      </c>
      <c r="H356">
        <v>1.46</v>
      </c>
      <c r="I356">
        <v>265</v>
      </c>
      <c r="J356">
        <v>2270</v>
      </c>
      <c r="K356">
        <v>13.9</v>
      </c>
      <c r="L356">
        <v>46.4</v>
      </c>
      <c r="M356" t="s">
        <v>878</v>
      </c>
      <c r="N356">
        <v>8.6999999999999993</v>
      </c>
      <c r="O356">
        <v>51</v>
      </c>
      <c r="P356">
        <v>2.06</v>
      </c>
      <c r="Q356">
        <v>11700</v>
      </c>
      <c r="R356">
        <v>1.55</v>
      </c>
      <c r="S356">
        <v>0.61</v>
      </c>
      <c r="T356">
        <v>0.76</v>
      </c>
      <c r="U356">
        <v>25400</v>
      </c>
      <c r="V356">
        <v>24.4</v>
      </c>
      <c r="W356">
        <v>2.92</v>
      </c>
      <c r="X356" t="s">
        <v>878</v>
      </c>
      <c r="Y356">
        <v>2.2599999999999998</v>
      </c>
      <c r="Z356">
        <v>0.95</v>
      </c>
      <c r="AA356">
        <v>0.22</v>
      </c>
      <c r="AB356">
        <v>4.68</v>
      </c>
      <c r="AC356" t="s">
        <v>878</v>
      </c>
      <c r="AD356">
        <v>18600</v>
      </c>
      <c r="AE356">
        <v>20.8</v>
      </c>
      <c r="AF356">
        <v>29.7</v>
      </c>
      <c r="AG356" t="s">
        <v>878</v>
      </c>
      <c r="AH356">
        <v>1472</v>
      </c>
      <c r="AI356">
        <v>79</v>
      </c>
      <c r="AJ356">
        <v>5.46</v>
      </c>
      <c r="AK356">
        <v>8040</v>
      </c>
      <c r="AL356">
        <v>8.82</v>
      </c>
      <c r="AM356">
        <v>19.399999999999999</v>
      </c>
      <c r="AN356">
        <v>26.9</v>
      </c>
      <c r="AO356">
        <v>548</v>
      </c>
      <c r="AP356">
        <v>640</v>
      </c>
      <c r="AQ356" t="s">
        <v>878</v>
      </c>
      <c r="AR356">
        <v>5.15</v>
      </c>
      <c r="AS356" t="s">
        <v>878</v>
      </c>
      <c r="AT356">
        <v>7.25</v>
      </c>
      <c r="AU356" t="s">
        <v>878</v>
      </c>
      <c r="AV356" t="s">
        <v>878</v>
      </c>
      <c r="AW356" t="s">
        <v>878</v>
      </c>
      <c r="AX356">
        <v>41800</v>
      </c>
      <c r="AY356">
        <v>365</v>
      </c>
      <c r="AZ356">
        <v>3.2</v>
      </c>
      <c r="BA356">
        <v>34.799999999999997</v>
      </c>
      <c r="BB356" t="s">
        <v>878</v>
      </c>
      <c r="BC356" t="s">
        <v>878</v>
      </c>
      <c r="BD356">
        <v>32.1</v>
      </c>
      <c r="BE356">
        <v>317</v>
      </c>
      <c r="BF356">
        <v>0.71</v>
      </c>
      <c r="BG356">
        <v>0.31</v>
      </c>
      <c r="BH356">
        <v>49</v>
      </c>
      <c r="BI356">
        <v>8.66</v>
      </c>
      <c r="BJ356">
        <v>1920</v>
      </c>
      <c r="BK356">
        <v>2.17</v>
      </c>
      <c r="BL356" t="s">
        <v>878</v>
      </c>
      <c r="BM356">
        <v>2.68</v>
      </c>
      <c r="BN356">
        <v>12.7</v>
      </c>
      <c r="BO356">
        <v>8.75</v>
      </c>
      <c r="BP356">
        <v>6.8</v>
      </c>
      <c r="BQ356">
        <v>0.55000000000000004</v>
      </c>
      <c r="BR356">
        <v>2023</v>
      </c>
      <c r="BS356">
        <v>69</v>
      </c>
    </row>
    <row r="357" spans="1:71" x14ac:dyDescent="0.25">
      <c r="A357" t="s">
        <v>707</v>
      </c>
      <c r="B357">
        <v>9.27</v>
      </c>
      <c r="C357" t="s">
        <v>878</v>
      </c>
      <c r="D357" t="s">
        <v>878</v>
      </c>
      <c r="E357">
        <v>4.76</v>
      </c>
      <c r="F357" t="s">
        <v>878</v>
      </c>
      <c r="G357" t="s">
        <v>878</v>
      </c>
      <c r="H357" t="s">
        <v>878</v>
      </c>
      <c r="I357" t="s">
        <v>878</v>
      </c>
      <c r="J357" t="s">
        <v>878</v>
      </c>
      <c r="K357" t="s">
        <v>878</v>
      </c>
      <c r="L357" t="s">
        <v>878</v>
      </c>
      <c r="M357" t="s">
        <v>878</v>
      </c>
      <c r="N357" t="s">
        <v>878</v>
      </c>
      <c r="O357" t="s">
        <v>878</v>
      </c>
      <c r="P357" t="s">
        <v>878</v>
      </c>
      <c r="Q357" t="s">
        <v>878</v>
      </c>
      <c r="R357" t="s">
        <v>878</v>
      </c>
      <c r="S357" t="s">
        <v>878</v>
      </c>
      <c r="T357" t="s">
        <v>878</v>
      </c>
      <c r="U357" t="s">
        <v>878</v>
      </c>
      <c r="V357" t="s">
        <v>878</v>
      </c>
      <c r="W357" t="s">
        <v>878</v>
      </c>
      <c r="X357" t="s">
        <v>878</v>
      </c>
      <c r="Y357" t="s">
        <v>878</v>
      </c>
      <c r="Z357" t="s">
        <v>878</v>
      </c>
      <c r="AA357" t="s">
        <v>878</v>
      </c>
      <c r="AB357" t="s">
        <v>878</v>
      </c>
      <c r="AC357" t="s">
        <v>878</v>
      </c>
      <c r="AD357" t="s">
        <v>878</v>
      </c>
      <c r="AE357" t="s">
        <v>878</v>
      </c>
      <c r="AF357" t="s">
        <v>878</v>
      </c>
      <c r="AG357" t="s">
        <v>878</v>
      </c>
      <c r="AH357" t="s">
        <v>878</v>
      </c>
      <c r="AI357" t="s">
        <v>878</v>
      </c>
      <c r="AJ357" t="s">
        <v>878</v>
      </c>
      <c r="AK357" t="s">
        <v>878</v>
      </c>
      <c r="AL357" t="s">
        <v>878</v>
      </c>
      <c r="AM357" t="s">
        <v>878</v>
      </c>
      <c r="AN357" t="s">
        <v>878</v>
      </c>
      <c r="AO357" t="s">
        <v>878</v>
      </c>
      <c r="AP357" t="s">
        <v>878</v>
      </c>
      <c r="AQ357" t="s">
        <v>878</v>
      </c>
      <c r="AR357" t="s">
        <v>878</v>
      </c>
      <c r="AS357" t="s">
        <v>878</v>
      </c>
      <c r="AT357" t="s">
        <v>878</v>
      </c>
      <c r="AU357" t="s">
        <v>878</v>
      </c>
      <c r="AV357" t="s">
        <v>878</v>
      </c>
      <c r="AW357" t="s">
        <v>878</v>
      </c>
      <c r="AX357" t="s">
        <v>878</v>
      </c>
      <c r="AY357" t="s">
        <v>878</v>
      </c>
      <c r="AZ357" t="s">
        <v>878</v>
      </c>
      <c r="BA357" t="s">
        <v>878</v>
      </c>
      <c r="BB357" t="s">
        <v>878</v>
      </c>
      <c r="BC357" t="s">
        <v>878</v>
      </c>
      <c r="BD357" t="s">
        <v>878</v>
      </c>
      <c r="BE357" t="s">
        <v>878</v>
      </c>
      <c r="BF357" t="s">
        <v>878</v>
      </c>
      <c r="BG357" t="s">
        <v>878</v>
      </c>
      <c r="BH357" t="s">
        <v>878</v>
      </c>
      <c r="BI357" t="s">
        <v>878</v>
      </c>
      <c r="BJ357" t="s">
        <v>878</v>
      </c>
      <c r="BK357" t="s">
        <v>878</v>
      </c>
      <c r="BL357" t="s">
        <v>878</v>
      </c>
      <c r="BM357" t="s">
        <v>878</v>
      </c>
      <c r="BN357" t="s">
        <v>878</v>
      </c>
      <c r="BO357" t="s">
        <v>878</v>
      </c>
      <c r="BP357" t="s">
        <v>878</v>
      </c>
      <c r="BQ357" t="s">
        <v>878</v>
      </c>
      <c r="BR357" t="s">
        <v>878</v>
      </c>
      <c r="BS357" t="s">
        <v>878</v>
      </c>
    </row>
    <row r="358" spans="1:71" x14ac:dyDescent="0.25">
      <c r="A358" t="s">
        <v>708</v>
      </c>
      <c r="B358">
        <v>5.37</v>
      </c>
      <c r="C358" t="s">
        <v>878</v>
      </c>
      <c r="D358" t="s">
        <v>878</v>
      </c>
      <c r="E358">
        <v>4.43</v>
      </c>
      <c r="F358" t="s">
        <v>878</v>
      </c>
      <c r="G358" t="s">
        <v>878</v>
      </c>
      <c r="H358" t="s">
        <v>878</v>
      </c>
      <c r="I358" t="s">
        <v>878</v>
      </c>
      <c r="J358" t="s">
        <v>878</v>
      </c>
      <c r="K358" t="s">
        <v>878</v>
      </c>
      <c r="L358" t="s">
        <v>878</v>
      </c>
      <c r="M358" t="s">
        <v>878</v>
      </c>
      <c r="N358" t="s">
        <v>878</v>
      </c>
      <c r="O358" t="s">
        <v>878</v>
      </c>
      <c r="P358" t="s">
        <v>878</v>
      </c>
      <c r="Q358" t="s">
        <v>878</v>
      </c>
      <c r="R358" t="s">
        <v>878</v>
      </c>
      <c r="S358" t="s">
        <v>878</v>
      </c>
      <c r="T358" t="s">
        <v>878</v>
      </c>
      <c r="U358" t="s">
        <v>878</v>
      </c>
      <c r="V358" t="s">
        <v>878</v>
      </c>
      <c r="W358" t="s">
        <v>878</v>
      </c>
      <c r="X358" t="s">
        <v>878</v>
      </c>
      <c r="Y358" t="s">
        <v>878</v>
      </c>
      <c r="Z358" t="s">
        <v>878</v>
      </c>
      <c r="AA358" t="s">
        <v>878</v>
      </c>
      <c r="AB358" t="s">
        <v>878</v>
      </c>
      <c r="AC358" t="s">
        <v>878</v>
      </c>
      <c r="AD358" t="s">
        <v>878</v>
      </c>
      <c r="AE358" t="s">
        <v>878</v>
      </c>
      <c r="AF358" t="s">
        <v>878</v>
      </c>
      <c r="AG358" t="s">
        <v>878</v>
      </c>
      <c r="AH358" t="s">
        <v>878</v>
      </c>
      <c r="AI358" t="s">
        <v>878</v>
      </c>
      <c r="AJ358" t="s">
        <v>878</v>
      </c>
      <c r="AK358" t="s">
        <v>878</v>
      </c>
      <c r="AL358" t="s">
        <v>878</v>
      </c>
      <c r="AM358" t="s">
        <v>878</v>
      </c>
      <c r="AN358" t="s">
        <v>878</v>
      </c>
      <c r="AO358" t="s">
        <v>878</v>
      </c>
      <c r="AP358" t="s">
        <v>878</v>
      </c>
      <c r="AQ358" t="s">
        <v>878</v>
      </c>
      <c r="AR358" t="s">
        <v>878</v>
      </c>
      <c r="AS358" t="s">
        <v>878</v>
      </c>
      <c r="AT358" t="s">
        <v>878</v>
      </c>
      <c r="AU358" t="s">
        <v>878</v>
      </c>
      <c r="AV358" t="s">
        <v>878</v>
      </c>
      <c r="AW358" t="s">
        <v>878</v>
      </c>
      <c r="AX358">
        <v>7900</v>
      </c>
      <c r="AY358" t="s">
        <v>878</v>
      </c>
      <c r="AZ358" t="s">
        <v>878</v>
      </c>
      <c r="BA358" t="s">
        <v>878</v>
      </c>
      <c r="BB358" t="s">
        <v>878</v>
      </c>
      <c r="BC358" t="s">
        <v>878</v>
      </c>
      <c r="BD358" t="s">
        <v>878</v>
      </c>
      <c r="BE358" t="s">
        <v>878</v>
      </c>
      <c r="BF358" t="s">
        <v>878</v>
      </c>
      <c r="BG358" t="s">
        <v>878</v>
      </c>
      <c r="BH358" t="s">
        <v>878</v>
      </c>
      <c r="BI358" t="s">
        <v>878</v>
      </c>
      <c r="BJ358" t="s">
        <v>878</v>
      </c>
      <c r="BK358" t="s">
        <v>878</v>
      </c>
      <c r="BL358" t="s">
        <v>878</v>
      </c>
      <c r="BM358" t="s">
        <v>878</v>
      </c>
      <c r="BN358" t="s">
        <v>878</v>
      </c>
      <c r="BO358" t="s">
        <v>878</v>
      </c>
      <c r="BP358" t="s">
        <v>878</v>
      </c>
      <c r="BQ358" t="s">
        <v>878</v>
      </c>
      <c r="BR358" t="s">
        <v>878</v>
      </c>
      <c r="BS358" t="s">
        <v>878</v>
      </c>
    </row>
    <row r="359" spans="1:71" x14ac:dyDescent="0.25">
      <c r="A359" t="s">
        <v>709</v>
      </c>
      <c r="B359">
        <v>3.61</v>
      </c>
      <c r="C359">
        <v>53700</v>
      </c>
      <c r="D359">
        <v>12.2</v>
      </c>
      <c r="E359">
        <v>4.5999999999999996</v>
      </c>
      <c r="F359" t="s">
        <v>878</v>
      </c>
      <c r="G359">
        <v>257</v>
      </c>
      <c r="H359">
        <v>0.76</v>
      </c>
      <c r="I359">
        <v>0.1</v>
      </c>
      <c r="J359">
        <v>75400</v>
      </c>
      <c r="K359">
        <v>0.13</v>
      </c>
      <c r="L359">
        <v>22.5</v>
      </c>
      <c r="M359" t="s">
        <v>878</v>
      </c>
      <c r="N359">
        <v>9.85</v>
      </c>
      <c r="O359">
        <v>22</v>
      </c>
      <c r="P359">
        <v>3.9</v>
      </c>
      <c r="Q359">
        <v>40.200000000000003</v>
      </c>
      <c r="R359">
        <v>2.02</v>
      </c>
      <c r="S359">
        <v>1.19</v>
      </c>
      <c r="T359">
        <v>0.69</v>
      </c>
      <c r="U359">
        <v>26700</v>
      </c>
      <c r="V359">
        <v>11.5</v>
      </c>
      <c r="W359">
        <v>2.33</v>
      </c>
      <c r="X359" t="s">
        <v>878</v>
      </c>
      <c r="Y359">
        <v>1.88</v>
      </c>
      <c r="Z359">
        <v>9.9000000000000005E-2</v>
      </c>
      <c r="AA359">
        <v>0.4</v>
      </c>
      <c r="AB359">
        <v>3.2000000000000001E-2</v>
      </c>
      <c r="AC359" t="s">
        <v>878</v>
      </c>
      <c r="AD359">
        <v>15400</v>
      </c>
      <c r="AE359">
        <v>10.5</v>
      </c>
      <c r="AF359">
        <v>35.700000000000003</v>
      </c>
      <c r="AG359">
        <v>0.17</v>
      </c>
      <c r="AH359">
        <v>10000</v>
      </c>
      <c r="AI359">
        <v>650</v>
      </c>
      <c r="AJ359">
        <v>2.08</v>
      </c>
      <c r="AK359">
        <v>12800</v>
      </c>
      <c r="AL359">
        <v>2.2799999999999998</v>
      </c>
      <c r="AM359">
        <v>12.2</v>
      </c>
      <c r="AN359">
        <v>13.1</v>
      </c>
      <c r="AO359">
        <v>650</v>
      </c>
      <c r="AP359">
        <v>10.1</v>
      </c>
      <c r="AQ359" t="s">
        <v>878</v>
      </c>
      <c r="AR359">
        <v>2.9</v>
      </c>
      <c r="AS359" t="s">
        <v>878</v>
      </c>
      <c r="AT359">
        <v>8.7899999999999991</v>
      </c>
      <c r="AU359" t="s">
        <v>878</v>
      </c>
      <c r="AV359" t="s">
        <v>878</v>
      </c>
      <c r="AW359" t="s">
        <v>878</v>
      </c>
      <c r="AX359">
        <v>4060</v>
      </c>
      <c r="AY359">
        <v>1.6</v>
      </c>
      <c r="AZ359">
        <v>10.6</v>
      </c>
      <c r="BA359" t="s">
        <v>878</v>
      </c>
      <c r="BB359" t="s">
        <v>878</v>
      </c>
      <c r="BC359">
        <v>2.11</v>
      </c>
      <c r="BD359">
        <v>0.71</v>
      </c>
      <c r="BE359">
        <v>359</v>
      </c>
      <c r="BF359" t="s">
        <v>878</v>
      </c>
      <c r="BG359">
        <v>0.35</v>
      </c>
      <c r="BH359">
        <v>1.1299999999999999</v>
      </c>
      <c r="BI359">
        <v>2</v>
      </c>
      <c r="BJ359">
        <v>2630</v>
      </c>
      <c r="BK359">
        <v>0.6</v>
      </c>
      <c r="BL359">
        <v>0.15</v>
      </c>
      <c r="BM359">
        <v>0.53</v>
      </c>
      <c r="BN359">
        <v>63</v>
      </c>
      <c r="BO359">
        <v>2.04</v>
      </c>
      <c r="BP359">
        <v>10.199999999999999</v>
      </c>
      <c r="BQ359">
        <v>1.1000000000000001</v>
      </c>
      <c r="BR359">
        <v>51</v>
      </c>
      <c r="BS359">
        <v>72</v>
      </c>
    </row>
    <row r="360" spans="1:71" x14ac:dyDescent="0.25">
      <c r="A360" t="s">
        <v>710</v>
      </c>
      <c r="B360">
        <v>3.65</v>
      </c>
      <c r="C360">
        <v>67500</v>
      </c>
      <c r="D360">
        <v>292</v>
      </c>
      <c r="E360">
        <v>4.42</v>
      </c>
      <c r="F360">
        <v>9.23</v>
      </c>
      <c r="G360">
        <v>433</v>
      </c>
      <c r="H360">
        <v>1.06</v>
      </c>
      <c r="I360">
        <v>0.14000000000000001</v>
      </c>
      <c r="J360">
        <v>33500</v>
      </c>
      <c r="K360">
        <v>0.25</v>
      </c>
      <c r="L360">
        <v>32.700000000000003</v>
      </c>
      <c r="M360" t="s">
        <v>878</v>
      </c>
      <c r="N360">
        <v>13.9</v>
      </c>
      <c r="O360">
        <v>22.3</v>
      </c>
      <c r="P360">
        <v>5.05</v>
      </c>
      <c r="Q360">
        <v>84</v>
      </c>
      <c r="R360">
        <v>2.42</v>
      </c>
      <c r="S360">
        <v>1.46</v>
      </c>
      <c r="T360">
        <v>0.86</v>
      </c>
      <c r="U360">
        <v>37800</v>
      </c>
      <c r="V360">
        <v>14.9</v>
      </c>
      <c r="W360">
        <v>2.99</v>
      </c>
      <c r="X360">
        <v>8.5999999999999993E-2</v>
      </c>
      <c r="Y360">
        <v>2.48</v>
      </c>
      <c r="Z360">
        <v>7.0999999999999994E-2</v>
      </c>
      <c r="AA360">
        <v>0.52</v>
      </c>
      <c r="AB360">
        <v>4.8000000000000001E-2</v>
      </c>
      <c r="AC360" t="s">
        <v>878</v>
      </c>
      <c r="AD360">
        <v>20800</v>
      </c>
      <c r="AE360">
        <v>15.3</v>
      </c>
      <c r="AF360">
        <v>42.4</v>
      </c>
      <c r="AG360">
        <v>0.21</v>
      </c>
      <c r="AH360">
        <v>13700</v>
      </c>
      <c r="AI360">
        <v>880</v>
      </c>
      <c r="AJ360">
        <v>3.82</v>
      </c>
      <c r="AK360">
        <v>17000</v>
      </c>
      <c r="AL360">
        <v>3.4</v>
      </c>
      <c r="AM360">
        <v>16.3</v>
      </c>
      <c r="AN360">
        <v>12.3</v>
      </c>
      <c r="AO360">
        <v>830</v>
      </c>
      <c r="AP360">
        <v>26.8</v>
      </c>
      <c r="AQ360" t="s">
        <v>878</v>
      </c>
      <c r="AR360">
        <v>4.01</v>
      </c>
      <c r="AS360" t="s">
        <v>878</v>
      </c>
      <c r="AT360">
        <v>10.8</v>
      </c>
      <c r="AU360" s="2">
        <v>2E-3</v>
      </c>
      <c r="AV360" t="s">
        <v>878</v>
      </c>
      <c r="AW360" t="s">
        <v>878</v>
      </c>
      <c r="AX360">
        <v>5810</v>
      </c>
      <c r="AY360">
        <v>269</v>
      </c>
      <c r="AZ360">
        <v>15.1</v>
      </c>
      <c r="BA360">
        <v>0.57999999999999996</v>
      </c>
      <c r="BB360" t="s">
        <v>878</v>
      </c>
      <c r="BC360">
        <v>2.93</v>
      </c>
      <c r="BD360">
        <v>1.08</v>
      </c>
      <c r="BE360">
        <v>387</v>
      </c>
      <c r="BF360">
        <v>0.21</v>
      </c>
      <c r="BG360">
        <v>0.42</v>
      </c>
      <c r="BH360">
        <v>1.05</v>
      </c>
      <c r="BI360">
        <v>3.83</v>
      </c>
      <c r="BJ360">
        <v>3560</v>
      </c>
      <c r="BK360">
        <v>0.63</v>
      </c>
      <c r="BL360">
        <v>0.21</v>
      </c>
      <c r="BM360">
        <v>1.01</v>
      </c>
      <c r="BN360">
        <v>89</v>
      </c>
      <c r="BO360">
        <v>4.1500000000000004</v>
      </c>
      <c r="BP360">
        <v>13.5</v>
      </c>
      <c r="BQ360">
        <v>1.44</v>
      </c>
      <c r="BR360">
        <v>101</v>
      </c>
      <c r="BS360">
        <v>91</v>
      </c>
    </row>
    <row r="361" spans="1:71" x14ac:dyDescent="0.25">
      <c r="A361" t="s">
        <v>711</v>
      </c>
      <c r="B361">
        <v>8.5399999999999991</v>
      </c>
      <c r="C361" t="s">
        <v>878</v>
      </c>
      <c r="D361" t="s">
        <v>878</v>
      </c>
      <c r="E361">
        <v>4.46</v>
      </c>
      <c r="F361" t="s">
        <v>878</v>
      </c>
      <c r="G361" t="s">
        <v>878</v>
      </c>
      <c r="H361" t="s">
        <v>878</v>
      </c>
      <c r="I361" t="s">
        <v>878</v>
      </c>
      <c r="J361" t="s">
        <v>878</v>
      </c>
      <c r="K361" t="s">
        <v>878</v>
      </c>
      <c r="L361" t="s">
        <v>878</v>
      </c>
      <c r="M361" t="s">
        <v>878</v>
      </c>
      <c r="N361" t="s">
        <v>878</v>
      </c>
      <c r="O361" t="s">
        <v>878</v>
      </c>
      <c r="P361" t="s">
        <v>878</v>
      </c>
      <c r="Q361" t="s">
        <v>878</v>
      </c>
      <c r="R361" t="s">
        <v>878</v>
      </c>
      <c r="S361" t="s">
        <v>878</v>
      </c>
      <c r="T361" t="s">
        <v>878</v>
      </c>
      <c r="U361" t="s">
        <v>878</v>
      </c>
      <c r="V361" t="s">
        <v>878</v>
      </c>
      <c r="W361" t="s">
        <v>878</v>
      </c>
      <c r="X361" t="s">
        <v>878</v>
      </c>
      <c r="Y361" t="s">
        <v>878</v>
      </c>
      <c r="Z361" t="s">
        <v>878</v>
      </c>
      <c r="AA361" t="s">
        <v>878</v>
      </c>
      <c r="AB361" t="s">
        <v>878</v>
      </c>
      <c r="AC361" t="s">
        <v>878</v>
      </c>
      <c r="AD361" t="s">
        <v>878</v>
      </c>
      <c r="AE361" t="s">
        <v>878</v>
      </c>
      <c r="AF361" t="s">
        <v>878</v>
      </c>
      <c r="AG361" t="s">
        <v>878</v>
      </c>
      <c r="AH361" t="s">
        <v>878</v>
      </c>
      <c r="AI361" t="s">
        <v>878</v>
      </c>
      <c r="AJ361" t="s">
        <v>878</v>
      </c>
      <c r="AK361" t="s">
        <v>878</v>
      </c>
      <c r="AL361" t="s">
        <v>878</v>
      </c>
      <c r="AM361" t="s">
        <v>878</v>
      </c>
      <c r="AN361" t="s">
        <v>878</v>
      </c>
      <c r="AO361" t="s">
        <v>878</v>
      </c>
      <c r="AP361" t="s">
        <v>878</v>
      </c>
      <c r="AQ361" t="s">
        <v>878</v>
      </c>
      <c r="AR361" t="s">
        <v>878</v>
      </c>
      <c r="AS361" t="s">
        <v>878</v>
      </c>
      <c r="AT361" t="s">
        <v>878</v>
      </c>
      <c r="AU361" t="s">
        <v>878</v>
      </c>
      <c r="AV361" t="s">
        <v>878</v>
      </c>
      <c r="AW361" t="s">
        <v>878</v>
      </c>
      <c r="AX361" t="s">
        <v>878</v>
      </c>
      <c r="AY361" t="s">
        <v>878</v>
      </c>
      <c r="AZ361" t="s">
        <v>878</v>
      </c>
      <c r="BA361" t="s">
        <v>878</v>
      </c>
      <c r="BB361" t="s">
        <v>878</v>
      </c>
      <c r="BC361" t="s">
        <v>878</v>
      </c>
      <c r="BD361" t="s">
        <v>878</v>
      </c>
      <c r="BE361" t="s">
        <v>878</v>
      </c>
      <c r="BF361" t="s">
        <v>878</v>
      </c>
      <c r="BG361" t="s">
        <v>878</v>
      </c>
      <c r="BH361" t="s">
        <v>878</v>
      </c>
      <c r="BI361" t="s">
        <v>878</v>
      </c>
      <c r="BJ361" t="s">
        <v>878</v>
      </c>
      <c r="BK361" t="s">
        <v>878</v>
      </c>
      <c r="BL361" t="s">
        <v>878</v>
      </c>
      <c r="BM361" t="s">
        <v>878</v>
      </c>
      <c r="BN361" t="s">
        <v>878</v>
      </c>
      <c r="BO361" t="s">
        <v>878</v>
      </c>
      <c r="BP361" t="s">
        <v>878</v>
      </c>
      <c r="BQ361" t="s">
        <v>878</v>
      </c>
      <c r="BR361" t="s">
        <v>878</v>
      </c>
      <c r="BS361" t="s">
        <v>878</v>
      </c>
    </row>
    <row r="362" spans="1:71" x14ac:dyDescent="0.25">
      <c r="A362" t="s">
        <v>712</v>
      </c>
      <c r="B362">
        <v>9</v>
      </c>
      <c r="C362" t="s">
        <v>878</v>
      </c>
      <c r="D362" t="s">
        <v>878</v>
      </c>
      <c r="E362">
        <v>4.75</v>
      </c>
      <c r="F362" t="s">
        <v>878</v>
      </c>
      <c r="G362" t="s">
        <v>878</v>
      </c>
      <c r="H362" t="s">
        <v>878</v>
      </c>
      <c r="I362" t="s">
        <v>878</v>
      </c>
      <c r="J362" t="s">
        <v>878</v>
      </c>
      <c r="K362" t="s">
        <v>878</v>
      </c>
      <c r="L362" t="s">
        <v>878</v>
      </c>
      <c r="M362" t="s">
        <v>878</v>
      </c>
      <c r="N362" t="s">
        <v>878</v>
      </c>
      <c r="O362" t="s">
        <v>878</v>
      </c>
      <c r="P362" t="s">
        <v>878</v>
      </c>
      <c r="Q362" t="s">
        <v>878</v>
      </c>
      <c r="R362" t="s">
        <v>878</v>
      </c>
      <c r="S362" t="s">
        <v>878</v>
      </c>
      <c r="T362" t="s">
        <v>878</v>
      </c>
      <c r="U362" t="s">
        <v>878</v>
      </c>
      <c r="V362" t="s">
        <v>878</v>
      </c>
      <c r="W362" t="s">
        <v>878</v>
      </c>
      <c r="X362" t="s">
        <v>878</v>
      </c>
      <c r="Y362" t="s">
        <v>878</v>
      </c>
      <c r="Z362" t="s">
        <v>878</v>
      </c>
      <c r="AA362" t="s">
        <v>878</v>
      </c>
      <c r="AB362" t="s">
        <v>878</v>
      </c>
      <c r="AC362" t="s">
        <v>878</v>
      </c>
      <c r="AD362" t="s">
        <v>878</v>
      </c>
      <c r="AE362" t="s">
        <v>878</v>
      </c>
      <c r="AF362" t="s">
        <v>878</v>
      </c>
      <c r="AG362" t="s">
        <v>878</v>
      </c>
      <c r="AH362" t="s">
        <v>878</v>
      </c>
      <c r="AI362" t="s">
        <v>878</v>
      </c>
      <c r="AJ362" t="s">
        <v>878</v>
      </c>
      <c r="AK362" t="s">
        <v>878</v>
      </c>
      <c r="AL362" t="s">
        <v>878</v>
      </c>
      <c r="AM362" t="s">
        <v>878</v>
      </c>
      <c r="AN362" t="s">
        <v>878</v>
      </c>
      <c r="AO362" t="s">
        <v>878</v>
      </c>
      <c r="AP362" t="s">
        <v>878</v>
      </c>
      <c r="AQ362" t="s">
        <v>878</v>
      </c>
      <c r="AR362" t="s">
        <v>878</v>
      </c>
      <c r="AS362" t="s">
        <v>878</v>
      </c>
      <c r="AT362" t="s">
        <v>878</v>
      </c>
      <c r="AU362" t="s">
        <v>878</v>
      </c>
      <c r="AV362" t="s">
        <v>878</v>
      </c>
      <c r="AW362" t="s">
        <v>878</v>
      </c>
      <c r="AX362" t="s">
        <v>878</v>
      </c>
      <c r="AY362" t="s">
        <v>878</v>
      </c>
      <c r="AZ362" t="s">
        <v>878</v>
      </c>
      <c r="BA362" t="s">
        <v>878</v>
      </c>
      <c r="BB362" t="s">
        <v>878</v>
      </c>
      <c r="BC362" t="s">
        <v>878</v>
      </c>
      <c r="BD362" t="s">
        <v>878</v>
      </c>
      <c r="BE362" t="s">
        <v>878</v>
      </c>
      <c r="BF362" t="s">
        <v>878</v>
      </c>
      <c r="BG362" t="s">
        <v>878</v>
      </c>
      <c r="BH362" t="s">
        <v>878</v>
      </c>
      <c r="BI362" t="s">
        <v>878</v>
      </c>
      <c r="BJ362" t="s">
        <v>878</v>
      </c>
      <c r="BK362" t="s">
        <v>878</v>
      </c>
      <c r="BL362" t="s">
        <v>878</v>
      </c>
      <c r="BM362" t="s">
        <v>878</v>
      </c>
      <c r="BN362" t="s">
        <v>878</v>
      </c>
      <c r="BO362" t="s">
        <v>878</v>
      </c>
      <c r="BP362" t="s">
        <v>878</v>
      </c>
      <c r="BQ362" t="s">
        <v>878</v>
      </c>
      <c r="BR362" t="s">
        <v>878</v>
      </c>
      <c r="BS362" t="s">
        <v>878</v>
      </c>
    </row>
    <row r="363" spans="1:71" x14ac:dyDescent="0.25">
      <c r="A363" t="s">
        <v>713</v>
      </c>
      <c r="B363">
        <v>38.4</v>
      </c>
      <c r="C363">
        <v>67200</v>
      </c>
      <c r="D363">
        <v>50</v>
      </c>
      <c r="E363">
        <v>0.68500000000000005</v>
      </c>
      <c r="F363" t="s">
        <v>878</v>
      </c>
      <c r="G363">
        <v>2487</v>
      </c>
      <c r="H363">
        <v>2.36</v>
      </c>
      <c r="I363">
        <v>1.93</v>
      </c>
      <c r="J363">
        <v>16000</v>
      </c>
      <c r="K363">
        <v>163</v>
      </c>
      <c r="L363">
        <v>64</v>
      </c>
      <c r="M363" t="s">
        <v>878</v>
      </c>
      <c r="N363">
        <v>12.1</v>
      </c>
      <c r="O363">
        <v>21.9</v>
      </c>
      <c r="P363">
        <v>5.01</v>
      </c>
      <c r="Q363">
        <v>1730</v>
      </c>
      <c r="R363" t="s">
        <v>878</v>
      </c>
      <c r="S363" t="s">
        <v>878</v>
      </c>
      <c r="T363" t="s">
        <v>878</v>
      </c>
      <c r="U363">
        <v>29400</v>
      </c>
      <c r="V363">
        <v>23.7</v>
      </c>
      <c r="W363" t="s">
        <v>878</v>
      </c>
      <c r="X363" t="s">
        <v>878</v>
      </c>
      <c r="Y363">
        <v>5.61</v>
      </c>
      <c r="Z363">
        <v>2.14</v>
      </c>
      <c r="AA363" t="s">
        <v>878</v>
      </c>
      <c r="AB363">
        <v>1.1499999999999999</v>
      </c>
      <c r="AC363" t="s">
        <v>878</v>
      </c>
      <c r="AD363">
        <v>26300</v>
      </c>
      <c r="AE363">
        <v>29.7</v>
      </c>
      <c r="AF363">
        <v>20</v>
      </c>
      <c r="AG363">
        <v>0.11</v>
      </c>
      <c r="AH363">
        <v>3410</v>
      </c>
      <c r="AI363">
        <v>440</v>
      </c>
      <c r="AJ363">
        <v>9.4700000000000006</v>
      </c>
      <c r="AK363">
        <v>19400</v>
      </c>
      <c r="AL363">
        <v>13.1</v>
      </c>
      <c r="AM363">
        <v>33.299999999999997</v>
      </c>
      <c r="AN363">
        <v>14.4</v>
      </c>
      <c r="AO363">
        <v>353</v>
      </c>
      <c r="AP363">
        <v>7740</v>
      </c>
      <c r="AQ363" t="s">
        <v>878</v>
      </c>
      <c r="AR363">
        <v>8.9600000000000009</v>
      </c>
      <c r="AS363" t="s">
        <v>878</v>
      </c>
      <c r="AT363">
        <v>123</v>
      </c>
      <c r="AU363" t="s">
        <v>878</v>
      </c>
      <c r="AV363" t="s">
        <v>878</v>
      </c>
      <c r="AW363" t="s">
        <v>878</v>
      </c>
      <c r="AX363">
        <v>24700</v>
      </c>
      <c r="AY363">
        <v>76</v>
      </c>
      <c r="AZ363">
        <v>5.2</v>
      </c>
      <c r="BA363" s="2">
        <v>5</v>
      </c>
      <c r="BB363">
        <v>298200</v>
      </c>
      <c r="BC363" t="s">
        <v>878</v>
      </c>
      <c r="BD363">
        <v>4.88</v>
      </c>
      <c r="BE363">
        <v>131</v>
      </c>
      <c r="BF363">
        <v>1.1299999999999999</v>
      </c>
      <c r="BG363">
        <v>0.57999999999999996</v>
      </c>
      <c r="BH363" t="s">
        <v>878</v>
      </c>
      <c r="BI363">
        <v>11</v>
      </c>
      <c r="BJ363">
        <v>1350</v>
      </c>
      <c r="BK363">
        <v>1.61</v>
      </c>
      <c r="BL363" t="s">
        <v>878</v>
      </c>
      <c r="BM363">
        <v>4.2300000000000004</v>
      </c>
      <c r="BN363">
        <v>26.9</v>
      </c>
      <c r="BO363">
        <v>2.21</v>
      </c>
      <c r="BP363">
        <v>12.3</v>
      </c>
      <c r="BQ363">
        <v>0.73</v>
      </c>
      <c r="BR363">
        <v>31500</v>
      </c>
      <c r="BS363">
        <v>202</v>
      </c>
    </row>
    <row r="364" spans="1:71" x14ac:dyDescent="0.25">
      <c r="A364" t="s">
        <v>715</v>
      </c>
      <c r="B364">
        <v>68</v>
      </c>
      <c r="C364">
        <v>64000</v>
      </c>
      <c r="D364">
        <v>77</v>
      </c>
      <c r="E364">
        <v>1.25</v>
      </c>
      <c r="F364" t="s">
        <v>878</v>
      </c>
      <c r="G364">
        <v>2612</v>
      </c>
      <c r="H364">
        <v>1.69</v>
      </c>
      <c r="I364">
        <v>3.93</v>
      </c>
      <c r="J364">
        <v>19700</v>
      </c>
      <c r="K364">
        <v>284</v>
      </c>
      <c r="L364">
        <v>46.6</v>
      </c>
      <c r="M364" t="s">
        <v>878</v>
      </c>
      <c r="N364">
        <v>29.3</v>
      </c>
      <c r="O364">
        <v>37.1</v>
      </c>
      <c r="P364">
        <v>3.28</v>
      </c>
      <c r="Q364">
        <v>3630</v>
      </c>
      <c r="R364" t="s">
        <v>878</v>
      </c>
      <c r="S364" t="s">
        <v>878</v>
      </c>
      <c r="T364" t="s">
        <v>878</v>
      </c>
      <c r="U364">
        <v>37000</v>
      </c>
      <c r="V364">
        <v>24.6</v>
      </c>
      <c r="W364" t="s">
        <v>878</v>
      </c>
      <c r="X364" t="s">
        <v>878</v>
      </c>
      <c r="Y364">
        <v>4.41</v>
      </c>
      <c r="Z364">
        <v>3.93</v>
      </c>
      <c r="AA364" t="s">
        <v>878</v>
      </c>
      <c r="AB364">
        <v>1.83</v>
      </c>
      <c r="AC364" t="s">
        <v>878</v>
      </c>
      <c r="AD364">
        <v>22000</v>
      </c>
      <c r="AE364">
        <v>21.6</v>
      </c>
      <c r="AF364">
        <v>14.2</v>
      </c>
      <c r="AG364">
        <v>0.14000000000000001</v>
      </c>
      <c r="AH364">
        <v>5070</v>
      </c>
      <c r="AI364">
        <v>532</v>
      </c>
      <c r="AJ364">
        <v>13.6</v>
      </c>
      <c r="AK364">
        <v>13100</v>
      </c>
      <c r="AL364">
        <v>8.61</v>
      </c>
      <c r="AM364">
        <v>24.2</v>
      </c>
      <c r="AN364">
        <v>25.8</v>
      </c>
      <c r="AO364">
        <v>359</v>
      </c>
      <c r="AP364">
        <v>13600</v>
      </c>
      <c r="AQ364" t="s">
        <v>878</v>
      </c>
      <c r="AR364">
        <v>6.64</v>
      </c>
      <c r="AS364" t="s">
        <v>878</v>
      </c>
      <c r="AT364">
        <v>89</v>
      </c>
      <c r="AU364" t="s">
        <v>878</v>
      </c>
      <c r="AV364" t="s">
        <v>878</v>
      </c>
      <c r="AW364" t="s">
        <v>878</v>
      </c>
      <c r="AX364">
        <v>44800</v>
      </c>
      <c r="AY364">
        <v>139</v>
      </c>
      <c r="AZ364">
        <v>6.24</v>
      </c>
      <c r="BA364">
        <v>5.64</v>
      </c>
      <c r="BB364">
        <v>280500</v>
      </c>
      <c r="BC364" t="s">
        <v>878</v>
      </c>
      <c r="BD364">
        <v>5.25</v>
      </c>
      <c r="BE364">
        <v>91</v>
      </c>
      <c r="BF364" s="2">
        <v>1</v>
      </c>
      <c r="BG364">
        <v>0.46</v>
      </c>
      <c r="BH364" s="2">
        <v>0.1</v>
      </c>
      <c r="BI364">
        <v>7.48</v>
      </c>
      <c r="BJ364">
        <v>1490</v>
      </c>
      <c r="BK364">
        <v>1.96</v>
      </c>
      <c r="BL364" t="s">
        <v>878</v>
      </c>
      <c r="BM364">
        <v>2.83</v>
      </c>
      <c r="BN364">
        <v>36.299999999999997</v>
      </c>
      <c r="BO364">
        <v>2.35</v>
      </c>
      <c r="BP364">
        <v>11.1</v>
      </c>
      <c r="BQ364">
        <v>0.99</v>
      </c>
      <c r="BR364">
        <v>52200</v>
      </c>
      <c r="BS364">
        <v>168</v>
      </c>
    </row>
    <row r="365" spans="1:71" x14ac:dyDescent="0.25">
      <c r="A365" t="s">
        <v>716</v>
      </c>
      <c r="B365">
        <v>101</v>
      </c>
      <c r="C365">
        <v>57700</v>
      </c>
      <c r="D365">
        <v>109</v>
      </c>
      <c r="E365">
        <v>1.85</v>
      </c>
      <c r="F365" s="2">
        <v>10</v>
      </c>
      <c r="G365">
        <v>2311</v>
      </c>
      <c r="H365">
        <v>1.05</v>
      </c>
      <c r="I365">
        <v>5.05</v>
      </c>
      <c r="J365">
        <v>21400</v>
      </c>
      <c r="K365">
        <v>460</v>
      </c>
      <c r="L365">
        <v>30.1</v>
      </c>
      <c r="M365" t="s">
        <v>878</v>
      </c>
      <c r="N365">
        <v>36</v>
      </c>
      <c r="O365">
        <v>33.9</v>
      </c>
      <c r="P365">
        <v>1.72</v>
      </c>
      <c r="Q365">
        <v>4860</v>
      </c>
      <c r="R365" t="s">
        <v>878</v>
      </c>
      <c r="S365" t="s">
        <v>878</v>
      </c>
      <c r="T365" t="s">
        <v>878</v>
      </c>
      <c r="U365">
        <v>43100</v>
      </c>
      <c r="V365">
        <v>24.5</v>
      </c>
      <c r="W365" t="s">
        <v>878</v>
      </c>
      <c r="X365" t="s">
        <v>878</v>
      </c>
      <c r="Y365">
        <v>3.25</v>
      </c>
      <c r="Z365">
        <v>5.37</v>
      </c>
      <c r="AA365" t="s">
        <v>878</v>
      </c>
      <c r="AB365">
        <v>4.63</v>
      </c>
      <c r="AC365" t="s">
        <v>878</v>
      </c>
      <c r="AD365">
        <v>17200</v>
      </c>
      <c r="AE365">
        <v>14.1</v>
      </c>
      <c r="AF365">
        <v>8.67</v>
      </c>
      <c r="AG365">
        <v>0.18</v>
      </c>
      <c r="AH365">
        <v>5620</v>
      </c>
      <c r="AI365">
        <v>600</v>
      </c>
      <c r="AJ365">
        <v>17.399999999999999</v>
      </c>
      <c r="AK365">
        <v>7290</v>
      </c>
      <c r="AL365">
        <v>4.62</v>
      </c>
      <c r="AM365">
        <v>15.7</v>
      </c>
      <c r="AN365" s="2">
        <v>40</v>
      </c>
      <c r="AO365">
        <v>330</v>
      </c>
      <c r="AP365">
        <v>22100</v>
      </c>
      <c r="AQ365" t="s">
        <v>878</v>
      </c>
      <c r="AR365">
        <v>4.29</v>
      </c>
      <c r="AS365" t="s">
        <v>878</v>
      </c>
      <c r="AT365">
        <v>58</v>
      </c>
      <c r="AU365" t="s">
        <v>878</v>
      </c>
      <c r="AV365" t="s">
        <v>878</v>
      </c>
      <c r="AW365" t="s">
        <v>878</v>
      </c>
      <c r="AX365">
        <v>77100</v>
      </c>
      <c r="AY365">
        <v>195</v>
      </c>
      <c r="AZ365">
        <v>6.82</v>
      </c>
      <c r="BA365">
        <v>7.81</v>
      </c>
      <c r="BB365">
        <v>250900</v>
      </c>
      <c r="BC365" t="s">
        <v>878</v>
      </c>
      <c r="BD365">
        <v>7.01</v>
      </c>
      <c r="BE365">
        <v>52</v>
      </c>
      <c r="BF365">
        <v>0.42</v>
      </c>
      <c r="BG365">
        <v>0.32</v>
      </c>
      <c r="BH365" t="s">
        <v>878</v>
      </c>
      <c r="BI365">
        <v>4.71</v>
      </c>
      <c r="BJ365">
        <v>1470</v>
      </c>
      <c r="BK365">
        <v>3.65</v>
      </c>
      <c r="BL365" t="s">
        <v>878</v>
      </c>
      <c r="BM365">
        <v>1.57</v>
      </c>
      <c r="BN365">
        <v>45.4</v>
      </c>
      <c r="BO365">
        <v>2.48</v>
      </c>
      <c r="BP365">
        <v>9.76</v>
      </c>
      <c r="BQ365">
        <v>1.1100000000000001</v>
      </c>
      <c r="BR365">
        <v>102400</v>
      </c>
      <c r="BS365">
        <v>124</v>
      </c>
    </row>
    <row r="366" spans="1:71" x14ac:dyDescent="0.25">
      <c r="A366" t="s">
        <v>717</v>
      </c>
      <c r="B366">
        <v>20.399999999999999</v>
      </c>
      <c r="C366">
        <v>50400</v>
      </c>
      <c r="D366">
        <v>77</v>
      </c>
      <c r="E366">
        <v>0.82699999999999996</v>
      </c>
      <c r="F366" s="2">
        <v>10</v>
      </c>
      <c r="G366">
        <v>1395</v>
      </c>
      <c r="H366">
        <v>1.39</v>
      </c>
      <c r="I366">
        <v>17.7</v>
      </c>
      <c r="J366">
        <v>13800</v>
      </c>
      <c r="K366">
        <v>54</v>
      </c>
      <c r="L366">
        <v>45.6</v>
      </c>
      <c r="M366" t="s">
        <v>878</v>
      </c>
      <c r="N366">
        <v>222</v>
      </c>
      <c r="O366">
        <v>24.8</v>
      </c>
      <c r="P366">
        <v>2.85</v>
      </c>
      <c r="Q366">
        <v>17300</v>
      </c>
      <c r="R366" t="s">
        <v>878</v>
      </c>
      <c r="S366" t="s">
        <v>878</v>
      </c>
      <c r="T366" t="s">
        <v>878</v>
      </c>
      <c r="U366">
        <v>134200</v>
      </c>
      <c r="V366">
        <v>21.7</v>
      </c>
      <c r="W366" t="s">
        <v>878</v>
      </c>
      <c r="X366" t="s">
        <v>878</v>
      </c>
      <c r="Y366">
        <v>3.97</v>
      </c>
      <c r="Z366">
        <v>0.83</v>
      </c>
      <c r="AA366" t="s">
        <v>878</v>
      </c>
      <c r="AB366">
        <v>2.1</v>
      </c>
      <c r="AC366" t="s">
        <v>878</v>
      </c>
      <c r="AD366">
        <v>14500</v>
      </c>
      <c r="AE366">
        <v>21.6</v>
      </c>
      <c r="AF366">
        <v>15.7</v>
      </c>
      <c r="AG366">
        <v>0.24</v>
      </c>
      <c r="AH366">
        <v>12000</v>
      </c>
      <c r="AI366">
        <v>600</v>
      </c>
      <c r="AJ366">
        <v>9.5500000000000007</v>
      </c>
      <c r="AK366">
        <v>11200</v>
      </c>
      <c r="AL366">
        <v>8.58</v>
      </c>
      <c r="AM366">
        <v>24.9</v>
      </c>
      <c r="AN366" s="2">
        <v>50</v>
      </c>
      <c r="AO366">
        <v>430</v>
      </c>
      <c r="AP366">
        <v>2500</v>
      </c>
      <c r="AQ366" t="s">
        <v>878</v>
      </c>
      <c r="AR366">
        <v>6.53</v>
      </c>
      <c r="AS366" t="s">
        <v>878</v>
      </c>
      <c r="AT366">
        <v>67</v>
      </c>
      <c r="AU366" t="s">
        <v>878</v>
      </c>
      <c r="AV366" t="s">
        <v>878</v>
      </c>
      <c r="AW366" t="s">
        <v>878</v>
      </c>
      <c r="AX366">
        <v>90600</v>
      </c>
      <c r="AY366">
        <v>27.6</v>
      </c>
      <c r="AZ366">
        <v>8.32</v>
      </c>
      <c r="BA366">
        <v>18.7</v>
      </c>
      <c r="BB366">
        <v>244500</v>
      </c>
      <c r="BC366" t="s">
        <v>878</v>
      </c>
      <c r="BD366">
        <v>5.94</v>
      </c>
      <c r="BE366">
        <v>80</v>
      </c>
      <c r="BF366" s="2">
        <v>1</v>
      </c>
      <c r="BG366">
        <v>0.53</v>
      </c>
      <c r="BH366">
        <v>0.56999999999999995</v>
      </c>
      <c r="BI366">
        <v>6.4</v>
      </c>
      <c r="BJ366">
        <v>1390</v>
      </c>
      <c r="BK366">
        <v>0.74</v>
      </c>
      <c r="BL366" t="s">
        <v>878</v>
      </c>
      <c r="BM366">
        <v>2.63</v>
      </c>
      <c r="BN366">
        <v>15.8</v>
      </c>
      <c r="BO366">
        <v>4.28</v>
      </c>
      <c r="BP366">
        <v>13.3</v>
      </c>
      <c r="BQ366">
        <v>1.47</v>
      </c>
      <c r="BR366">
        <v>10300</v>
      </c>
      <c r="BS366">
        <v>150</v>
      </c>
    </row>
    <row r="367" spans="1:71" x14ac:dyDescent="0.25">
      <c r="A367" t="s">
        <v>718</v>
      </c>
      <c r="B367">
        <v>45</v>
      </c>
      <c r="C367">
        <v>42000</v>
      </c>
      <c r="D367">
        <v>109</v>
      </c>
      <c r="E367">
        <v>1.1599999999999999</v>
      </c>
      <c r="F367" s="2">
        <v>10</v>
      </c>
      <c r="G367">
        <v>1070</v>
      </c>
      <c r="H367">
        <v>0.76</v>
      </c>
      <c r="I367">
        <v>22.3</v>
      </c>
      <c r="J367">
        <v>14900</v>
      </c>
      <c r="K367">
        <v>132</v>
      </c>
      <c r="L367">
        <v>29</v>
      </c>
      <c r="M367" t="s">
        <v>878</v>
      </c>
      <c r="N367">
        <v>269</v>
      </c>
      <c r="O367">
        <v>29</v>
      </c>
      <c r="P367">
        <v>1.2</v>
      </c>
      <c r="Q367">
        <v>31000</v>
      </c>
      <c r="R367" t="s">
        <v>878</v>
      </c>
      <c r="S367" t="s">
        <v>878</v>
      </c>
      <c r="T367" t="s">
        <v>878</v>
      </c>
      <c r="U367">
        <v>162100</v>
      </c>
      <c r="V367">
        <v>21</v>
      </c>
      <c r="W367" t="s">
        <v>878</v>
      </c>
      <c r="X367" t="s">
        <v>878</v>
      </c>
      <c r="Y367">
        <v>2.85</v>
      </c>
      <c r="Z367">
        <v>1.89</v>
      </c>
      <c r="AA367" t="s">
        <v>878</v>
      </c>
      <c r="AB367">
        <v>4.05</v>
      </c>
      <c r="AC367" t="s">
        <v>878</v>
      </c>
      <c r="AD367">
        <v>9260</v>
      </c>
      <c r="AE367">
        <v>13.5</v>
      </c>
      <c r="AF367">
        <v>10.3</v>
      </c>
      <c r="AG367">
        <v>0.27</v>
      </c>
      <c r="AH367">
        <v>12600</v>
      </c>
      <c r="AI367">
        <v>660</v>
      </c>
      <c r="AJ367">
        <v>16.3</v>
      </c>
      <c r="AK367">
        <v>4750</v>
      </c>
      <c r="AL367">
        <v>4.34</v>
      </c>
      <c r="AM367">
        <v>16.8</v>
      </c>
      <c r="AN367" s="2">
        <v>20</v>
      </c>
      <c r="AO367">
        <v>550</v>
      </c>
      <c r="AP367">
        <v>6240</v>
      </c>
      <c r="AQ367" t="s">
        <v>878</v>
      </c>
      <c r="AR367">
        <v>4.2699999999999996</v>
      </c>
      <c r="AS367" t="s">
        <v>878</v>
      </c>
      <c r="AT367">
        <v>33</v>
      </c>
      <c r="AU367" t="s">
        <v>878</v>
      </c>
      <c r="AV367" t="s">
        <v>878</v>
      </c>
      <c r="AW367" t="s">
        <v>878</v>
      </c>
      <c r="AX367">
        <v>130900</v>
      </c>
      <c r="AY367">
        <v>67</v>
      </c>
      <c r="AZ367">
        <v>8.48</v>
      </c>
      <c r="BA367">
        <v>30.1</v>
      </c>
      <c r="BB367">
        <v>204700</v>
      </c>
      <c r="BC367" t="s">
        <v>878</v>
      </c>
      <c r="BD367">
        <v>7.95</v>
      </c>
      <c r="BE367">
        <v>37.700000000000003</v>
      </c>
      <c r="BF367" s="2">
        <v>0.5</v>
      </c>
      <c r="BG367">
        <v>0.39</v>
      </c>
      <c r="BH367">
        <v>0.76</v>
      </c>
      <c r="BI367">
        <v>3.61</v>
      </c>
      <c r="BJ367">
        <v>1180</v>
      </c>
      <c r="BK367">
        <v>1.01</v>
      </c>
      <c r="BL367" t="s">
        <v>878</v>
      </c>
      <c r="BM367">
        <v>1.31</v>
      </c>
      <c r="BN367">
        <v>43.3</v>
      </c>
      <c r="BO367">
        <v>4.37</v>
      </c>
      <c r="BP367">
        <v>11.6</v>
      </c>
      <c r="BQ367">
        <v>1.59</v>
      </c>
      <c r="BR367">
        <v>24000</v>
      </c>
      <c r="BS367">
        <v>107</v>
      </c>
    </row>
    <row r="368" spans="1:71" x14ac:dyDescent="0.25">
      <c r="A368" t="s">
        <v>719</v>
      </c>
      <c r="B368">
        <v>8.76</v>
      </c>
      <c r="C368" t="s">
        <v>878</v>
      </c>
      <c r="D368" t="s">
        <v>878</v>
      </c>
      <c r="E368">
        <v>8.7899999999999991</v>
      </c>
      <c r="F368" t="s">
        <v>878</v>
      </c>
      <c r="G368" t="s">
        <v>878</v>
      </c>
      <c r="H368" t="s">
        <v>878</v>
      </c>
      <c r="I368" t="s">
        <v>878</v>
      </c>
      <c r="J368" t="s">
        <v>878</v>
      </c>
      <c r="K368" t="s">
        <v>878</v>
      </c>
      <c r="L368" t="s">
        <v>878</v>
      </c>
      <c r="M368" t="s">
        <v>878</v>
      </c>
      <c r="N368" t="s">
        <v>878</v>
      </c>
      <c r="O368" t="s">
        <v>878</v>
      </c>
      <c r="P368" t="s">
        <v>878</v>
      </c>
      <c r="Q368" t="s">
        <v>878</v>
      </c>
      <c r="R368" t="s">
        <v>878</v>
      </c>
      <c r="S368" t="s">
        <v>878</v>
      </c>
      <c r="T368" t="s">
        <v>878</v>
      </c>
      <c r="U368" t="s">
        <v>878</v>
      </c>
      <c r="V368" t="s">
        <v>878</v>
      </c>
      <c r="W368" t="s">
        <v>878</v>
      </c>
      <c r="X368" t="s">
        <v>878</v>
      </c>
      <c r="Y368" t="s">
        <v>878</v>
      </c>
      <c r="Z368" t="s">
        <v>878</v>
      </c>
      <c r="AA368" t="s">
        <v>878</v>
      </c>
      <c r="AB368" t="s">
        <v>878</v>
      </c>
      <c r="AC368" t="s">
        <v>878</v>
      </c>
      <c r="AD368" t="s">
        <v>878</v>
      </c>
      <c r="AE368" t="s">
        <v>878</v>
      </c>
      <c r="AF368" t="s">
        <v>878</v>
      </c>
      <c r="AG368" t="s">
        <v>878</v>
      </c>
      <c r="AH368" t="s">
        <v>878</v>
      </c>
      <c r="AI368" t="s">
        <v>878</v>
      </c>
      <c r="AJ368" t="s">
        <v>878</v>
      </c>
      <c r="AK368" t="s">
        <v>878</v>
      </c>
      <c r="AL368" t="s">
        <v>878</v>
      </c>
      <c r="AM368" t="s">
        <v>878</v>
      </c>
      <c r="AN368" t="s">
        <v>878</v>
      </c>
      <c r="AO368" t="s">
        <v>878</v>
      </c>
      <c r="AP368" t="s">
        <v>878</v>
      </c>
      <c r="AQ368" t="s">
        <v>878</v>
      </c>
      <c r="AR368" t="s">
        <v>878</v>
      </c>
      <c r="AS368" t="s">
        <v>878</v>
      </c>
      <c r="AT368" t="s">
        <v>878</v>
      </c>
      <c r="AU368" t="s">
        <v>878</v>
      </c>
      <c r="AV368" t="s">
        <v>878</v>
      </c>
      <c r="AW368" t="s">
        <v>878</v>
      </c>
      <c r="AX368" t="s">
        <v>878</v>
      </c>
      <c r="AY368" t="s">
        <v>878</v>
      </c>
      <c r="AZ368" t="s">
        <v>878</v>
      </c>
      <c r="BA368" t="s">
        <v>878</v>
      </c>
      <c r="BB368" t="s">
        <v>878</v>
      </c>
      <c r="BC368" t="s">
        <v>878</v>
      </c>
      <c r="BD368" t="s">
        <v>878</v>
      </c>
      <c r="BE368" t="s">
        <v>878</v>
      </c>
      <c r="BF368" t="s">
        <v>878</v>
      </c>
      <c r="BG368" t="s">
        <v>878</v>
      </c>
      <c r="BH368" t="s">
        <v>878</v>
      </c>
      <c r="BI368" t="s">
        <v>878</v>
      </c>
      <c r="BJ368" t="s">
        <v>878</v>
      </c>
      <c r="BK368" t="s">
        <v>878</v>
      </c>
      <c r="BL368" t="s">
        <v>878</v>
      </c>
      <c r="BM368" t="s">
        <v>878</v>
      </c>
      <c r="BN368" t="s">
        <v>878</v>
      </c>
      <c r="BO368" t="s">
        <v>878</v>
      </c>
      <c r="BP368" t="s">
        <v>878</v>
      </c>
      <c r="BQ368" t="s">
        <v>878</v>
      </c>
      <c r="BR368" t="s">
        <v>878</v>
      </c>
      <c r="BS368" t="s">
        <v>878</v>
      </c>
    </row>
    <row r="369" spans="1:71" x14ac:dyDescent="0.25">
      <c r="A369" t="s">
        <v>720</v>
      </c>
      <c r="B369">
        <v>8.3699999999999992</v>
      </c>
      <c r="C369" t="s">
        <v>878</v>
      </c>
      <c r="D369" t="s">
        <v>878</v>
      </c>
      <c r="E369">
        <v>10.36</v>
      </c>
      <c r="F369" t="s">
        <v>878</v>
      </c>
      <c r="G369" t="s">
        <v>878</v>
      </c>
      <c r="H369" t="s">
        <v>878</v>
      </c>
      <c r="I369" t="s">
        <v>878</v>
      </c>
      <c r="J369" t="s">
        <v>878</v>
      </c>
      <c r="K369" t="s">
        <v>878</v>
      </c>
      <c r="L369" t="s">
        <v>878</v>
      </c>
      <c r="M369" t="s">
        <v>878</v>
      </c>
      <c r="N369" t="s">
        <v>878</v>
      </c>
      <c r="O369" t="s">
        <v>878</v>
      </c>
      <c r="P369" t="s">
        <v>878</v>
      </c>
      <c r="Q369" t="s">
        <v>878</v>
      </c>
      <c r="R369" t="s">
        <v>878</v>
      </c>
      <c r="S369" t="s">
        <v>878</v>
      </c>
      <c r="T369" t="s">
        <v>878</v>
      </c>
      <c r="U369" t="s">
        <v>878</v>
      </c>
      <c r="V369" t="s">
        <v>878</v>
      </c>
      <c r="W369" t="s">
        <v>878</v>
      </c>
      <c r="X369" t="s">
        <v>878</v>
      </c>
      <c r="Y369" t="s">
        <v>878</v>
      </c>
      <c r="Z369" t="s">
        <v>878</v>
      </c>
      <c r="AA369" t="s">
        <v>878</v>
      </c>
      <c r="AB369" t="s">
        <v>878</v>
      </c>
      <c r="AC369" t="s">
        <v>878</v>
      </c>
      <c r="AD369" t="s">
        <v>878</v>
      </c>
      <c r="AE369" t="s">
        <v>878</v>
      </c>
      <c r="AF369" t="s">
        <v>878</v>
      </c>
      <c r="AG369" t="s">
        <v>878</v>
      </c>
      <c r="AH369" t="s">
        <v>878</v>
      </c>
      <c r="AI369" t="s">
        <v>878</v>
      </c>
      <c r="AJ369" t="s">
        <v>878</v>
      </c>
      <c r="AK369" t="s">
        <v>878</v>
      </c>
      <c r="AL369" t="s">
        <v>878</v>
      </c>
      <c r="AM369" t="s">
        <v>878</v>
      </c>
      <c r="AN369" t="s">
        <v>878</v>
      </c>
      <c r="AO369" t="s">
        <v>878</v>
      </c>
      <c r="AP369" t="s">
        <v>878</v>
      </c>
      <c r="AQ369" t="s">
        <v>878</v>
      </c>
      <c r="AR369" t="s">
        <v>878</v>
      </c>
      <c r="AS369" t="s">
        <v>878</v>
      </c>
      <c r="AT369" t="s">
        <v>878</v>
      </c>
      <c r="AU369" t="s">
        <v>878</v>
      </c>
      <c r="AV369" t="s">
        <v>878</v>
      </c>
      <c r="AW369" t="s">
        <v>878</v>
      </c>
      <c r="AX369" t="s">
        <v>878</v>
      </c>
      <c r="AY369" t="s">
        <v>878</v>
      </c>
      <c r="AZ369" t="s">
        <v>878</v>
      </c>
      <c r="BA369" t="s">
        <v>878</v>
      </c>
      <c r="BB369" t="s">
        <v>878</v>
      </c>
      <c r="BC369" t="s">
        <v>878</v>
      </c>
      <c r="BD369" t="s">
        <v>878</v>
      </c>
      <c r="BE369" t="s">
        <v>878</v>
      </c>
      <c r="BF369" t="s">
        <v>878</v>
      </c>
      <c r="BG369" t="s">
        <v>878</v>
      </c>
      <c r="BH369" t="s">
        <v>878</v>
      </c>
      <c r="BI369" t="s">
        <v>878</v>
      </c>
      <c r="BJ369" t="s">
        <v>878</v>
      </c>
      <c r="BK369" t="s">
        <v>878</v>
      </c>
      <c r="BL369" t="s">
        <v>878</v>
      </c>
      <c r="BM369" t="s">
        <v>878</v>
      </c>
      <c r="BN369" t="s">
        <v>878</v>
      </c>
      <c r="BO369" t="s">
        <v>878</v>
      </c>
      <c r="BP369" t="s">
        <v>878</v>
      </c>
      <c r="BQ369" t="s">
        <v>878</v>
      </c>
      <c r="BR369" t="s">
        <v>878</v>
      </c>
      <c r="BS369" t="s">
        <v>878</v>
      </c>
    </row>
    <row r="370" spans="1:71" x14ac:dyDescent="0.25">
      <c r="A370" t="s">
        <v>721</v>
      </c>
      <c r="B370">
        <v>9.86</v>
      </c>
      <c r="C370" t="s">
        <v>878</v>
      </c>
      <c r="D370" t="s">
        <v>878</v>
      </c>
      <c r="E370">
        <v>9.1300000000000008</v>
      </c>
      <c r="F370" t="s">
        <v>878</v>
      </c>
      <c r="G370" t="s">
        <v>878</v>
      </c>
      <c r="H370" t="s">
        <v>878</v>
      </c>
      <c r="I370" t="s">
        <v>878</v>
      </c>
      <c r="J370" t="s">
        <v>878</v>
      </c>
      <c r="K370" t="s">
        <v>878</v>
      </c>
      <c r="L370" t="s">
        <v>878</v>
      </c>
      <c r="M370" t="s">
        <v>878</v>
      </c>
      <c r="N370" t="s">
        <v>878</v>
      </c>
      <c r="O370" t="s">
        <v>878</v>
      </c>
      <c r="P370" t="s">
        <v>878</v>
      </c>
      <c r="Q370" t="s">
        <v>878</v>
      </c>
      <c r="R370" t="s">
        <v>878</v>
      </c>
      <c r="S370" t="s">
        <v>878</v>
      </c>
      <c r="T370" t="s">
        <v>878</v>
      </c>
      <c r="U370" t="s">
        <v>878</v>
      </c>
      <c r="V370" t="s">
        <v>878</v>
      </c>
      <c r="W370" t="s">
        <v>878</v>
      </c>
      <c r="X370" t="s">
        <v>878</v>
      </c>
      <c r="Y370" t="s">
        <v>878</v>
      </c>
      <c r="Z370" t="s">
        <v>878</v>
      </c>
      <c r="AA370" t="s">
        <v>878</v>
      </c>
      <c r="AB370" t="s">
        <v>878</v>
      </c>
      <c r="AC370" t="s">
        <v>878</v>
      </c>
      <c r="AD370" t="s">
        <v>878</v>
      </c>
      <c r="AE370" t="s">
        <v>878</v>
      </c>
      <c r="AF370" t="s">
        <v>878</v>
      </c>
      <c r="AG370" t="s">
        <v>878</v>
      </c>
      <c r="AH370" t="s">
        <v>878</v>
      </c>
      <c r="AI370" t="s">
        <v>878</v>
      </c>
      <c r="AJ370" t="s">
        <v>878</v>
      </c>
      <c r="AK370" t="s">
        <v>878</v>
      </c>
      <c r="AL370" t="s">
        <v>878</v>
      </c>
      <c r="AM370" t="s">
        <v>878</v>
      </c>
      <c r="AN370" t="s">
        <v>878</v>
      </c>
      <c r="AO370" t="s">
        <v>878</v>
      </c>
      <c r="AP370" t="s">
        <v>878</v>
      </c>
      <c r="AQ370" t="s">
        <v>878</v>
      </c>
      <c r="AR370" t="s">
        <v>878</v>
      </c>
      <c r="AS370" t="s">
        <v>878</v>
      </c>
      <c r="AT370" t="s">
        <v>878</v>
      </c>
      <c r="AU370" t="s">
        <v>878</v>
      </c>
      <c r="AV370" t="s">
        <v>878</v>
      </c>
      <c r="AW370" t="s">
        <v>878</v>
      </c>
      <c r="AX370">
        <v>4290</v>
      </c>
      <c r="AY370" t="s">
        <v>878</v>
      </c>
      <c r="AZ370" t="s">
        <v>878</v>
      </c>
      <c r="BA370" t="s">
        <v>878</v>
      </c>
      <c r="BB370" t="s">
        <v>878</v>
      </c>
      <c r="BC370" t="s">
        <v>878</v>
      </c>
      <c r="BD370" t="s">
        <v>878</v>
      </c>
      <c r="BE370" t="s">
        <v>878</v>
      </c>
      <c r="BF370" t="s">
        <v>878</v>
      </c>
      <c r="BG370" t="s">
        <v>878</v>
      </c>
      <c r="BH370" t="s">
        <v>878</v>
      </c>
      <c r="BI370" t="s">
        <v>878</v>
      </c>
      <c r="BJ370" t="s">
        <v>878</v>
      </c>
      <c r="BK370" t="s">
        <v>878</v>
      </c>
      <c r="BL370" t="s">
        <v>878</v>
      </c>
      <c r="BM370" t="s">
        <v>878</v>
      </c>
      <c r="BN370" t="s">
        <v>878</v>
      </c>
      <c r="BO370" t="s">
        <v>878</v>
      </c>
      <c r="BP370" t="s">
        <v>878</v>
      </c>
      <c r="BQ370" t="s">
        <v>878</v>
      </c>
      <c r="BR370" t="s">
        <v>878</v>
      </c>
      <c r="BS370" t="s">
        <v>878</v>
      </c>
    </row>
    <row r="371" spans="1:71" x14ac:dyDescent="0.25">
      <c r="A371" t="s">
        <v>722</v>
      </c>
      <c r="B371">
        <v>5.42</v>
      </c>
      <c r="C371">
        <v>57100</v>
      </c>
      <c r="D371">
        <v>7.82</v>
      </c>
      <c r="E371">
        <v>9.7100000000000009</v>
      </c>
      <c r="F371">
        <v>19.600000000000001</v>
      </c>
      <c r="G371">
        <v>222</v>
      </c>
      <c r="H371">
        <v>0.74</v>
      </c>
      <c r="I371">
        <v>7.0000000000000007E-2</v>
      </c>
      <c r="J371">
        <v>79800</v>
      </c>
      <c r="K371">
        <v>0.12</v>
      </c>
      <c r="L371">
        <v>22</v>
      </c>
      <c r="M371" t="s">
        <v>878</v>
      </c>
      <c r="N371">
        <v>10.5</v>
      </c>
      <c r="O371">
        <v>26.7</v>
      </c>
      <c r="P371">
        <v>2.27</v>
      </c>
      <c r="Q371">
        <v>37.299999999999997</v>
      </c>
      <c r="R371">
        <v>2.14</v>
      </c>
      <c r="S371">
        <v>1.25</v>
      </c>
      <c r="T371">
        <v>0.71</v>
      </c>
      <c r="U371">
        <v>27200</v>
      </c>
      <c r="V371">
        <v>11.6</v>
      </c>
      <c r="W371">
        <v>2.44</v>
      </c>
      <c r="X371" t="s">
        <v>878</v>
      </c>
      <c r="Y371">
        <v>1.93</v>
      </c>
      <c r="Z371">
        <v>8.5000000000000006E-2</v>
      </c>
      <c r="AA371">
        <v>0.44</v>
      </c>
      <c r="AB371">
        <v>2.9000000000000001E-2</v>
      </c>
      <c r="AC371" t="s">
        <v>878</v>
      </c>
      <c r="AD371">
        <v>9990</v>
      </c>
      <c r="AE371">
        <v>10</v>
      </c>
      <c r="AF371">
        <v>30.4</v>
      </c>
      <c r="AG371">
        <v>0.17</v>
      </c>
      <c r="AH371">
        <v>11000</v>
      </c>
      <c r="AI371">
        <v>640</v>
      </c>
      <c r="AJ371">
        <v>1.88</v>
      </c>
      <c r="AK371">
        <v>16100</v>
      </c>
      <c r="AL371">
        <v>2.2999999999999998</v>
      </c>
      <c r="AM371">
        <v>12.1</v>
      </c>
      <c r="AN371">
        <v>15.6</v>
      </c>
      <c r="AO371">
        <v>650</v>
      </c>
      <c r="AP371">
        <v>7.16</v>
      </c>
      <c r="AQ371" t="s">
        <v>878</v>
      </c>
      <c r="AR371">
        <v>2.82</v>
      </c>
      <c r="AS371" t="s">
        <v>878</v>
      </c>
      <c r="AT371">
        <v>5.58</v>
      </c>
      <c r="AU371" t="s">
        <v>878</v>
      </c>
      <c r="AV371" t="s">
        <v>878</v>
      </c>
      <c r="AW371" t="s">
        <v>878</v>
      </c>
      <c r="AX371">
        <v>2010</v>
      </c>
      <c r="AY371">
        <v>1.27</v>
      </c>
      <c r="AZ371">
        <v>10.8</v>
      </c>
      <c r="BA371" t="s">
        <v>878</v>
      </c>
      <c r="BB371" t="s">
        <v>878</v>
      </c>
      <c r="BC371">
        <v>2.08</v>
      </c>
      <c r="BD371">
        <v>0.74</v>
      </c>
      <c r="BE371">
        <v>412</v>
      </c>
      <c r="BF371" t="s">
        <v>878</v>
      </c>
      <c r="BG371">
        <v>0.37</v>
      </c>
      <c r="BH371">
        <v>1.17</v>
      </c>
      <c r="BI371">
        <v>1.35</v>
      </c>
      <c r="BJ371">
        <v>2630</v>
      </c>
      <c r="BK371">
        <v>0.33</v>
      </c>
      <c r="BL371">
        <v>0.16</v>
      </c>
      <c r="BM371">
        <v>0.34</v>
      </c>
      <c r="BN371">
        <v>68</v>
      </c>
      <c r="BO371">
        <v>1.51</v>
      </c>
      <c r="BP371">
        <v>10.7</v>
      </c>
      <c r="BQ371">
        <v>1.1200000000000001</v>
      </c>
      <c r="BR371">
        <v>50</v>
      </c>
      <c r="BS371">
        <v>75</v>
      </c>
    </row>
    <row r="372" spans="1:71" x14ac:dyDescent="0.25">
      <c r="A372" t="s">
        <v>723</v>
      </c>
      <c r="B372">
        <v>7.7</v>
      </c>
      <c r="C372">
        <v>69700</v>
      </c>
      <c r="D372">
        <v>109</v>
      </c>
      <c r="E372">
        <v>10.54</v>
      </c>
      <c r="F372">
        <v>11.3</v>
      </c>
      <c r="G372">
        <v>393</v>
      </c>
      <c r="H372">
        <v>0.95</v>
      </c>
      <c r="I372">
        <v>0.13</v>
      </c>
      <c r="J372">
        <v>38400</v>
      </c>
      <c r="K372">
        <v>0.45</v>
      </c>
      <c r="L372">
        <v>30.6</v>
      </c>
      <c r="M372" t="s">
        <v>878</v>
      </c>
      <c r="N372">
        <v>14.7</v>
      </c>
      <c r="O372">
        <v>31.8</v>
      </c>
      <c r="P372">
        <v>3.88</v>
      </c>
      <c r="Q372">
        <v>144</v>
      </c>
      <c r="R372">
        <v>2.4900000000000002</v>
      </c>
      <c r="S372">
        <v>1.47</v>
      </c>
      <c r="T372">
        <v>0.87</v>
      </c>
      <c r="U372">
        <v>39400</v>
      </c>
      <c r="V372">
        <v>14.9</v>
      </c>
      <c r="W372">
        <v>2.93</v>
      </c>
      <c r="X372">
        <v>0.09</v>
      </c>
      <c r="Y372">
        <v>2.58</v>
      </c>
      <c r="Z372">
        <v>7.5999999999999998E-2</v>
      </c>
      <c r="AA372">
        <v>0.52</v>
      </c>
      <c r="AB372">
        <v>4.9000000000000002E-2</v>
      </c>
      <c r="AC372" t="s">
        <v>878</v>
      </c>
      <c r="AD372">
        <v>18000</v>
      </c>
      <c r="AE372">
        <v>14.1</v>
      </c>
      <c r="AF372">
        <v>34.9</v>
      </c>
      <c r="AG372">
        <v>0.22</v>
      </c>
      <c r="AH372">
        <v>14800</v>
      </c>
      <c r="AI372">
        <v>890</v>
      </c>
      <c r="AJ372">
        <v>2.98</v>
      </c>
      <c r="AK372">
        <v>18600</v>
      </c>
      <c r="AL372">
        <v>3.24</v>
      </c>
      <c r="AM372">
        <v>15.4</v>
      </c>
      <c r="AN372">
        <v>16.2</v>
      </c>
      <c r="AO372">
        <v>880</v>
      </c>
      <c r="AP372">
        <v>52</v>
      </c>
      <c r="AQ372" t="s">
        <v>878</v>
      </c>
      <c r="AR372">
        <v>3.72</v>
      </c>
      <c r="AS372" t="s">
        <v>878</v>
      </c>
      <c r="AT372">
        <v>9</v>
      </c>
      <c r="AU372" s="2">
        <v>2E-3</v>
      </c>
      <c r="AV372" t="s">
        <v>878</v>
      </c>
      <c r="AW372" t="s">
        <v>878</v>
      </c>
      <c r="AX372">
        <v>5890</v>
      </c>
      <c r="AY372">
        <v>10.6</v>
      </c>
      <c r="AZ372">
        <v>15.3</v>
      </c>
      <c r="BA372">
        <v>0.51</v>
      </c>
      <c r="BB372" t="s">
        <v>878</v>
      </c>
      <c r="BC372">
        <v>2.88</v>
      </c>
      <c r="BD372">
        <v>0.98</v>
      </c>
      <c r="BE372">
        <v>421</v>
      </c>
      <c r="BF372">
        <v>0.21</v>
      </c>
      <c r="BG372">
        <v>0.43</v>
      </c>
      <c r="BH372">
        <v>1.06</v>
      </c>
      <c r="BI372">
        <v>3</v>
      </c>
      <c r="BJ372">
        <v>3690</v>
      </c>
      <c r="BK372">
        <v>0.54</v>
      </c>
      <c r="BL372">
        <v>0.21</v>
      </c>
      <c r="BM372">
        <v>0.79</v>
      </c>
      <c r="BN372">
        <v>91</v>
      </c>
      <c r="BO372">
        <v>3.14</v>
      </c>
      <c r="BP372">
        <v>13.8</v>
      </c>
      <c r="BQ372">
        <v>1.44</v>
      </c>
      <c r="BR372">
        <v>168</v>
      </c>
      <c r="BS372">
        <v>98</v>
      </c>
    </row>
    <row r="373" spans="1:71" x14ac:dyDescent="0.25">
      <c r="A373" t="s">
        <v>724</v>
      </c>
      <c r="B373">
        <v>18.399999999999999</v>
      </c>
      <c r="C373" t="s">
        <v>878</v>
      </c>
      <c r="D373" t="s">
        <v>878</v>
      </c>
      <c r="E373">
        <v>9.64</v>
      </c>
      <c r="F373" t="s">
        <v>878</v>
      </c>
      <c r="G373" t="s">
        <v>878</v>
      </c>
      <c r="H373" t="s">
        <v>878</v>
      </c>
      <c r="I373" t="s">
        <v>878</v>
      </c>
      <c r="J373" t="s">
        <v>878</v>
      </c>
      <c r="K373" t="s">
        <v>878</v>
      </c>
      <c r="L373" t="s">
        <v>878</v>
      </c>
      <c r="M373" t="s">
        <v>878</v>
      </c>
      <c r="N373" t="s">
        <v>878</v>
      </c>
      <c r="O373" t="s">
        <v>878</v>
      </c>
      <c r="P373" t="s">
        <v>878</v>
      </c>
      <c r="Q373" t="s">
        <v>878</v>
      </c>
      <c r="R373" t="s">
        <v>878</v>
      </c>
      <c r="S373" t="s">
        <v>878</v>
      </c>
      <c r="T373" t="s">
        <v>878</v>
      </c>
      <c r="U373" t="s">
        <v>878</v>
      </c>
      <c r="V373" t="s">
        <v>878</v>
      </c>
      <c r="W373" t="s">
        <v>878</v>
      </c>
      <c r="X373" t="s">
        <v>878</v>
      </c>
      <c r="Y373" t="s">
        <v>878</v>
      </c>
      <c r="Z373" t="s">
        <v>878</v>
      </c>
      <c r="AA373" t="s">
        <v>878</v>
      </c>
      <c r="AB373" t="s">
        <v>878</v>
      </c>
      <c r="AC373" t="s">
        <v>878</v>
      </c>
      <c r="AD373" t="s">
        <v>878</v>
      </c>
      <c r="AE373" t="s">
        <v>878</v>
      </c>
      <c r="AF373" t="s">
        <v>878</v>
      </c>
      <c r="AG373" t="s">
        <v>878</v>
      </c>
      <c r="AH373" t="s">
        <v>878</v>
      </c>
      <c r="AI373" t="s">
        <v>878</v>
      </c>
      <c r="AJ373" t="s">
        <v>878</v>
      </c>
      <c r="AK373" t="s">
        <v>878</v>
      </c>
      <c r="AL373" t="s">
        <v>878</v>
      </c>
      <c r="AM373" t="s">
        <v>878</v>
      </c>
      <c r="AN373" t="s">
        <v>878</v>
      </c>
      <c r="AO373" t="s">
        <v>878</v>
      </c>
      <c r="AP373" t="s">
        <v>878</v>
      </c>
      <c r="AQ373" t="s">
        <v>878</v>
      </c>
      <c r="AR373" t="s">
        <v>878</v>
      </c>
      <c r="AS373" t="s">
        <v>878</v>
      </c>
      <c r="AT373" t="s">
        <v>878</v>
      </c>
      <c r="AU373" t="s">
        <v>878</v>
      </c>
      <c r="AV373" t="s">
        <v>878</v>
      </c>
      <c r="AW373" t="s">
        <v>878</v>
      </c>
      <c r="AX373" t="s">
        <v>878</v>
      </c>
      <c r="AY373" t="s">
        <v>878</v>
      </c>
      <c r="AZ373" t="s">
        <v>878</v>
      </c>
      <c r="BA373" t="s">
        <v>878</v>
      </c>
      <c r="BB373" t="s">
        <v>878</v>
      </c>
      <c r="BC373" t="s">
        <v>878</v>
      </c>
      <c r="BD373" t="s">
        <v>878</v>
      </c>
      <c r="BE373" t="s">
        <v>878</v>
      </c>
      <c r="BF373" t="s">
        <v>878</v>
      </c>
      <c r="BG373" t="s">
        <v>878</v>
      </c>
      <c r="BH373" t="s">
        <v>878</v>
      </c>
      <c r="BI373" t="s">
        <v>878</v>
      </c>
      <c r="BJ373" t="s">
        <v>878</v>
      </c>
      <c r="BK373" t="s">
        <v>878</v>
      </c>
      <c r="BL373" t="s">
        <v>878</v>
      </c>
      <c r="BM373" t="s">
        <v>878</v>
      </c>
      <c r="BN373" t="s">
        <v>878</v>
      </c>
      <c r="BO373" t="s">
        <v>878</v>
      </c>
      <c r="BP373" t="s">
        <v>878</v>
      </c>
      <c r="BQ373" t="s">
        <v>878</v>
      </c>
      <c r="BR373" t="s">
        <v>878</v>
      </c>
      <c r="BS373" t="s">
        <v>878</v>
      </c>
    </row>
    <row r="374" spans="1:71" x14ac:dyDescent="0.25">
      <c r="A374" t="s">
        <v>726</v>
      </c>
      <c r="B374">
        <v>21.5</v>
      </c>
      <c r="C374" t="s">
        <v>878</v>
      </c>
      <c r="D374" t="s">
        <v>878</v>
      </c>
      <c r="E374">
        <v>11.33</v>
      </c>
      <c r="F374" t="s">
        <v>878</v>
      </c>
      <c r="G374" t="s">
        <v>878</v>
      </c>
      <c r="H374" t="s">
        <v>878</v>
      </c>
      <c r="I374" t="s">
        <v>878</v>
      </c>
      <c r="J374" t="s">
        <v>878</v>
      </c>
      <c r="K374" t="s">
        <v>878</v>
      </c>
      <c r="L374" t="s">
        <v>878</v>
      </c>
      <c r="M374" t="s">
        <v>878</v>
      </c>
      <c r="N374" t="s">
        <v>878</v>
      </c>
      <c r="O374" t="s">
        <v>878</v>
      </c>
      <c r="P374" t="s">
        <v>878</v>
      </c>
      <c r="Q374" t="s">
        <v>878</v>
      </c>
      <c r="R374" t="s">
        <v>878</v>
      </c>
      <c r="S374" t="s">
        <v>878</v>
      </c>
      <c r="T374" t="s">
        <v>878</v>
      </c>
      <c r="U374" t="s">
        <v>878</v>
      </c>
      <c r="V374" t="s">
        <v>878</v>
      </c>
      <c r="W374" t="s">
        <v>878</v>
      </c>
      <c r="X374" t="s">
        <v>878</v>
      </c>
      <c r="Y374" t="s">
        <v>878</v>
      </c>
      <c r="Z374" t="s">
        <v>878</v>
      </c>
      <c r="AA374" t="s">
        <v>878</v>
      </c>
      <c r="AB374" t="s">
        <v>878</v>
      </c>
      <c r="AC374" t="s">
        <v>878</v>
      </c>
      <c r="AD374" t="s">
        <v>878</v>
      </c>
      <c r="AE374" t="s">
        <v>878</v>
      </c>
      <c r="AF374" t="s">
        <v>878</v>
      </c>
      <c r="AG374" t="s">
        <v>878</v>
      </c>
      <c r="AH374" t="s">
        <v>878</v>
      </c>
      <c r="AI374" t="s">
        <v>878</v>
      </c>
      <c r="AJ374" t="s">
        <v>878</v>
      </c>
      <c r="AK374" t="s">
        <v>878</v>
      </c>
      <c r="AL374" t="s">
        <v>878</v>
      </c>
      <c r="AM374" t="s">
        <v>878</v>
      </c>
      <c r="AN374" t="s">
        <v>878</v>
      </c>
      <c r="AO374" t="s">
        <v>878</v>
      </c>
      <c r="AP374" t="s">
        <v>878</v>
      </c>
      <c r="AQ374" t="s">
        <v>878</v>
      </c>
      <c r="AR374" t="s">
        <v>878</v>
      </c>
      <c r="AS374" t="s">
        <v>878</v>
      </c>
      <c r="AT374" t="s">
        <v>878</v>
      </c>
      <c r="AU374" t="s">
        <v>878</v>
      </c>
      <c r="AV374" t="s">
        <v>878</v>
      </c>
      <c r="AW374" t="s">
        <v>878</v>
      </c>
      <c r="AX374" t="s">
        <v>878</v>
      </c>
      <c r="AY374" t="s">
        <v>878</v>
      </c>
      <c r="AZ374" t="s">
        <v>878</v>
      </c>
      <c r="BA374" t="s">
        <v>878</v>
      </c>
      <c r="BB374" t="s">
        <v>878</v>
      </c>
      <c r="BC374" t="s">
        <v>878</v>
      </c>
      <c r="BD374" t="s">
        <v>878</v>
      </c>
      <c r="BE374" t="s">
        <v>878</v>
      </c>
      <c r="BF374" t="s">
        <v>878</v>
      </c>
      <c r="BG374" t="s">
        <v>878</v>
      </c>
      <c r="BH374" t="s">
        <v>878</v>
      </c>
      <c r="BI374" t="s">
        <v>878</v>
      </c>
      <c r="BJ374" t="s">
        <v>878</v>
      </c>
      <c r="BK374" t="s">
        <v>878</v>
      </c>
      <c r="BL374" t="s">
        <v>878</v>
      </c>
      <c r="BM374" t="s">
        <v>878</v>
      </c>
      <c r="BN374" t="s">
        <v>878</v>
      </c>
      <c r="BO374" t="s">
        <v>878</v>
      </c>
      <c r="BP374" t="s">
        <v>878</v>
      </c>
      <c r="BQ374" t="s">
        <v>878</v>
      </c>
      <c r="BR374" t="s">
        <v>878</v>
      </c>
      <c r="BS374" t="s">
        <v>878</v>
      </c>
    </row>
    <row r="375" spans="1:71" x14ac:dyDescent="0.25">
      <c r="A375" t="s">
        <v>727</v>
      </c>
      <c r="B375">
        <v>10.4</v>
      </c>
      <c r="C375">
        <v>71900</v>
      </c>
      <c r="D375">
        <v>667</v>
      </c>
      <c r="E375">
        <v>0.25900000000000001</v>
      </c>
      <c r="F375" t="s">
        <v>878</v>
      </c>
      <c r="G375" t="s">
        <v>878</v>
      </c>
      <c r="H375">
        <v>1.59</v>
      </c>
      <c r="I375">
        <v>7.6</v>
      </c>
      <c r="J375">
        <v>15800</v>
      </c>
      <c r="K375">
        <v>13.2</v>
      </c>
      <c r="L375">
        <v>44.9</v>
      </c>
      <c r="M375" t="s">
        <v>878</v>
      </c>
      <c r="N375" t="s">
        <v>878</v>
      </c>
      <c r="O375">
        <v>17.2</v>
      </c>
      <c r="P375">
        <v>5.8</v>
      </c>
      <c r="Q375">
        <v>384</v>
      </c>
      <c r="R375" t="s">
        <v>878</v>
      </c>
      <c r="S375" t="s">
        <v>878</v>
      </c>
      <c r="T375" t="s">
        <v>878</v>
      </c>
      <c r="U375">
        <v>86400</v>
      </c>
      <c r="V375">
        <v>20.9</v>
      </c>
      <c r="W375" t="s">
        <v>878</v>
      </c>
      <c r="X375" t="s">
        <v>878</v>
      </c>
      <c r="Y375">
        <v>4.95</v>
      </c>
      <c r="Z375" t="s">
        <v>878</v>
      </c>
      <c r="AA375" t="s">
        <v>878</v>
      </c>
      <c r="AB375">
        <v>0.4</v>
      </c>
      <c r="AC375" t="s">
        <v>878</v>
      </c>
      <c r="AD375">
        <v>31200</v>
      </c>
      <c r="AE375">
        <v>22.1</v>
      </c>
      <c r="AF375">
        <v>23.6</v>
      </c>
      <c r="AG375" t="s">
        <v>878</v>
      </c>
      <c r="AH375">
        <v>11200</v>
      </c>
      <c r="AI375">
        <v>22400</v>
      </c>
      <c r="AJ375">
        <v>11.1</v>
      </c>
      <c r="AK375">
        <v>5570</v>
      </c>
      <c r="AL375">
        <v>9.0500000000000007</v>
      </c>
      <c r="AM375" t="s">
        <v>878</v>
      </c>
      <c r="AN375">
        <v>11</v>
      </c>
      <c r="AO375">
        <v>460</v>
      </c>
      <c r="AP375">
        <v>2720</v>
      </c>
      <c r="AQ375" t="s">
        <v>878</v>
      </c>
      <c r="AR375" t="s">
        <v>878</v>
      </c>
      <c r="AS375" t="s">
        <v>878</v>
      </c>
      <c r="AT375">
        <v>29</v>
      </c>
      <c r="AU375" t="s">
        <v>878</v>
      </c>
      <c r="AV375" t="s">
        <v>878</v>
      </c>
      <c r="AW375" t="s">
        <v>878</v>
      </c>
      <c r="AX375">
        <v>77300</v>
      </c>
      <c r="AY375">
        <v>43.9</v>
      </c>
      <c r="AZ375">
        <v>10.1</v>
      </c>
      <c r="BA375" t="s">
        <v>878</v>
      </c>
      <c r="BB375">
        <v>218200</v>
      </c>
      <c r="BC375" t="s">
        <v>878</v>
      </c>
      <c r="BD375">
        <v>3.32</v>
      </c>
      <c r="BE375">
        <v>151</v>
      </c>
      <c r="BF375">
        <v>0.65</v>
      </c>
      <c r="BG375" t="s">
        <v>878</v>
      </c>
      <c r="BH375" t="s">
        <v>878</v>
      </c>
      <c r="BI375">
        <v>12.6</v>
      </c>
      <c r="BJ375">
        <v>2360</v>
      </c>
      <c r="BK375">
        <v>48.9</v>
      </c>
      <c r="BL375" t="s">
        <v>878</v>
      </c>
      <c r="BM375">
        <v>7.26</v>
      </c>
      <c r="BN375" t="s">
        <v>878</v>
      </c>
      <c r="BO375">
        <v>19.899999999999999</v>
      </c>
      <c r="BP375">
        <v>20.6</v>
      </c>
      <c r="BQ375" t="s">
        <v>878</v>
      </c>
      <c r="BR375">
        <v>5400</v>
      </c>
      <c r="BS375">
        <v>169</v>
      </c>
    </row>
    <row r="376" spans="1:71" x14ac:dyDescent="0.25">
      <c r="A376" t="s">
        <v>730</v>
      </c>
      <c r="B376">
        <v>19.100000000000001</v>
      </c>
      <c r="C376">
        <v>50800</v>
      </c>
      <c r="D376">
        <v>413</v>
      </c>
      <c r="E376">
        <v>0.35799999999999998</v>
      </c>
      <c r="F376" s="2">
        <v>10</v>
      </c>
      <c r="G376">
        <v>67800.808999999994</v>
      </c>
      <c r="H376">
        <v>1.28</v>
      </c>
      <c r="I376">
        <v>4.1399999999999997</v>
      </c>
      <c r="J376">
        <v>15600</v>
      </c>
      <c r="K376">
        <v>27</v>
      </c>
      <c r="L376">
        <v>48.5</v>
      </c>
      <c r="M376" t="s">
        <v>878</v>
      </c>
      <c r="N376">
        <v>7.42</v>
      </c>
      <c r="O376">
        <v>11.5</v>
      </c>
      <c r="P376">
        <v>5.03</v>
      </c>
      <c r="Q376">
        <v>521</v>
      </c>
      <c r="R376">
        <v>3.92</v>
      </c>
      <c r="S376">
        <v>2.2200000000000002</v>
      </c>
      <c r="T376">
        <v>2.31</v>
      </c>
      <c r="U376">
        <v>61200</v>
      </c>
      <c r="V376">
        <v>15.9</v>
      </c>
      <c r="W376">
        <v>5.36</v>
      </c>
      <c r="X376" t="s">
        <v>878</v>
      </c>
      <c r="Y376">
        <v>3.2</v>
      </c>
      <c r="Z376">
        <v>1.21</v>
      </c>
      <c r="AA376">
        <v>0.76</v>
      </c>
      <c r="AB376">
        <v>0.35</v>
      </c>
      <c r="AC376" t="s">
        <v>878</v>
      </c>
      <c r="AD376">
        <v>17900</v>
      </c>
      <c r="AE376">
        <v>17.100000000000001</v>
      </c>
      <c r="AF376">
        <v>20.2</v>
      </c>
      <c r="AG376">
        <v>0.32</v>
      </c>
      <c r="AH376">
        <v>8370</v>
      </c>
      <c r="AI376">
        <v>33900</v>
      </c>
      <c r="AJ376">
        <v>12.7</v>
      </c>
      <c r="AK376">
        <v>7210</v>
      </c>
      <c r="AL376">
        <v>8.1</v>
      </c>
      <c r="AM376">
        <v>30.1</v>
      </c>
      <c r="AN376">
        <v>46.9</v>
      </c>
      <c r="AO376">
        <v>450</v>
      </c>
      <c r="AP376">
        <v>4110</v>
      </c>
      <c r="AQ376" t="s">
        <v>878</v>
      </c>
      <c r="AR376">
        <v>7.27</v>
      </c>
      <c r="AS376" t="s">
        <v>878</v>
      </c>
      <c r="AT376">
        <v>106</v>
      </c>
      <c r="AU376" s="2">
        <v>2E-3</v>
      </c>
      <c r="AV376" t="s">
        <v>878</v>
      </c>
      <c r="AW376" t="s">
        <v>878</v>
      </c>
      <c r="AX376">
        <v>51700</v>
      </c>
      <c r="AY376">
        <v>47.9</v>
      </c>
      <c r="AZ376">
        <v>6.29</v>
      </c>
      <c r="BA376" t="s">
        <v>878</v>
      </c>
      <c r="BB376">
        <v>216515.85500000001</v>
      </c>
      <c r="BC376" t="s">
        <v>878</v>
      </c>
      <c r="BD376">
        <v>2.2200000000000002</v>
      </c>
      <c r="BE376">
        <v>385</v>
      </c>
      <c r="BF376">
        <v>0.57999999999999996</v>
      </c>
      <c r="BG376">
        <v>0.71</v>
      </c>
      <c r="BH376" t="s">
        <v>878</v>
      </c>
      <c r="BI376">
        <v>7.49</v>
      </c>
      <c r="BJ376">
        <v>2000</v>
      </c>
      <c r="BK376">
        <v>25.1</v>
      </c>
      <c r="BL376">
        <v>0.32</v>
      </c>
      <c r="BM376">
        <v>5.87</v>
      </c>
      <c r="BN376" s="2">
        <v>50</v>
      </c>
      <c r="BO376">
        <v>19.7</v>
      </c>
      <c r="BP376">
        <v>18.399999999999999</v>
      </c>
      <c r="BQ376">
        <v>2.13</v>
      </c>
      <c r="BR376">
        <v>11100</v>
      </c>
      <c r="BS376">
        <v>113</v>
      </c>
    </row>
    <row r="377" spans="1:71" x14ac:dyDescent="0.25">
      <c r="A377" t="s">
        <v>731</v>
      </c>
      <c r="B377">
        <v>7.8</v>
      </c>
      <c r="C377" t="s">
        <v>878</v>
      </c>
      <c r="D377" t="s">
        <v>878</v>
      </c>
      <c r="E377">
        <v>0.52</v>
      </c>
      <c r="F377" t="s">
        <v>878</v>
      </c>
      <c r="G377" t="s">
        <v>878</v>
      </c>
      <c r="H377" t="s">
        <v>878</v>
      </c>
      <c r="I377" t="s">
        <v>878</v>
      </c>
      <c r="J377" t="s">
        <v>878</v>
      </c>
      <c r="K377" t="s">
        <v>878</v>
      </c>
      <c r="L377" t="s">
        <v>878</v>
      </c>
      <c r="M377" t="s">
        <v>878</v>
      </c>
      <c r="N377" t="s">
        <v>878</v>
      </c>
      <c r="O377" t="s">
        <v>878</v>
      </c>
      <c r="P377" t="s">
        <v>878</v>
      </c>
      <c r="Q377">
        <v>93</v>
      </c>
      <c r="R377" t="s">
        <v>878</v>
      </c>
      <c r="S377" t="s">
        <v>878</v>
      </c>
      <c r="T377" t="s">
        <v>878</v>
      </c>
      <c r="U377" t="s">
        <v>878</v>
      </c>
      <c r="V377" t="s">
        <v>878</v>
      </c>
      <c r="W377" t="s">
        <v>878</v>
      </c>
      <c r="X377" t="s">
        <v>878</v>
      </c>
      <c r="Y377" t="s">
        <v>878</v>
      </c>
      <c r="Z377" t="s">
        <v>878</v>
      </c>
      <c r="AA377" t="s">
        <v>878</v>
      </c>
      <c r="AB377" t="s">
        <v>878</v>
      </c>
      <c r="AC377" t="s">
        <v>878</v>
      </c>
      <c r="AD377" t="s">
        <v>878</v>
      </c>
      <c r="AE377" t="s">
        <v>878</v>
      </c>
      <c r="AF377" t="s">
        <v>878</v>
      </c>
      <c r="AG377" t="s">
        <v>878</v>
      </c>
      <c r="AH377" t="s">
        <v>878</v>
      </c>
      <c r="AI377" t="s">
        <v>878</v>
      </c>
      <c r="AJ377" t="s">
        <v>878</v>
      </c>
      <c r="AK377" t="s">
        <v>878</v>
      </c>
      <c r="AL377" t="s">
        <v>878</v>
      </c>
      <c r="AM377" t="s">
        <v>878</v>
      </c>
      <c r="AN377" t="s">
        <v>878</v>
      </c>
      <c r="AO377" t="s">
        <v>878</v>
      </c>
      <c r="AP377" t="s">
        <v>878</v>
      </c>
      <c r="AQ377" t="s">
        <v>878</v>
      </c>
      <c r="AR377" t="s">
        <v>878</v>
      </c>
      <c r="AS377" t="s">
        <v>878</v>
      </c>
      <c r="AT377" t="s">
        <v>878</v>
      </c>
      <c r="AU377" t="s">
        <v>878</v>
      </c>
      <c r="AV377" t="s">
        <v>878</v>
      </c>
      <c r="AW377" t="s">
        <v>878</v>
      </c>
      <c r="AX377" t="s">
        <v>878</v>
      </c>
      <c r="AY377" t="s">
        <v>878</v>
      </c>
      <c r="AZ377" t="s">
        <v>878</v>
      </c>
      <c r="BA377" t="s">
        <v>878</v>
      </c>
      <c r="BB377" t="s">
        <v>878</v>
      </c>
      <c r="BC377" t="s">
        <v>878</v>
      </c>
      <c r="BD377" t="s">
        <v>878</v>
      </c>
      <c r="BE377" t="s">
        <v>878</v>
      </c>
      <c r="BF377" t="s">
        <v>878</v>
      </c>
      <c r="BG377" t="s">
        <v>878</v>
      </c>
      <c r="BH377" t="s">
        <v>878</v>
      </c>
      <c r="BI377" t="s">
        <v>878</v>
      </c>
      <c r="BJ377" t="s">
        <v>878</v>
      </c>
      <c r="BK377" t="s">
        <v>878</v>
      </c>
      <c r="BL377" t="s">
        <v>878</v>
      </c>
      <c r="BM377" t="s">
        <v>878</v>
      </c>
      <c r="BN377" t="s">
        <v>878</v>
      </c>
      <c r="BO377" t="s">
        <v>878</v>
      </c>
      <c r="BP377" t="s">
        <v>878</v>
      </c>
      <c r="BQ377" t="s">
        <v>878</v>
      </c>
      <c r="BR377" t="s">
        <v>878</v>
      </c>
      <c r="BS377" t="s">
        <v>878</v>
      </c>
    </row>
    <row r="378" spans="1:71" x14ac:dyDescent="0.25">
      <c r="A378" t="s">
        <v>732</v>
      </c>
      <c r="B378">
        <v>18.899999999999999</v>
      </c>
      <c r="C378" t="s">
        <v>878</v>
      </c>
      <c r="D378" t="s">
        <v>878</v>
      </c>
      <c r="E378">
        <v>1.24</v>
      </c>
      <c r="F378" t="s">
        <v>878</v>
      </c>
      <c r="G378" t="s">
        <v>878</v>
      </c>
      <c r="H378" t="s">
        <v>878</v>
      </c>
      <c r="I378" t="s">
        <v>878</v>
      </c>
      <c r="J378" t="s">
        <v>878</v>
      </c>
      <c r="K378" t="s">
        <v>878</v>
      </c>
      <c r="L378" t="s">
        <v>878</v>
      </c>
      <c r="M378" t="s">
        <v>878</v>
      </c>
      <c r="N378" t="s">
        <v>878</v>
      </c>
      <c r="O378" t="s">
        <v>878</v>
      </c>
      <c r="P378" t="s">
        <v>878</v>
      </c>
      <c r="Q378">
        <v>121</v>
      </c>
      <c r="R378" t="s">
        <v>878</v>
      </c>
      <c r="S378" t="s">
        <v>878</v>
      </c>
      <c r="T378" t="s">
        <v>878</v>
      </c>
      <c r="U378" t="s">
        <v>878</v>
      </c>
      <c r="V378" t="s">
        <v>878</v>
      </c>
      <c r="W378" t="s">
        <v>878</v>
      </c>
      <c r="X378" t="s">
        <v>878</v>
      </c>
      <c r="Y378" t="s">
        <v>878</v>
      </c>
      <c r="Z378" t="s">
        <v>878</v>
      </c>
      <c r="AA378" t="s">
        <v>878</v>
      </c>
      <c r="AB378" t="s">
        <v>878</v>
      </c>
      <c r="AC378" t="s">
        <v>878</v>
      </c>
      <c r="AD378" t="s">
        <v>878</v>
      </c>
      <c r="AE378" t="s">
        <v>878</v>
      </c>
      <c r="AF378" t="s">
        <v>878</v>
      </c>
      <c r="AG378" t="s">
        <v>878</v>
      </c>
      <c r="AH378" t="s">
        <v>878</v>
      </c>
      <c r="AI378" t="s">
        <v>878</v>
      </c>
      <c r="AJ378" t="s">
        <v>878</v>
      </c>
      <c r="AK378" t="s">
        <v>878</v>
      </c>
      <c r="AL378" t="s">
        <v>878</v>
      </c>
      <c r="AM378" t="s">
        <v>878</v>
      </c>
      <c r="AN378" t="s">
        <v>878</v>
      </c>
      <c r="AO378" t="s">
        <v>878</v>
      </c>
      <c r="AP378" t="s">
        <v>878</v>
      </c>
      <c r="AQ378" t="s">
        <v>878</v>
      </c>
      <c r="AR378" t="s">
        <v>878</v>
      </c>
      <c r="AS378" t="s">
        <v>878</v>
      </c>
      <c r="AT378" t="s">
        <v>878</v>
      </c>
      <c r="AU378" t="s">
        <v>878</v>
      </c>
      <c r="AV378" t="s">
        <v>878</v>
      </c>
      <c r="AW378" t="s">
        <v>878</v>
      </c>
      <c r="AX378" t="s">
        <v>878</v>
      </c>
      <c r="AY378" t="s">
        <v>878</v>
      </c>
      <c r="AZ378" t="s">
        <v>878</v>
      </c>
      <c r="BA378" t="s">
        <v>878</v>
      </c>
      <c r="BB378" t="s">
        <v>878</v>
      </c>
      <c r="BC378" t="s">
        <v>878</v>
      </c>
      <c r="BD378" t="s">
        <v>878</v>
      </c>
      <c r="BE378" t="s">
        <v>878</v>
      </c>
      <c r="BF378" t="s">
        <v>878</v>
      </c>
      <c r="BG378" t="s">
        <v>878</v>
      </c>
      <c r="BH378" t="s">
        <v>878</v>
      </c>
      <c r="BI378" t="s">
        <v>878</v>
      </c>
      <c r="BJ378" t="s">
        <v>878</v>
      </c>
      <c r="BK378" t="s">
        <v>878</v>
      </c>
      <c r="BL378" t="s">
        <v>878</v>
      </c>
      <c r="BM378" t="s">
        <v>878</v>
      </c>
      <c r="BN378" t="s">
        <v>878</v>
      </c>
      <c r="BO378" t="s">
        <v>878</v>
      </c>
      <c r="BP378" t="s">
        <v>878</v>
      </c>
      <c r="BQ378" t="s">
        <v>878</v>
      </c>
      <c r="BR378" t="s">
        <v>878</v>
      </c>
      <c r="BS378" t="s">
        <v>878</v>
      </c>
    </row>
    <row r="379" spans="1:71" x14ac:dyDescent="0.25">
      <c r="A379" t="s">
        <v>733</v>
      </c>
      <c r="B379">
        <v>33.6</v>
      </c>
      <c r="C379" t="s">
        <v>878</v>
      </c>
      <c r="D379" t="s">
        <v>878</v>
      </c>
      <c r="E379">
        <v>2.2400000000000002</v>
      </c>
      <c r="F379" t="s">
        <v>878</v>
      </c>
      <c r="G379" t="s">
        <v>878</v>
      </c>
      <c r="H379" t="s">
        <v>878</v>
      </c>
      <c r="I379" t="s">
        <v>878</v>
      </c>
      <c r="J379" t="s">
        <v>878</v>
      </c>
      <c r="K379" t="s">
        <v>878</v>
      </c>
      <c r="L379" t="s">
        <v>878</v>
      </c>
      <c r="M379" t="s">
        <v>878</v>
      </c>
      <c r="N379" t="s">
        <v>878</v>
      </c>
      <c r="O379" t="s">
        <v>878</v>
      </c>
      <c r="P379" t="s">
        <v>878</v>
      </c>
      <c r="Q379">
        <v>325</v>
      </c>
      <c r="R379" t="s">
        <v>878</v>
      </c>
      <c r="S379" t="s">
        <v>878</v>
      </c>
      <c r="T379" t="s">
        <v>878</v>
      </c>
      <c r="U379" t="s">
        <v>878</v>
      </c>
      <c r="V379" t="s">
        <v>878</v>
      </c>
      <c r="W379" t="s">
        <v>878</v>
      </c>
      <c r="X379" t="s">
        <v>878</v>
      </c>
      <c r="Y379" t="s">
        <v>878</v>
      </c>
      <c r="Z379" t="s">
        <v>878</v>
      </c>
      <c r="AA379" t="s">
        <v>878</v>
      </c>
      <c r="AB379" t="s">
        <v>878</v>
      </c>
      <c r="AC379" t="s">
        <v>878</v>
      </c>
      <c r="AD379" t="s">
        <v>878</v>
      </c>
      <c r="AE379" t="s">
        <v>878</v>
      </c>
      <c r="AF379" t="s">
        <v>878</v>
      </c>
      <c r="AG379" t="s">
        <v>878</v>
      </c>
      <c r="AH379" t="s">
        <v>878</v>
      </c>
      <c r="AI379" t="s">
        <v>878</v>
      </c>
      <c r="AJ379" t="s">
        <v>878</v>
      </c>
      <c r="AK379" t="s">
        <v>878</v>
      </c>
      <c r="AL379" t="s">
        <v>878</v>
      </c>
      <c r="AM379" t="s">
        <v>878</v>
      </c>
      <c r="AN379" t="s">
        <v>878</v>
      </c>
      <c r="AO379" t="s">
        <v>878</v>
      </c>
      <c r="AP379" t="s">
        <v>878</v>
      </c>
      <c r="AQ379" t="s">
        <v>878</v>
      </c>
      <c r="AR379" t="s">
        <v>878</v>
      </c>
      <c r="AS379" t="s">
        <v>878</v>
      </c>
      <c r="AT379" t="s">
        <v>878</v>
      </c>
      <c r="AU379" t="s">
        <v>878</v>
      </c>
      <c r="AV379" t="s">
        <v>878</v>
      </c>
      <c r="AW379" t="s">
        <v>878</v>
      </c>
      <c r="AX379" t="s">
        <v>878</v>
      </c>
      <c r="AY379" t="s">
        <v>878</v>
      </c>
      <c r="AZ379" t="s">
        <v>878</v>
      </c>
      <c r="BA379" t="s">
        <v>878</v>
      </c>
      <c r="BB379" t="s">
        <v>878</v>
      </c>
      <c r="BC379" t="s">
        <v>878</v>
      </c>
      <c r="BD379" t="s">
        <v>878</v>
      </c>
      <c r="BE379" t="s">
        <v>878</v>
      </c>
      <c r="BF379" t="s">
        <v>878</v>
      </c>
      <c r="BG379" t="s">
        <v>878</v>
      </c>
      <c r="BH379" t="s">
        <v>878</v>
      </c>
      <c r="BI379" t="s">
        <v>878</v>
      </c>
      <c r="BJ379" t="s">
        <v>878</v>
      </c>
      <c r="BK379" t="s">
        <v>878</v>
      </c>
      <c r="BL379" t="s">
        <v>878</v>
      </c>
      <c r="BM379" t="s">
        <v>878</v>
      </c>
      <c r="BN379" t="s">
        <v>878</v>
      </c>
      <c r="BO379" t="s">
        <v>878</v>
      </c>
      <c r="BP379" t="s">
        <v>878</v>
      </c>
      <c r="BQ379" t="s">
        <v>878</v>
      </c>
      <c r="BR379" t="s">
        <v>878</v>
      </c>
      <c r="BS379" t="s">
        <v>878</v>
      </c>
    </row>
    <row r="380" spans="1:71" x14ac:dyDescent="0.25">
      <c r="A380" t="s">
        <v>734</v>
      </c>
      <c r="B380">
        <v>10.5</v>
      </c>
      <c r="C380">
        <v>71300</v>
      </c>
      <c r="D380">
        <v>110</v>
      </c>
      <c r="E380">
        <v>0.16</v>
      </c>
      <c r="F380" t="s">
        <v>878</v>
      </c>
      <c r="G380">
        <v>649</v>
      </c>
      <c r="H380">
        <v>1.29</v>
      </c>
      <c r="I380">
        <v>1.64</v>
      </c>
      <c r="J380">
        <v>55800</v>
      </c>
      <c r="K380">
        <v>8.15</v>
      </c>
      <c r="L380">
        <v>39.200000000000003</v>
      </c>
      <c r="M380" t="s">
        <v>878</v>
      </c>
      <c r="N380">
        <v>317</v>
      </c>
      <c r="O380">
        <v>1458</v>
      </c>
      <c r="P380">
        <v>3.87</v>
      </c>
      <c r="Q380">
        <v>8970</v>
      </c>
      <c r="R380">
        <v>3.05</v>
      </c>
      <c r="S380">
        <v>1.75</v>
      </c>
      <c r="T380">
        <v>1.27</v>
      </c>
      <c r="U380">
        <v>116800</v>
      </c>
      <c r="V380">
        <v>16</v>
      </c>
      <c r="W380">
        <v>3.8</v>
      </c>
      <c r="X380" t="s">
        <v>878</v>
      </c>
      <c r="Y380">
        <v>1.64</v>
      </c>
      <c r="Z380" t="s">
        <v>878</v>
      </c>
      <c r="AA380">
        <v>0.62</v>
      </c>
      <c r="AB380">
        <v>0.13</v>
      </c>
      <c r="AC380">
        <v>3.2000000000000001E-2</v>
      </c>
      <c r="AD380">
        <v>12400</v>
      </c>
      <c r="AE380">
        <v>18.100000000000001</v>
      </c>
      <c r="AF380">
        <v>12.9</v>
      </c>
      <c r="AG380">
        <v>0.24</v>
      </c>
      <c r="AH380">
        <v>35800</v>
      </c>
      <c r="AI380">
        <v>1220</v>
      </c>
      <c r="AJ380">
        <v>1.94</v>
      </c>
      <c r="AK380">
        <v>14500</v>
      </c>
      <c r="AL380">
        <v>5.82</v>
      </c>
      <c r="AM380">
        <v>20.2</v>
      </c>
      <c r="AN380">
        <v>21500</v>
      </c>
      <c r="AO380">
        <v>1260</v>
      </c>
      <c r="AP380">
        <v>2505</v>
      </c>
      <c r="AQ380">
        <v>0.218</v>
      </c>
      <c r="AR380">
        <v>4.9800000000000004</v>
      </c>
      <c r="AS380">
        <v>0.40500000000000003</v>
      </c>
      <c r="AT380">
        <v>76</v>
      </c>
      <c r="AU380" t="s">
        <v>878</v>
      </c>
      <c r="AV380">
        <v>0.04</v>
      </c>
      <c r="AW380">
        <v>8.5000000000000006E-2</v>
      </c>
      <c r="AX380">
        <v>49800</v>
      </c>
      <c r="AY380">
        <v>19.899999999999999</v>
      </c>
      <c r="AZ380">
        <v>21.9</v>
      </c>
      <c r="BA380">
        <v>4.74</v>
      </c>
      <c r="BB380">
        <v>206200</v>
      </c>
      <c r="BC380">
        <v>4.26</v>
      </c>
      <c r="BD380">
        <v>2.2200000000000002</v>
      </c>
      <c r="BE380">
        <v>429</v>
      </c>
      <c r="BF380">
        <v>0.41</v>
      </c>
      <c r="BG380">
        <v>0.53</v>
      </c>
      <c r="BH380" t="s">
        <v>878</v>
      </c>
      <c r="BI380">
        <v>6.56</v>
      </c>
      <c r="BJ380">
        <v>5130</v>
      </c>
      <c r="BK380">
        <v>0.48</v>
      </c>
      <c r="BL380">
        <v>0.25</v>
      </c>
      <c r="BM380">
        <v>1.53</v>
      </c>
      <c r="BN380">
        <v>224</v>
      </c>
      <c r="BO380">
        <v>1.67</v>
      </c>
      <c r="BP380">
        <v>15.3</v>
      </c>
      <c r="BQ380">
        <v>1.57</v>
      </c>
      <c r="BR380">
        <v>2308</v>
      </c>
      <c r="BS380">
        <v>54</v>
      </c>
    </row>
    <row r="381" spans="1:71" x14ac:dyDescent="0.25">
      <c r="A381" t="s">
        <v>736</v>
      </c>
      <c r="B381">
        <v>0.11799999999999999</v>
      </c>
      <c r="C381">
        <v>79100</v>
      </c>
      <c r="D381" t="s">
        <v>878</v>
      </c>
      <c r="E381">
        <v>5.0999999999999997E-2</v>
      </c>
      <c r="F381" t="s">
        <v>878</v>
      </c>
      <c r="G381">
        <v>442</v>
      </c>
      <c r="H381">
        <v>1.41</v>
      </c>
      <c r="I381">
        <v>9.8000000000000004E-2</v>
      </c>
      <c r="J381">
        <v>59800</v>
      </c>
      <c r="K381" t="s">
        <v>878</v>
      </c>
      <c r="L381">
        <v>40.6</v>
      </c>
      <c r="M381" t="s">
        <v>878</v>
      </c>
      <c r="N381">
        <v>51</v>
      </c>
      <c r="O381">
        <v>1642</v>
      </c>
      <c r="P381">
        <v>4.0199999999999996</v>
      </c>
      <c r="Q381">
        <v>264</v>
      </c>
      <c r="R381">
        <v>3.4</v>
      </c>
      <c r="S381">
        <v>1.97</v>
      </c>
      <c r="T381">
        <v>1.37</v>
      </c>
      <c r="U381">
        <v>74700</v>
      </c>
      <c r="V381">
        <v>17.600000000000001</v>
      </c>
      <c r="W381">
        <v>4.0599999999999996</v>
      </c>
      <c r="X381" t="s">
        <v>878</v>
      </c>
      <c r="Y381">
        <v>1.7</v>
      </c>
      <c r="Z381" t="s">
        <v>878</v>
      </c>
      <c r="AA381">
        <v>0.69</v>
      </c>
      <c r="AB381">
        <v>4.2000000000000003E-2</v>
      </c>
      <c r="AC381">
        <v>1.0999999999999999E-2</v>
      </c>
      <c r="AD381">
        <v>13500</v>
      </c>
      <c r="AE381">
        <v>18.8</v>
      </c>
      <c r="AF381">
        <v>13</v>
      </c>
      <c r="AG381">
        <v>0.27</v>
      </c>
      <c r="AH381">
        <v>51900</v>
      </c>
      <c r="AI381">
        <v>1310</v>
      </c>
      <c r="AJ381">
        <v>1.38</v>
      </c>
      <c r="AK381">
        <v>16100</v>
      </c>
      <c r="AL381">
        <v>6.17</v>
      </c>
      <c r="AM381">
        <v>21.9</v>
      </c>
      <c r="AN381">
        <v>518</v>
      </c>
      <c r="AO381">
        <v>1410</v>
      </c>
      <c r="AP381">
        <v>10.199999999999999</v>
      </c>
      <c r="AQ381">
        <v>0.24299999999999999</v>
      </c>
      <c r="AR381">
        <v>5.32</v>
      </c>
      <c r="AS381">
        <v>0.52600000000000002</v>
      </c>
      <c r="AT381">
        <v>82</v>
      </c>
      <c r="AU381" t="s">
        <v>878</v>
      </c>
      <c r="AV381">
        <v>3.2000000000000001E-2</v>
      </c>
      <c r="AW381">
        <v>6.3E-2</v>
      </c>
      <c r="AX381">
        <v>1090</v>
      </c>
      <c r="AY381">
        <v>0.24</v>
      </c>
      <c r="AZ381">
        <v>27.7</v>
      </c>
      <c r="BA381" t="s">
        <v>878</v>
      </c>
      <c r="BB381">
        <v>241700</v>
      </c>
      <c r="BC381">
        <v>4.6399999999999997</v>
      </c>
      <c r="BD381">
        <v>1.89</v>
      </c>
      <c r="BE381">
        <v>478</v>
      </c>
      <c r="BF381">
        <v>0.42</v>
      </c>
      <c r="BG381">
        <v>0.57999999999999996</v>
      </c>
      <c r="BH381" t="s">
        <v>878</v>
      </c>
      <c r="BI381">
        <v>6.55</v>
      </c>
      <c r="BJ381">
        <v>5880</v>
      </c>
      <c r="BK381" t="s">
        <v>878</v>
      </c>
      <c r="BL381">
        <v>0.28000000000000003</v>
      </c>
      <c r="BM381">
        <v>1.44</v>
      </c>
      <c r="BN381">
        <v>257</v>
      </c>
      <c r="BO381">
        <v>1.0900000000000001</v>
      </c>
      <c r="BP381">
        <v>17.5</v>
      </c>
      <c r="BQ381">
        <v>1.77</v>
      </c>
      <c r="BR381">
        <v>88</v>
      </c>
      <c r="BS381">
        <v>58</v>
      </c>
    </row>
    <row r="382" spans="1:71" x14ac:dyDescent="0.25">
      <c r="A382" t="s">
        <v>739</v>
      </c>
      <c r="B382">
        <v>0.11700000000000001</v>
      </c>
      <c r="C382">
        <v>88400</v>
      </c>
      <c r="D382" t="s">
        <v>878</v>
      </c>
      <c r="E382">
        <v>7.4999999999999997E-2</v>
      </c>
      <c r="F382" t="s">
        <v>878</v>
      </c>
      <c r="G382">
        <v>389</v>
      </c>
      <c r="H382">
        <v>1.24</v>
      </c>
      <c r="I382">
        <v>9.9000000000000005E-2</v>
      </c>
      <c r="J382">
        <v>64000</v>
      </c>
      <c r="K382" t="s">
        <v>878</v>
      </c>
      <c r="L382">
        <v>35.9</v>
      </c>
      <c r="M382" t="s">
        <v>878</v>
      </c>
      <c r="N382">
        <v>50</v>
      </c>
      <c r="O382">
        <v>2807</v>
      </c>
      <c r="P382">
        <v>3.46</v>
      </c>
      <c r="Q382">
        <v>258</v>
      </c>
      <c r="R382">
        <v>2.95</v>
      </c>
      <c r="S382">
        <v>1.67</v>
      </c>
      <c r="T382">
        <v>1.21</v>
      </c>
      <c r="U382">
        <v>67800</v>
      </c>
      <c r="V382">
        <v>17.899999999999999</v>
      </c>
      <c r="W382">
        <v>3.51</v>
      </c>
      <c r="X382" t="s">
        <v>878</v>
      </c>
      <c r="Y382">
        <v>1.55</v>
      </c>
      <c r="Z382" t="s">
        <v>878</v>
      </c>
      <c r="AA382">
        <v>0.59</v>
      </c>
      <c r="AB382">
        <v>3.7999999999999999E-2</v>
      </c>
      <c r="AC382">
        <v>0.02</v>
      </c>
      <c r="AD382">
        <v>11800</v>
      </c>
      <c r="AE382">
        <v>16.600000000000001</v>
      </c>
      <c r="AF382">
        <v>11.5</v>
      </c>
      <c r="AG382">
        <v>0.23</v>
      </c>
      <c r="AH382">
        <v>48600</v>
      </c>
      <c r="AI382">
        <v>1160</v>
      </c>
      <c r="AJ382">
        <v>1.45</v>
      </c>
      <c r="AK382">
        <v>16000</v>
      </c>
      <c r="AL382">
        <v>5.43</v>
      </c>
      <c r="AM382">
        <v>18.899999999999999</v>
      </c>
      <c r="AN382">
        <v>572</v>
      </c>
      <c r="AO382">
        <v>1220</v>
      </c>
      <c r="AP382">
        <v>9.19</v>
      </c>
      <c r="AQ382">
        <v>0.44400000000000001</v>
      </c>
      <c r="AR382">
        <v>4.63</v>
      </c>
      <c r="AS382">
        <v>0.86799999999999999</v>
      </c>
      <c r="AT382">
        <v>72</v>
      </c>
      <c r="AU382" t="s">
        <v>878</v>
      </c>
      <c r="AV382">
        <v>0.06</v>
      </c>
      <c r="AW382">
        <v>0.112</v>
      </c>
      <c r="AX382">
        <v>1140</v>
      </c>
      <c r="AY382">
        <v>0.2</v>
      </c>
      <c r="AZ382">
        <v>23.7</v>
      </c>
      <c r="BA382" t="s">
        <v>878</v>
      </c>
      <c r="BB382">
        <v>239600</v>
      </c>
      <c r="BC382">
        <v>4.03</v>
      </c>
      <c r="BD382">
        <v>1.63</v>
      </c>
      <c r="BE382">
        <v>469</v>
      </c>
      <c r="BF382">
        <v>0.38</v>
      </c>
      <c r="BG382">
        <v>0.52</v>
      </c>
      <c r="BH382" t="s">
        <v>878</v>
      </c>
      <c r="BI382">
        <v>5.72</v>
      </c>
      <c r="BJ382">
        <v>5030</v>
      </c>
      <c r="BK382">
        <v>0.15</v>
      </c>
      <c r="BL382">
        <v>0.24</v>
      </c>
      <c r="BM382">
        <v>1.28</v>
      </c>
      <c r="BN382">
        <v>231</v>
      </c>
      <c r="BO382">
        <v>1.08</v>
      </c>
      <c r="BP382">
        <v>14.9</v>
      </c>
      <c r="BQ382">
        <v>1.52</v>
      </c>
      <c r="BR382">
        <v>84</v>
      </c>
      <c r="BS382">
        <v>52</v>
      </c>
    </row>
    <row r="383" spans="1:71" x14ac:dyDescent="0.25">
      <c r="A383" t="s">
        <v>740</v>
      </c>
      <c r="B383">
        <v>0.17199999999999999</v>
      </c>
      <c r="C383">
        <v>71500</v>
      </c>
      <c r="D383" t="s">
        <v>878</v>
      </c>
      <c r="E383">
        <v>0.20699999999999999</v>
      </c>
      <c r="F383" t="s">
        <v>878</v>
      </c>
      <c r="G383">
        <v>188</v>
      </c>
      <c r="H383">
        <v>0.56000000000000005</v>
      </c>
      <c r="I383">
        <v>0.16</v>
      </c>
      <c r="J383">
        <v>52300</v>
      </c>
      <c r="K383">
        <v>7.1999999999999995E-2</v>
      </c>
      <c r="L383">
        <v>17.100000000000001</v>
      </c>
      <c r="M383" t="s">
        <v>878</v>
      </c>
      <c r="N383">
        <v>85</v>
      </c>
      <c r="O383">
        <v>7710</v>
      </c>
      <c r="P383">
        <v>1.32</v>
      </c>
      <c r="Q383">
        <v>404</v>
      </c>
      <c r="R383">
        <v>1.54</v>
      </c>
      <c r="S383">
        <v>0.93</v>
      </c>
      <c r="T383">
        <v>0.57999999999999996</v>
      </c>
      <c r="U383">
        <v>73200</v>
      </c>
      <c r="V383">
        <v>13.8</v>
      </c>
      <c r="W383">
        <v>1.64</v>
      </c>
      <c r="X383" t="s">
        <v>878</v>
      </c>
      <c r="Y383">
        <v>0.75</v>
      </c>
      <c r="Z383" t="s">
        <v>878</v>
      </c>
      <c r="AA383">
        <v>0.32</v>
      </c>
      <c r="AB383">
        <v>2.8000000000000001E-2</v>
      </c>
      <c r="AC383">
        <v>0.05</v>
      </c>
      <c r="AD383">
        <v>5070</v>
      </c>
      <c r="AE383">
        <v>8.17</v>
      </c>
      <c r="AF383">
        <v>6.51</v>
      </c>
      <c r="AG383">
        <v>0.13</v>
      </c>
      <c r="AH383">
        <v>86300</v>
      </c>
      <c r="AI383">
        <v>1200</v>
      </c>
      <c r="AJ383">
        <v>1</v>
      </c>
      <c r="AK383">
        <v>10300</v>
      </c>
      <c r="AL383">
        <v>2.61</v>
      </c>
      <c r="AM383">
        <v>8.75</v>
      </c>
      <c r="AN383">
        <v>1215</v>
      </c>
      <c r="AO383">
        <v>500</v>
      </c>
      <c r="AP383">
        <v>10.199999999999999</v>
      </c>
      <c r="AQ383">
        <v>0.85299999999999998</v>
      </c>
      <c r="AR383">
        <v>2.17</v>
      </c>
      <c r="AS383">
        <v>1.76</v>
      </c>
      <c r="AT383">
        <v>27.9</v>
      </c>
      <c r="AU383" t="s">
        <v>878</v>
      </c>
      <c r="AV383">
        <v>0.14599999999999999</v>
      </c>
      <c r="AW383">
        <v>0.252</v>
      </c>
      <c r="AX383">
        <v>2050</v>
      </c>
      <c r="AY383" t="s">
        <v>878</v>
      </c>
      <c r="AZ383">
        <v>19.7</v>
      </c>
      <c r="BA383" t="s">
        <v>878</v>
      </c>
      <c r="BB383">
        <v>228700</v>
      </c>
      <c r="BC383">
        <v>1.87</v>
      </c>
      <c r="BD383">
        <v>0.85</v>
      </c>
      <c r="BE383">
        <v>276</v>
      </c>
      <c r="BF383" t="s">
        <v>878</v>
      </c>
      <c r="BG383">
        <v>0.25</v>
      </c>
      <c r="BH383" t="s">
        <v>878</v>
      </c>
      <c r="BI383">
        <v>2.42</v>
      </c>
      <c r="BJ383">
        <v>2630</v>
      </c>
      <c r="BK383" t="s">
        <v>878</v>
      </c>
      <c r="BL383">
        <v>0.13</v>
      </c>
      <c r="BM383">
        <v>0.57999999999999996</v>
      </c>
      <c r="BN383">
        <v>196</v>
      </c>
      <c r="BO383">
        <v>1.23</v>
      </c>
      <c r="BP383">
        <v>8.02</v>
      </c>
      <c r="BQ383">
        <v>0.88</v>
      </c>
      <c r="BR383">
        <v>92</v>
      </c>
      <c r="BS383">
        <v>26.3</v>
      </c>
    </row>
    <row r="384" spans="1:71" x14ac:dyDescent="0.25">
      <c r="A384" t="s">
        <v>742</v>
      </c>
      <c r="B384">
        <v>0.35199999999999998</v>
      </c>
      <c r="C384">
        <v>59600</v>
      </c>
      <c r="D384" t="s">
        <v>878</v>
      </c>
      <c r="E384">
        <v>0.248</v>
      </c>
      <c r="F384" t="s">
        <v>878</v>
      </c>
      <c r="G384">
        <v>71</v>
      </c>
      <c r="H384" t="s">
        <v>878</v>
      </c>
      <c r="I384">
        <v>0.36</v>
      </c>
      <c r="J384">
        <v>44400</v>
      </c>
      <c r="K384">
        <v>0.12</v>
      </c>
      <c r="L384">
        <v>6.62</v>
      </c>
      <c r="M384" t="s">
        <v>878</v>
      </c>
      <c r="N384">
        <v>112</v>
      </c>
      <c r="O384">
        <v>10400</v>
      </c>
      <c r="P384">
        <v>0.26</v>
      </c>
      <c r="Q384">
        <v>978</v>
      </c>
      <c r="R384">
        <v>0.78</v>
      </c>
      <c r="S384">
        <v>0.55000000000000004</v>
      </c>
      <c r="T384">
        <v>0.24</v>
      </c>
      <c r="U384">
        <v>78700</v>
      </c>
      <c r="V384">
        <v>11.4</v>
      </c>
      <c r="W384">
        <v>0.7</v>
      </c>
      <c r="X384" t="s">
        <v>878</v>
      </c>
      <c r="Y384">
        <v>0.37</v>
      </c>
      <c r="Z384" t="s">
        <v>878</v>
      </c>
      <c r="AA384">
        <v>0.18</v>
      </c>
      <c r="AB384">
        <v>0.03</v>
      </c>
      <c r="AC384">
        <v>0.1</v>
      </c>
      <c r="AD384">
        <v>1520</v>
      </c>
      <c r="AE384">
        <v>3.33</v>
      </c>
      <c r="AF384">
        <v>3.95</v>
      </c>
      <c r="AG384">
        <v>8.6999999999999994E-2</v>
      </c>
      <c r="AH384">
        <v>107800</v>
      </c>
      <c r="AI384">
        <v>1270</v>
      </c>
      <c r="AJ384">
        <v>1.19</v>
      </c>
      <c r="AK384">
        <v>6750</v>
      </c>
      <c r="AL384">
        <v>1.19</v>
      </c>
      <c r="AM384">
        <v>3.14</v>
      </c>
      <c r="AN384">
        <v>2230</v>
      </c>
      <c r="AO384">
        <v>120</v>
      </c>
      <c r="AP384">
        <v>11.1</v>
      </c>
      <c r="AQ384">
        <v>1.72</v>
      </c>
      <c r="AR384">
        <v>0.81</v>
      </c>
      <c r="AS384">
        <v>3.87</v>
      </c>
      <c r="AT384">
        <v>5.97</v>
      </c>
      <c r="AU384" t="s">
        <v>878</v>
      </c>
      <c r="AV384">
        <v>0.28000000000000003</v>
      </c>
      <c r="AW384">
        <v>0.55000000000000004</v>
      </c>
      <c r="AX384">
        <v>4590</v>
      </c>
      <c r="AY384" t="s">
        <v>878</v>
      </c>
      <c r="AZ384">
        <v>19.100000000000001</v>
      </c>
      <c r="BA384" t="s">
        <v>878</v>
      </c>
      <c r="BB384">
        <v>224200</v>
      </c>
      <c r="BC384" t="s">
        <v>878</v>
      </c>
      <c r="BD384">
        <v>0.66</v>
      </c>
      <c r="BE384">
        <v>161</v>
      </c>
      <c r="BF384" t="s">
        <v>878</v>
      </c>
      <c r="BG384">
        <v>0.12</v>
      </c>
      <c r="BH384" t="s">
        <v>878</v>
      </c>
      <c r="BI384">
        <v>0.77</v>
      </c>
      <c r="BJ384">
        <v>1380</v>
      </c>
      <c r="BK384">
        <v>6.5000000000000002E-2</v>
      </c>
      <c r="BL384">
        <v>8.1000000000000003E-2</v>
      </c>
      <c r="BM384">
        <v>0.22</v>
      </c>
      <c r="BN384">
        <v>180</v>
      </c>
      <c r="BO384">
        <v>0.56000000000000005</v>
      </c>
      <c r="BP384">
        <v>4.3899999999999997</v>
      </c>
      <c r="BQ384">
        <v>0.56000000000000005</v>
      </c>
      <c r="BR384">
        <v>99</v>
      </c>
      <c r="BS384">
        <v>12.4</v>
      </c>
    </row>
    <row r="385" spans="1:71" x14ac:dyDescent="0.25">
      <c r="A385" t="s">
        <v>743</v>
      </c>
      <c r="B385">
        <v>42.9</v>
      </c>
      <c r="C385" t="s">
        <v>878</v>
      </c>
      <c r="D385" t="s">
        <v>878</v>
      </c>
      <c r="E385">
        <v>3.89</v>
      </c>
      <c r="F385" t="s">
        <v>878</v>
      </c>
      <c r="G385" t="s">
        <v>878</v>
      </c>
      <c r="H385" t="s">
        <v>878</v>
      </c>
      <c r="I385" t="s">
        <v>878</v>
      </c>
      <c r="J385" t="s">
        <v>878</v>
      </c>
      <c r="K385" t="s">
        <v>878</v>
      </c>
      <c r="L385" t="s">
        <v>878</v>
      </c>
      <c r="M385" t="s">
        <v>878</v>
      </c>
      <c r="N385" t="s">
        <v>878</v>
      </c>
      <c r="O385" t="s">
        <v>878</v>
      </c>
      <c r="P385" t="s">
        <v>878</v>
      </c>
      <c r="Q385">
        <v>392</v>
      </c>
      <c r="R385" t="s">
        <v>878</v>
      </c>
      <c r="S385" t="s">
        <v>878</v>
      </c>
      <c r="T385" t="s">
        <v>878</v>
      </c>
      <c r="U385" t="s">
        <v>878</v>
      </c>
      <c r="V385" t="s">
        <v>878</v>
      </c>
      <c r="W385" t="s">
        <v>878</v>
      </c>
      <c r="X385" t="s">
        <v>878</v>
      </c>
      <c r="Y385" t="s">
        <v>878</v>
      </c>
      <c r="Z385" t="s">
        <v>878</v>
      </c>
      <c r="AA385" t="s">
        <v>878</v>
      </c>
      <c r="AB385" t="s">
        <v>878</v>
      </c>
      <c r="AC385" t="s">
        <v>878</v>
      </c>
      <c r="AD385" t="s">
        <v>878</v>
      </c>
      <c r="AE385" t="s">
        <v>878</v>
      </c>
      <c r="AF385" t="s">
        <v>878</v>
      </c>
      <c r="AG385" t="s">
        <v>878</v>
      </c>
      <c r="AH385" t="s">
        <v>878</v>
      </c>
      <c r="AI385" t="s">
        <v>878</v>
      </c>
      <c r="AJ385" t="s">
        <v>878</v>
      </c>
      <c r="AK385" t="s">
        <v>878</v>
      </c>
      <c r="AL385" t="s">
        <v>878</v>
      </c>
      <c r="AM385" t="s">
        <v>878</v>
      </c>
      <c r="AN385" t="s">
        <v>878</v>
      </c>
      <c r="AO385" t="s">
        <v>878</v>
      </c>
      <c r="AP385" t="s">
        <v>878</v>
      </c>
      <c r="AQ385" t="s">
        <v>878</v>
      </c>
      <c r="AR385" t="s">
        <v>878</v>
      </c>
      <c r="AS385" t="s">
        <v>878</v>
      </c>
      <c r="AT385" t="s">
        <v>878</v>
      </c>
      <c r="AU385" t="s">
        <v>878</v>
      </c>
      <c r="AV385" t="s">
        <v>878</v>
      </c>
      <c r="AW385" t="s">
        <v>878</v>
      </c>
      <c r="AX385" t="s">
        <v>878</v>
      </c>
      <c r="AY385" t="s">
        <v>878</v>
      </c>
      <c r="AZ385" t="s">
        <v>878</v>
      </c>
      <c r="BA385" t="s">
        <v>878</v>
      </c>
      <c r="BB385" t="s">
        <v>878</v>
      </c>
      <c r="BC385" t="s">
        <v>878</v>
      </c>
      <c r="BD385" t="s">
        <v>878</v>
      </c>
      <c r="BE385" t="s">
        <v>878</v>
      </c>
      <c r="BF385" t="s">
        <v>878</v>
      </c>
      <c r="BG385" t="s">
        <v>878</v>
      </c>
      <c r="BH385" t="s">
        <v>878</v>
      </c>
      <c r="BI385" t="s">
        <v>878</v>
      </c>
      <c r="BJ385" t="s">
        <v>878</v>
      </c>
      <c r="BK385" t="s">
        <v>878</v>
      </c>
      <c r="BL385" t="s">
        <v>878</v>
      </c>
      <c r="BM385" t="s">
        <v>878</v>
      </c>
      <c r="BN385" t="s">
        <v>878</v>
      </c>
      <c r="BO385" t="s">
        <v>878</v>
      </c>
      <c r="BP385" t="s">
        <v>878</v>
      </c>
      <c r="BQ385" t="s">
        <v>878</v>
      </c>
      <c r="BR385" t="s">
        <v>878</v>
      </c>
      <c r="BS385" t="s">
        <v>878</v>
      </c>
    </row>
    <row r="386" spans="1:71" x14ac:dyDescent="0.25">
      <c r="A386" t="s">
        <v>744</v>
      </c>
      <c r="B386" t="s">
        <v>878</v>
      </c>
      <c r="C386" t="s">
        <v>878</v>
      </c>
      <c r="D386" t="s">
        <v>878</v>
      </c>
      <c r="E386">
        <v>1.48</v>
      </c>
      <c r="F386" t="s">
        <v>878</v>
      </c>
      <c r="G386" t="s">
        <v>878</v>
      </c>
      <c r="H386" t="s">
        <v>878</v>
      </c>
      <c r="I386" t="s">
        <v>878</v>
      </c>
      <c r="J386" t="s">
        <v>878</v>
      </c>
      <c r="K386" t="s">
        <v>878</v>
      </c>
      <c r="L386" t="s">
        <v>878</v>
      </c>
      <c r="M386" t="s">
        <v>878</v>
      </c>
      <c r="N386" t="s">
        <v>878</v>
      </c>
      <c r="O386" t="s">
        <v>878</v>
      </c>
      <c r="P386" t="s">
        <v>878</v>
      </c>
      <c r="Q386" t="s">
        <v>878</v>
      </c>
      <c r="R386" t="s">
        <v>878</v>
      </c>
      <c r="S386" t="s">
        <v>878</v>
      </c>
      <c r="T386" t="s">
        <v>878</v>
      </c>
      <c r="U386" t="s">
        <v>878</v>
      </c>
      <c r="V386" t="s">
        <v>878</v>
      </c>
      <c r="W386" t="s">
        <v>878</v>
      </c>
      <c r="X386" t="s">
        <v>878</v>
      </c>
      <c r="Y386" t="s">
        <v>878</v>
      </c>
      <c r="Z386" t="s">
        <v>878</v>
      </c>
      <c r="AA386" t="s">
        <v>878</v>
      </c>
      <c r="AB386" t="s">
        <v>878</v>
      </c>
      <c r="AC386" t="s">
        <v>878</v>
      </c>
      <c r="AD386" t="s">
        <v>878</v>
      </c>
      <c r="AE386" t="s">
        <v>878</v>
      </c>
      <c r="AF386" t="s">
        <v>878</v>
      </c>
      <c r="AG386" t="s">
        <v>878</v>
      </c>
      <c r="AH386" t="s">
        <v>878</v>
      </c>
      <c r="AI386" t="s">
        <v>878</v>
      </c>
      <c r="AJ386" t="s">
        <v>878</v>
      </c>
      <c r="AK386" t="s">
        <v>878</v>
      </c>
      <c r="AL386" t="s">
        <v>878</v>
      </c>
      <c r="AM386" t="s">
        <v>878</v>
      </c>
      <c r="AN386" t="s">
        <v>878</v>
      </c>
      <c r="AO386" t="s">
        <v>878</v>
      </c>
      <c r="AP386" t="s">
        <v>878</v>
      </c>
      <c r="AQ386" t="s">
        <v>878</v>
      </c>
      <c r="AR386" t="s">
        <v>878</v>
      </c>
      <c r="AS386" t="s">
        <v>878</v>
      </c>
      <c r="AT386" t="s">
        <v>878</v>
      </c>
      <c r="AU386" t="s">
        <v>878</v>
      </c>
      <c r="AV386" t="s">
        <v>878</v>
      </c>
      <c r="AW386" t="s">
        <v>878</v>
      </c>
      <c r="AX386" t="s">
        <v>878</v>
      </c>
      <c r="AY386" t="s">
        <v>878</v>
      </c>
      <c r="AZ386" t="s">
        <v>878</v>
      </c>
      <c r="BA386" t="s">
        <v>878</v>
      </c>
      <c r="BB386" t="s">
        <v>878</v>
      </c>
      <c r="BC386" t="s">
        <v>878</v>
      </c>
      <c r="BD386" t="s">
        <v>878</v>
      </c>
      <c r="BE386" t="s">
        <v>878</v>
      </c>
      <c r="BF386" t="s">
        <v>878</v>
      </c>
      <c r="BG386" t="s">
        <v>878</v>
      </c>
      <c r="BH386" t="s">
        <v>878</v>
      </c>
      <c r="BI386" t="s">
        <v>878</v>
      </c>
      <c r="BJ386" t="s">
        <v>878</v>
      </c>
      <c r="BK386" t="s">
        <v>878</v>
      </c>
      <c r="BL386" t="s">
        <v>878</v>
      </c>
      <c r="BM386" t="s">
        <v>878</v>
      </c>
      <c r="BN386" t="s">
        <v>878</v>
      </c>
      <c r="BO386" t="s">
        <v>878</v>
      </c>
      <c r="BP386" t="s">
        <v>878</v>
      </c>
      <c r="BQ386" t="s">
        <v>878</v>
      </c>
      <c r="BR386" t="s">
        <v>878</v>
      </c>
      <c r="BS386" t="s">
        <v>878</v>
      </c>
    </row>
    <row r="387" spans="1:71" x14ac:dyDescent="0.25">
      <c r="A387" t="s">
        <v>746</v>
      </c>
      <c r="B387" t="s">
        <v>878</v>
      </c>
      <c r="C387" t="s">
        <v>878</v>
      </c>
      <c r="D387" t="s">
        <v>878</v>
      </c>
      <c r="E387">
        <v>1.65</v>
      </c>
      <c r="F387" t="s">
        <v>878</v>
      </c>
      <c r="G387" t="s">
        <v>878</v>
      </c>
      <c r="H387" t="s">
        <v>878</v>
      </c>
      <c r="I387" t="s">
        <v>878</v>
      </c>
      <c r="J387" t="s">
        <v>878</v>
      </c>
      <c r="K387" t="s">
        <v>878</v>
      </c>
      <c r="L387" t="s">
        <v>878</v>
      </c>
      <c r="M387" t="s">
        <v>878</v>
      </c>
      <c r="N387" t="s">
        <v>878</v>
      </c>
      <c r="O387" t="s">
        <v>878</v>
      </c>
      <c r="P387" t="s">
        <v>878</v>
      </c>
      <c r="Q387" t="s">
        <v>878</v>
      </c>
      <c r="R387" t="s">
        <v>878</v>
      </c>
      <c r="S387" t="s">
        <v>878</v>
      </c>
      <c r="T387" t="s">
        <v>878</v>
      </c>
      <c r="U387" t="s">
        <v>878</v>
      </c>
      <c r="V387" t="s">
        <v>878</v>
      </c>
      <c r="W387" t="s">
        <v>878</v>
      </c>
      <c r="X387" t="s">
        <v>878</v>
      </c>
      <c r="Y387" t="s">
        <v>878</v>
      </c>
      <c r="Z387" t="s">
        <v>878</v>
      </c>
      <c r="AA387" t="s">
        <v>878</v>
      </c>
      <c r="AB387" t="s">
        <v>878</v>
      </c>
      <c r="AC387" t="s">
        <v>878</v>
      </c>
      <c r="AD387" t="s">
        <v>878</v>
      </c>
      <c r="AE387" t="s">
        <v>878</v>
      </c>
      <c r="AF387" t="s">
        <v>878</v>
      </c>
      <c r="AG387" t="s">
        <v>878</v>
      </c>
      <c r="AH387" t="s">
        <v>878</v>
      </c>
      <c r="AI387" t="s">
        <v>878</v>
      </c>
      <c r="AJ387" t="s">
        <v>878</v>
      </c>
      <c r="AK387" t="s">
        <v>878</v>
      </c>
      <c r="AL387" t="s">
        <v>878</v>
      </c>
      <c r="AM387" t="s">
        <v>878</v>
      </c>
      <c r="AN387" t="s">
        <v>878</v>
      </c>
      <c r="AO387" t="s">
        <v>878</v>
      </c>
      <c r="AP387" t="s">
        <v>878</v>
      </c>
      <c r="AQ387" t="s">
        <v>878</v>
      </c>
      <c r="AR387" t="s">
        <v>878</v>
      </c>
      <c r="AS387" t="s">
        <v>878</v>
      </c>
      <c r="AT387" t="s">
        <v>878</v>
      </c>
      <c r="AU387" t="s">
        <v>878</v>
      </c>
      <c r="AV387" t="s">
        <v>878</v>
      </c>
      <c r="AW387" t="s">
        <v>878</v>
      </c>
      <c r="AX387" t="s">
        <v>878</v>
      </c>
      <c r="AY387" t="s">
        <v>878</v>
      </c>
      <c r="AZ387" t="s">
        <v>878</v>
      </c>
      <c r="BA387" t="s">
        <v>878</v>
      </c>
      <c r="BB387" t="s">
        <v>878</v>
      </c>
      <c r="BC387" t="s">
        <v>878</v>
      </c>
      <c r="BD387" t="s">
        <v>878</v>
      </c>
      <c r="BE387" t="s">
        <v>878</v>
      </c>
      <c r="BF387" t="s">
        <v>878</v>
      </c>
      <c r="BG387" t="s">
        <v>878</v>
      </c>
      <c r="BH387" t="s">
        <v>878</v>
      </c>
      <c r="BI387" t="s">
        <v>878</v>
      </c>
      <c r="BJ387" t="s">
        <v>878</v>
      </c>
      <c r="BK387" t="s">
        <v>878</v>
      </c>
      <c r="BL387" t="s">
        <v>878</v>
      </c>
      <c r="BM387" t="s">
        <v>878</v>
      </c>
      <c r="BN387" t="s">
        <v>878</v>
      </c>
      <c r="BO387" t="s">
        <v>878</v>
      </c>
      <c r="BP387" t="s">
        <v>878</v>
      </c>
      <c r="BQ387" t="s">
        <v>878</v>
      </c>
      <c r="BR387" t="s">
        <v>878</v>
      </c>
      <c r="BS387" t="s">
        <v>878</v>
      </c>
    </row>
    <row r="388" spans="1:71" x14ac:dyDescent="0.25">
      <c r="A388" t="s">
        <v>748</v>
      </c>
      <c r="B388" t="s">
        <v>878</v>
      </c>
      <c r="C388" t="s">
        <v>878</v>
      </c>
      <c r="D388" t="s">
        <v>878</v>
      </c>
      <c r="E388">
        <v>1.43</v>
      </c>
      <c r="F388" t="s">
        <v>878</v>
      </c>
      <c r="G388" t="s">
        <v>878</v>
      </c>
      <c r="H388" t="s">
        <v>878</v>
      </c>
      <c r="I388" t="s">
        <v>878</v>
      </c>
      <c r="J388" t="s">
        <v>878</v>
      </c>
      <c r="K388" t="s">
        <v>878</v>
      </c>
      <c r="L388" t="s">
        <v>878</v>
      </c>
      <c r="M388" t="s">
        <v>878</v>
      </c>
      <c r="N388" t="s">
        <v>878</v>
      </c>
      <c r="O388" t="s">
        <v>878</v>
      </c>
      <c r="P388" t="s">
        <v>878</v>
      </c>
      <c r="Q388" t="s">
        <v>878</v>
      </c>
      <c r="R388" t="s">
        <v>878</v>
      </c>
      <c r="S388" t="s">
        <v>878</v>
      </c>
      <c r="T388" t="s">
        <v>878</v>
      </c>
      <c r="U388" t="s">
        <v>878</v>
      </c>
      <c r="V388" t="s">
        <v>878</v>
      </c>
      <c r="W388" t="s">
        <v>878</v>
      </c>
      <c r="X388" t="s">
        <v>878</v>
      </c>
      <c r="Y388" t="s">
        <v>878</v>
      </c>
      <c r="Z388" t="s">
        <v>878</v>
      </c>
      <c r="AA388" t="s">
        <v>878</v>
      </c>
      <c r="AB388" t="s">
        <v>878</v>
      </c>
      <c r="AC388" t="s">
        <v>878</v>
      </c>
      <c r="AD388" t="s">
        <v>878</v>
      </c>
      <c r="AE388" t="s">
        <v>878</v>
      </c>
      <c r="AF388" t="s">
        <v>878</v>
      </c>
      <c r="AG388" t="s">
        <v>878</v>
      </c>
      <c r="AH388" t="s">
        <v>878</v>
      </c>
      <c r="AI388" t="s">
        <v>878</v>
      </c>
      <c r="AJ388" t="s">
        <v>878</v>
      </c>
      <c r="AK388" t="s">
        <v>878</v>
      </c>
      <c r="AL388" t="s">
        <v>878</v>
      </c>
      <c r="AM388" t="s">
        <v>878</v>
      </c>
      <c r="AN388" t="s">
        <v>878</v>
      </c>
      <c r="AO388" t="s">
        <v>878</v>
      </c>
      <c r="AP388" t="s">
        <v>878</v>
      </c>
      <c r="AQ388" t="s">
        <v>878</v>
      </c>
      <c r="AR388" t="s">
        <v>878</v>
      </c>
      <c r="AS388" t="s">
        <v>878</v>
      </c>
      <c r="AT388" t="s">
        <v>878</v>
      </c>
      <c r="AU388" t="s">
        <v>878</v>
      </c>
      <c r="AV388" t="s">
        <v>878</v>
      </c>
      <c r="AW388" t="s">
        <v>878</v>
      </c>
      <c r="AX388" t="s">
        <v>878</v>
      </c>
      <c r="AY388" t="s">
        <v>878</v>
      </c>
      <c r="AZ388" t="s">
        <v>878</v>
      </c>
      <c r="BA388" t="s">
        <v>878</v>
      </c>
      <c r="BB388" t="s">
        <v>878</v>
      </c>
      <c r="BC388" t="s">
        <v>878</v>
      </c>
      <c r="BD388" t="s">
        <v>878</v>
      </c>
      <c r="BE388" t="s">
        <v>878</v>
      </c>
      <c r="BF388" t="s">
        <v>878</v>
      </c>
      <c r="BG388" t="s">
        <v>878</v>
      </c>
      <c r="BH388" t="s">
        <v>878</v>
      </c>
      <c r="BI388" t="s">
        <v>878</v>
      </c>
      <c r="BJ388" t="s">
        <v>878</v>
      </c>
      <c r="BK388" t="s">
        <v>878</v>
      </c>
      <c r="BL388" t="s">
        <v>878</v>
      </c>
      <c r="BM388" t="s">
        <v>878</v>
      </c>
      <c r="BN388" t="s">
        <v>878</v>
      </c>
      <c r="BO388" t="s">
        <v>878</v>
      </c>
      <c r="BP388" t="s">
        <v>878</v>
      </c>
      <c r="BQ388" t="s">
        <v>878</v>
      </c>
      <c r="BR388" t="s">
        <v>878</v>
      </c>
      <c r="BS388" t="s">
        <v>878</v>
      </c>
    </row>
    <row r="389" spans="1:71" x14ac:dyDescent="0.25">
      <c r="A389" t="s">
        <v>749</v>
      </c>
      <c r="B389" t="s">
        <v>878</v>
      </c>
      <c r="C389" t="s">
        <v>878</v>
      </c>
      <c r="D389" t="s">
        <v>878</v>
      </c>
      <c r="E389">
        <v>1.52</v>
      </c>
      <c r="F389" t="s">
        <v>878</v>
      </c>
      <c r="G389" t="s">
        <v>878</v>
      </c>
      <c r="H389" t="s">
        <v>878</v>
      </c>
      <c r="I389" t="s">
        <v>878</v>
      </c>
      <c r="J389" t="s">
        <v>878</v>
      </c>
      <c r="K389" t="s">
        <v>878</v>
      </c>
      <c r="L389" t="s">
        <v>878</v>
      </c>
      <c r="M389" t="s">
        <v>878</v>
      </c>
      <c r="N389" t="s">
        <v>878</v>
      </c>
      <c r="O389" t="s">
        <v>878</v>
      </c>
      <c r="P389" t="s">
        <v>878</v>
      </c>
      <c r="Q389" t="s">
        <v>878</v>
      </c>
      <c r="R389" t="s">
        <v>878</v>
      </c>
      <c r="S389" t="s">
        <v>878</v>
      </c>
      <c r="T389" t="s">
        <v>878</v>
      </c>
      <c r="U389" t="s">
        <v>878</v>
      </c>
      <c r="V389" t="s">
        <v>878</v>
      </c>
      <c r="W389" t="s">
        <v>878</v>
      </c>
      <c r="X389" t="s">
        <v>878</v>
      </c>
      <c r="Y389" t="s">
        <v>878</v>
      </c>
      <c r="Z389" t="s">
        <v>878</v>
      </c>
      <c r="AA389" t="s">
        <v>878</v>
      </c>
      <c r="AB389" t="s">
        <v>878</v>
      </c>
      <c r="AC389" t="s">
        <v>878</v>
      </c>
      <c r="AD389" t="s">
        <v>878</v>
      </c>
      <c r="AE389" t="s">
        <v>878</v>
      </c>
      <c r="AF389" t="s">
        <v>878</v>
      </c>
      <c r="AG389" t="s">
        <v>878</v>
      </c>
      <c r="AH389" t="s">
        <v>878</v>
      </c>
      <c r="AI389" t="s">
        <v>878</v>
      </c>
      <c r="AJ389" t="s">
        <v>878</v>
      </c>
      <c r="AK389" t="s">
        <v>878</v>
      </c>
      <c r="AL389" t="s">
        <v>878</v>
      </c>
      <c r="AM389" t="s">
        <v>878</v>
      </c>
      <c r="AN389" t="s">
        <v>878</v>
      </c>
      <c r="AO389" t="s">
        <v>878</v>
      </c>
      <c r="AP389" t="s">
        <v>878</v>
      </c>
      <c r="AQ389" t="s">
        <v>878</v>
      </c>
      <c r="AR389" t="s">
        <v>878</v>
      </c>
      <c r="AS389" t="s">
        <v>878</v>
      </c>
      <c r="AT389" t="s">
        <v>878</v>
      </c>
      <c r="AU389" t="s">
        <v>878</v>
      </c>
      <c r="AV389" t="s">
        <v>878</v>
      </c>
      <c r="AW389" t="s">
        <v>878</v>
      </c>
      <c r="AX389" t="s">
        <v>878</v>
      </c>
      <c r="AY389" t="s">
        <v>878</v>
      </c>
      <c r="AZ389" t="s">
        <v>878</v>
      </c>
      <c r="BA389" t="s">
        <v>878</v>
      </c>
      <c r="BB389" t="s">
        <v>878</v>
      </c>
      <c r="BC389" t="s">
        <v>878</v>
      </c>
      <c r="BD389" t="s">
        <v>878</v>
      </c>
      <c r="BE389" t="s">
        <v>878</v>
      </c>
      <c r="BF389" t="s">
        <v>878</v>
      </c>
      <c r="BG389" t="s">
        <v>878</v>
      </c>
      <c r="BH389" t="s">
        <v>878</v>
      </c>
      <c r="BI389" t="s">
        <v>878</v>
      </c>
      <c r="BJ389" t="s">
        <v>878</v>
      </c>
      <c r="BK389" t="s">
        <v>878</v>
      </c>
      <c r="BL389" t="s">
        <v>878</v>
      </c>
      <c r="BM389" t="s">
        <v>878</v>
      </c>
      <c r="BN389" t="s">
        <v>878</v>
      </c>
      <c r="BO389" t="s">
        <v>878</v>
      </c>
      <c r="BP389" t="s">
        <v>878</v>
      </c>
      <c r="BQ389" t="s">
        <v>878</v>
      </c>
      <c r="BR389" t="s">
        <v>878</v>
      </c>
      <c r="BS389" t="s">
        <v>878</v>
      </c>
    </row>
    <row r="390" spans="1:71" x14ac:dyDescent="0.25">
      <c r="A390" t="s">
        <v>750</v>
      </c>
      <c r="B390">
        <v>0.499</v>
      </c>
      <c r="C390">
        <v>55700</v>
      </c>
      <c r="D390">
        <v>4.3499999999999996</v>
      </c>
      <c r="E390">
        <v>0.50600000000000001</v>
      </c>
      <c r="F390" s="2">
        <v>30</v>
      </c>
      <c r="G390">
        <v>158</v>
      </c>
      <c r="H390">
        <v>2.3199999999999998</v>
      </c>
      <c r="I390">
        <v>6.89</v>
      </c>
      <c r="J390">
        <v>55500</v>
      </c>
      <c r="K390" s="2">
        <v>0.5</v>
      </c>
      <c r="L390">
        <v>43.9</v>
      </c>
      <c r="M390">
        <v>158</v>
      </c>
      <c r="N390">
        <v>16.8</v>
      </c>
      <c r="O390">
        <v>47.2</v>
      </c>
      <c r="P390">
        <v>109</v>
      </c>
      <c r="Q390">
        <v>2020</v>
      </c>
      <c r="R390" t="s">
        <v>878</v>
      </c>
      <c r="S390" t="s">
        <v>878</v>
      </c>
      <c r="T390" t="s">
        <v>878</v>
      </c>
      <c r="U390">
        <v>155700</v>
      </c>
      <c r="V390">
        <v>129</v>
      </c>
      <c r="W390" t="s">
        <v>878</v>
      </c>
      <c r="X390" t="s">
        <v>878</v>
      </c>
      <c r="Y390">
        <v>1.42</v>
      </c>
      <c r="Z390" t="s">
        <v>878</v>
      </c>
      <c r="AA390" t="s">
        <v>878</v>
      </c>
      <c r="AB390">
        <v>2.1</v>
      </c>
      <c r="AC390" t="s">
        <v>878</v>
      </c>
      <c r="AD390">
        <v>15700</v>
      </c>
      <c r="AE390">
        <v>32.5</v>
      </c>
      <c r="AF390">
        <v>223</v>
      </c>
      <c r="AG390">
        <v>0.18</v>
      </c>
      <c r="AH390">
        <v>9950</v>
      </c>
      <c r="AI390">
        <v>3140</v>
      </c>
      <c r="AJ390">
        <v>81</v>
      </c>
      <c r="AK390">
        <v>12100</v>
      </c>
      <c r="AL390">
        <v>10.4</v>
      </c>
      <c r="AM390" t="s">
        <v>878</v>
      </c>
      <c r="AN390" s="2">
        <v>50</v>
      </c>
      <c r="AO390">
        <v>3470</v>
      </c>
      <c r="AP390">
        <v>6.83</v>
      </c>
      <c r="AQ390" t="s">
        <v>878</v>
      </c>
      <c r="AR390" t="s">
        <v>878</v>
      </c>
      <c r="AS390" t="s">
        <v>878</v>
      </c>
      <c r="AT390" t="s">
        <v>878</v>
      </c>
      <c r="AU390" t="s">
        <v>878</v>
      </c>
      <c r="AV390" t="s">
        <v>878</v>
      </c>
      <c r="AW390" t="s">
        <v>878</v>
      </c>
      <c r="AX390">
        <v>2950</v>
      </c>
      <c r="AY390">
        <v>0.7</v>
      </c>
      <c r="AZ390">
        <v>9.5500000000000007</v>
      </c>
      <c r="BA390">
        <v>2.0099999999999998</v>
      </c>
      <c r="BB390">
        <v>221096.717</v>
      </c>
      <c r="BC390" t="s">
        <v>878</v>
      </c>
      <c r="BD390">
        <v>133</v>
      </c>
      <c r="BE390">
        <v>124</v>
      </c>
      <c r="BF390" t="s">
        <v>878</v>
      </c>
      <c r="BG390" t="s">
        <v>878</v>
      </c>
      <c r="BH390">
        <v>0.19</v>
      </c>
      <c r="BI390">
        <v>7.75</v>
      </c>
      <c r="BJ390">
        <v>1790</v>
      </c>
      <c r="BK390">
        <v>2.54</v>
      </c>
      <c r="BL390" t="s">
        <v>878</v>
      </c>
      <c r="BM390">
        <v>4.7300000000000004</v>
      </c>
      <c r="BN390">
        <v>61.618000000000002</v>
      </c>
      <c r="BO390">
        <v>9890</v>
      </c>
      <c r="BP390">
        <v>13.5</v>
      </c>
      <c r="BQ390">
        <v>1.26</v>
      </c>
      <c r="BR390">
        <v>216</v>
      </c>
      <c r="BS390">
        <v>47.3</v>
      </c>
    </row>
    <row r="391" spans="1:71" x14ac:dyDescent="0.25">
      <c r="A391" t="s">
        <v>753</v>
      </c>
      <c r="B391">
        <v>1.1100000000000001</v>
      </c>
      <c r="C391">
        <v>63200</v>
      </c>
      <c r="D391">
        <v>5.58</v>
      </c>
      <c r="E391">
        <v>1.1100000000000001</v>
      </c>
      <c r="F391" t="s">
        <v>878</v>
      </c>
      <c r="G391">
        <v>79</v>
      </c>
      <c r="H391">
        <v>0.74</v>
      </c>
      <c r="I391">
        <v>6.67</v>
      </c>
      <c r="J391">
        <v>36200</v>
      </c>
      <c r="K391" s="2">
        <v>0.5</v>
      </c>
      <c r="L391">
        <v>18.399999999999999</v>
      </c>
      <c r="M391">
        <v>227</v>
      </c>
      <c r="N391">
        <v>20.6</v>
      </c>
      <c r="O391">
        <v>28.9</v>
      </c>
      <c r="P391">
        <v>219</v>
      </c>
      <c r="Q391">
        <v>4910</v>
      </c>
      <c r="R391" t="s">
        <v>878</v>
      </c>
      <c r="S391" t="s">
        <v>878</v>
      </c>
      <c r="T391" t="s">
        <v>878</v>
      </c>
      <c r="U391">
        <v>230200</v>
      </c>
      <c r="V391">
        <v>246</v>
      </c>
      <c r="W391" t="s">
        <v>878</v>
      </c>
      <c r="X391" t="s">
        <v>878</v>
      </c>
      <c r="Y391">
        <v>1.27</v>
      </c>
      <c r="Z391" s="2">
        <v>5</v>
      </c>
      <c r="AA391" t="s">
        <v>878</v>
      </c>
      <c r="AB391">
        <v>0.95</v>
      </c>
      <c r="AC391" t="s">
        <v>878</v>
      </c>
      <c r="AD391">
        <v>25700</v>
      </c>
      <c r="AE391">
        <v>9.8000000000000007</v>
      </c>
      <c r="AF391">
        <v>128</v>
      </c>
      <c r="AG391">
        <v>0.11</v>
      </c>
      <c r="AH391">
        <v>7170</v>
      </c>
      <c r="AI391">
        <v>3240</v>
      </c>
      <c r="AJ391">
        <v>254</v>
      </c>
      <c r="AK391">
        <v>6910</v>
      </c>
      <c r="AL391">
        <v>15</v>
      </c>
      <c r="AM391" t="s">
        <v>878</v>
      </c>
      <c r="AN391">
        <v>13.5</v>
      </c>
      <c r="AO391">
        <v>5120</v>
      </c>
      <c r="AP391">
        <v>7.72</v>
      </c>
      <c r="AQ391" t="s">
        <v>878</v>
      </c>
      <c r="AR391" t="s">
        <v>878</v>
      </c>
      <c r="AS391" t="s">
        <v>878</v>
      </c>
      <c r="AT391" t="s">
        <v>878</v>
      </c>
      <c r="AU391" t="s">
        <v>878</v>
      </c>
      <c r="AV391" t="s">
        <v>878</v>
      </c>
      <c r="AW391" t="s">
        <v>878</v>
      </c>
      <c r="AX391">
        <v>6880</v>
      </c>
      <c r="AY391">
        <v>0.37</v>
      </c>
      <c r="AZ391">
        <v>6.21</v>
      </c>
      <c r="BA391" s="2">
        <v>5</v>
      </c>
      <c r="BB391">
        <v>158694.15599999999</v>
      </c>
      <c r="BC391" t="s">
        <v>878</v>
      </c>
      <c r="BD391">
        <v>110</v>
      </c>
      <c r="BE391">
        <v>117</v>
      </c>
      <c r="BF391" s="2">
        <v>0.5</v>
      </c>
      <c r="BG391">
        <v>0.3</v>
      </c>
      <c r="BH391">
        <v>0.28999999999999998</v>
      </c>
      <c r="BI391">
        <v>5.74</v>
      </c>
      <c r="BJ391">
        <v>1540</v>
      </c>
      <c r="BK391">
        <v>5.51</v>
      </c>
      <c r="BL391" t="s">
        <v>878</v>
      </c>
      <c r="BM391">
        <v>8.34</v>
      </c>
      <c r="BN391">
        <v>51</v>
      </c>
      <c r="BO391">
        <v>24300</v>
      </c>
      <c r="BP391">
        <v>8.1</v>
      </c>
      <c r="BQ391">
        <v>0.74</v>
      </c>
      <c r="BR391">
        <v>336</v>
      </c>
      <c r="BS391">
        <v>46.4</v>
      </c>
    </row>
    <row r="392" spans="1:71" x14ac:dyDescent="0.25">
      <c r="A392" t="s">
        <v>755</v>
      </c>
      <c r="B392">
        <v>0.17499999999999999</v>
      </c>
      <c r="C392">
        <v>38700</v>
      </c>
      <c r="D392">
        <v>148</v>
      </c>
      <c r="E392" t="s">
        <v>878</v>
      </c>
      <c r="F392" t="s">
        <v>878</v>
      </c>
      <c r="G392">
        <v>202</v>
      </c>
      <c r="H392">
        <v>1.04</v>
      </c>
      <c r="I392">
        <v>0.84</v>
      </c>
      <c r="J392">
        <v>30500</v>
      </c>
      <c r="K392">
        <v>0.36</v>
      </c>
      <c r="L392">
        <v>28.2</v>
      </c>
      <c r="M392" t="s">
        <v>878</v>
      </c>
      <c r="N392">
        <v>78</v>
      </c>
      <c r="O392">
        <v>1243</v>
      </c>
      <c r="P392">
        <v>3.44</v>
      </c>
      <c r="Q392">
        <v>52</v>
      </c>
      <c r="R392">
        <v>1.92</v>
      </c>
      <c r="S392">
        <v>1.18</v>
      </c>
      <c r="T392">
        <v>0.54</v>
      </c>
      <c r="U392">
        <v>55200</v>
      </c>
      <c r="V392">
        <v>10.1</v>
      </c>
      <c r="W392">
        <v>1.93</v>
      </c>
      <c r="X392" t="s">
        <v>878</v>
      </c>
      <c r="Y392">
        <v>1.86</v>
      </c>
      <c r="Z392" t="s">
        <v>878</v>
      </c>
      <c r="AA392">
        <v>0.41</v>
      </c>
      <c r="AB392">
        <v>4.7E-2</v>
      </c>
      <c r="AC392" t="s">
        <v>878</v>
      </c>
      <c r="AD392">
        <v>6200</v>
      </c>
      <c r="AE392">
        <v>15.3</v>
      </c>
      <c r="AF392">
        <v>34.4</v>
      </c>
      <c r="AG392" t="s">
        <v>878</v>
      </c>
      <c r="AH392">
        <v>134000</v>
      </c>
      <c r="AI392">
        <v>1150</v>
      </c>
      <c r="AJ392">
        <v>3.3</v>
      </c>
      <c r="AK392">
        <v>7690</v>
      </c>
      <c r="AL392">
        <v>3.68</v>
      </c>
      <c r="AM392">
        <v>11.3</v>
      </c>
      <c r="AN392">
        <v>2231</v>
      </c>
      <c r="AO392">
        <v>220</v>
      </c>
      <c r="AP392">
        <v>13.7</v>
      </c>
      <c r="AQ392" t="s">
        <v>878</v>
      </c>
      <c r="AR392">
        <v>3.13</v>
      </c>
      <c r="AS392" t="s">
        <v>878</v>
      </c>
      <c r="AT392">
        <v>33.700000000000003</v>
      </c>
      <c r="AU392" t="s">
        <v>878</v>
      </c>
      <c r="AV392" t="s">
        <v>878</v>
      </c>
      <c r="AW392" t="s">
        <v>878</v>
      </c>
      <c r="AX392">
        <v>3090</v>
      </c>
      <c r="AY392">
        <v>0.56000000000000005</v>
      </c>
      <c r="AZ392">
        <v>12.4</v>
      </c>
      <c r="BA392" t="s">
        <v>878</v>
      </c>
      <c r="BB392">
        <v>224200</v>
      </c>
      <c r="BC392">
        <v>2</v>
      </c>
      <c r="BD392">
        <v>1.21</v>
      </c>
      <c r="BE392">
        <v>74</v>
      </c>
      <c r="BF392">
        <v>0.3</v>
      </c>
      <c r="BG392">
        <v>0.32</v>
      </c>
      <c r="BH392" t="s">
        <v>878</v>
      </c>
      <c r="BI392">
        <v>6.91</v>
      </c>
      <c r="BJ392">
        <v>1810</v>
      </c>
      <c r="BK392">
        <v>0.33</v>
      </c>
      <c r="BL392">
        <v>0.18</v>
      </c>
      <c r="BM392">
        <v>1.72</v>
      </c>
      <c r="BN392">
        <v>69</v>
      </c>
      <c r="BO392">
        <v>4.92</v>
      </c>
      <c r="BP392">
        <v>9.85</v>
      </c>
      <c r="BQ392">
        <v>1.1599999999999999</v>
      </c>
      <c r="BR392">
        <v>112</v>
      </c>
      <c r="BS392">
        <v>66</v>
      </c>
    </row>
    <row r="393" spans="1:71" x14ac:dyDescent="0.25">
      <c r="A393" t="s">
        <v>759</v>
      </c>
      <c r="B393">
        <v>0.02</v>
      </c>
      <c r="C393">
        <v>3300</v>
      </c>
      <c r="D393">
        <v>2.5</v>
      </c>
      <c r="E393">
        <v>1.2999999999999999E-2</v>
      </c>
      <c r="F393" t="s">
        <v>878</v>
      </c>
      <c r="G393">
        <v>6.5</v>
      </c>
      <c r="H393" t="s">
        <v>878</v>
      </c>
      <c r="I393" s="2">
        <v>0.01</v>
      </c>
      <c r="J393">
        <v>2500</v>
      </c>
      <c r="K393" s="2">
        <v>0.2</v>
      </c>
      <c r="L393">
        <v>0.9</v>
      </c>
      <c r="M393" t="s">
        <v>878</v>
      </c>
      <c r="N393">
        <v>91</v>
      </c>
      <c r="O393">
        <v>747</v>
      </c>
      <c r="P393" t="s">
        <v>878</v>
      </c>
      <c r="Q393">
        <v>2.6</v>
      </c>
      <c r="R393">
        <v>0.11</v>
      </c>
      <c r="S393">
        <v>0.1</v>
      </c>
      <c r="T393" s="2">
        <v>0.1</v>
      </c>
      <c r="U393">
        <v>39800</v>
      </c>
      <c r="V393" t="s">
        <v>878</v>
      </c>
      <c r="W393">
        <v>0.1</v>
      </c>
      <c r="X393" t="s">
        <v>878</v>
      </c>
      <c r="Y393" t="s">
        <v>878</v>
      </c>
      <c r="Z393" t="s">
        <v>878</v>
      </c>
      <c r="AA393" s="2">
        <v>0.1</v>
      </c>
      <c r="AB393" t="s">
        <v>878</v>
      </c>
      <c r="AC393" t="s">
        <v>878</v>
      </c>
      <c r="AD393" s="2">
        <v>300</v>
      </c>
      <c r="AE393">
        <v>0.6</v>
      </c>
      <c r="AF393" t="s">
        <v>878</v>
      </c>
      <c r="AG393" s="2">
        <v>0.05</v>
      </c>
      <c r="AH393">
        <v>252000</v>
      </c>
      <c r="AI393">
        <v>630</v>
      </c>
      <c r="AJ393" t="s">
        <v>878</v>
      </c>
      <c r="AK393">
        <v>790</v>
      </c>
      <c r="AL393" s="2">
        <v>1</v>
      </c>
      <c r="AM393">
        <v>0.5</v>
      </c>
      <c r="AN393">
        <v>2438</v>
      </c>
      <c r="AO393">
        <v>50</v>
      </c>
      <c r="AP393" s="2">
        <v>2</v>
      </c>
      <c r="AQ393" s="2">
        <v>2E-3</v>
      </c>
      <c r="AR393">
        <v>0.11</v>
      </c>
      <c r="AS393">
        <v>1E-3</v>
      </c>
      <c r="AT393">
        <v>0.7</v>
      </c>
      <c r="AU393" t="s">
        <v>878</v>
      </c>
      <c r="AV393" t="s">
        <v>878</v>
      </c>
      <c r="AW393" t="s">
        <v>878</v>
      </c>
      <c r="AX393" t="s">
        <v>878</v>
      </c>
      <c r="AY393">
        <v>0.57999999999999996</v>
      </c>
      <c r="AZ393" t="s">
        <v>878</v>
      </c>
      <c r="BA393" t="s">
        <v>878</v>
      </c>
      <c r="BB393">
        <v>163100</v>
      </c>
      <c r="BC393">
        <v>0.1</v>
      </c>
      <c r="BD393" s="2">
        <v>1</v>
      </c>
      <c r="BE393">
        <v>3.9</v>
      </c>
      <c r="BF393" t="s">
        <v>878</v>
      </c>
      <c r="BG393" s="2">
        <v>2</v>
      </c>
      <c r="BH393" t="s">
        <v>878</v>
      </c>
      <c r="BI393" s="2">
        <v>1</v>
      </c>
      <c r="BJ393">
        <v>190</v>
      </c>
      <c r="BK393" t="s">
        <v>878</v>
      </c>
      <c r="BL393" s="2">
        <v>0.05</v>
      </c>
      <c r="BM393" s="2">
        <v>0.5</v>
      </c>
      <c r="BN393" t="s">
        <v>878</v>
      </c>
      <c r="BO393" t="s">
        <v>878</v>
      </c>
      <c r="BP393">
        <v>0.8</v>
      </c>
      <c r="BQ393">
        <v>0.1</v>
      </c>
      <c r="BR393">
        <v>35</v>
      </c>
      <c r="BS393">
        <v>6.3</v>
      </c>
    </row>
    <row r="394" spans="1:71" x14ac:dyDescent="0.25">
      <c r="A394" t="s">
        <v>761</v>
      </c>
      <c r="B394" t="s">
        <v>878</v>
      </c>
      <c r="C394" t="s">
        <v>878</v>
      </c>
      <c r="D394" t="s">
        <v>878</v>
      </c>
      <c r="E394" t="s">
        <v>878</v>
      </c>
      <c r="F394" t="s">
        <v>878</v>
      </c>
      <c r="G394" t="s">
        <v>878</v>
      </c>
      <c r="H394" t="s">
        <v>878</v>
      </c>
      <c r="I394" t="s">
        <v>878</v>
      </c>
      <c r="J394" t="s">
        <v>878</v>
      </c>
      <c r="K394" t="s">
        <v>878</v>
      </c>
      <c r="L394" t="s">
        <v>878</v>
      </c>
      <c r="M394" t="s">
        <v>878</v>
      </c>
      <c r="N394" t="s">
        <v>878</v>
      </c>
      <c r="O394" t="s">
        <v>878</v>
      </c>
      <c r="P394" t="s">
        <v>878</v>
      </c>
      <c r="Q394" t="s">
        <v>878</v>
      </c>
      <c r="R394" t="s">
        <v>878</v>
      </c>
      <c r="S394" t="s">
        <v>878</v>
      </c>
      <c r="T394" t="s">
        <v>878</v>
      </c>
      <c r="U394" t="s">
        <v>878</v>
      </c>
      <c r="V394" t="s">
        <v>878</v>
      </c>
      <c r="W394" t="s">
        <v>878</v>
      </c>
      <c r="X394" t="s">
        <v>878</v>
      </c>
      <c r="Y394" t="s">
        <v>878</v>
      </c>
      <c r="Z394" t="s">
        <v>878</v>
      </c>
      <c r="AA394" t="s">
        <v>878</v>
      </c>
      <c r="AB394" t="s">
        <v>878</v>
      </c>
      <c r="AC394" t="s">
        <v>878</v>
      </c>
      <c r="AD394" t="s">
        <v>878</v>
      </c>
      <c r="AE394" t="s">
        <v>878</v>
      </c>
      <c r="AF394" t="s">
        <v>878</v>
      </c>
      <c r="AG394" t="s">
        <v>878</v>
      </c>
      <c r="AH394" t="s">
        <v>878</v>
      </c>
      <c r="AI394" t="s">
        <v>878</v>
      </c>
      <c r="AJ394" t="s">
        <v>878</v>
      </c>
      <c r="AK394" t="s">
        <v>878</v>
      </c>
      <c r="AL394" t="s">
        <v>878</v>
      </c>
      <c r="AM394" t="s">
        <v>878</v>
      </c>
      <c r="AN394" t="s">
        <v>878</v>
      </c>
      <c r="AO394" t="s">
        <v>878</v>
      </c>
      <c r="AP394" t="s">
        <v>878</v>
      </c>
      <c r="AQ394" t="s">
        <v>878</v>
      </c>
      <c r="AR394" t="s">
        <v>878</v>
      </c>
      <c r="AS394" t="s">
        <v>878</v>
      </c>
      <c r="AT394" t="s">
        <v>878</v>
      </c>
      <c r="AU394" t="s">
        <v>878</v>
      </c>
      <c r="AV394" t="s">
        <v>878</v>
      </c>
      <c r="AW394" t="s">
        <v>878</v>
      </c>
      <c r="AX394" t="s">
        <v>878</v>
      </c>
      <c r="AY394" t="s">
        <v>878</v>
      </c>
      <c r="AZ394" t="s">
        <v>878</v>
      </c>
      <c r="BA394" t="s">
        <v>878</v>
      </c>
      <c r="BB394" t="s">
        <v>878</v>
      </c>
      <c r="BC394" t="s">
        <v>878</v>
      </c>
      <c r="BD394" t="s">
        <v>878</v>
      </c>
      <c r="BE394" t="s">
        <v>878</v>
      </c>
      <c r="BF394" t="s">
        <v>878</v>
      </c>
      <c r="BG394" t="s">
        <v>878</v>
      </c>
      <c r="BH394" t="s">
        <v>878</v>
      </c>
      <c r="BI394" t="s">
        <v>878</v>
      </c>
      <c r="BJ394" t="s">
        <v>878</v>
      </c>
      <c r="BK394" t="s">
        <v>878</v>
      </c>
      <c r="BL394" t="s">
        <v>878</v>
      </c>
      <c r="BM394" t="s">
        <v>878</v>
      </c>
      <c r="BN394" t="s">
        <v>878</v>
      </c>
      <c r="BO394" t="s">
        <v>878</v>
      </c>
      <c r="BP394" t="s">
        <v>878</v>
      </c>
      <c r="BQ394" t="s">
        <v>878</v>
      </c>
      <c r="BR394" t="s">
        <v>878</v>
      </c>
      <c r="BS394" t="s">
        <v>878</v>
      </c>
    </row>
    <row r="395" spans="1:71" x14ac:dyDescent="0.25">
      <c r="A395" t="s">
        <v>764</v>
      </c>
      <c r="B395" t="s">
        <v>878</v>
      </c>
      <c r="C395" t="s">
        <v>878</v>
      </c>
      <c r="D395" t="s">
        <v>878</v>
      </c>
      <c r="E395" t="s">
        <v>878</v>
      </c>
      <c r="F395" t="s">
        <v>878</v>
      </c>
      <c r="G395" t="s">
        <v>878</v>
      </c>
      <c r="H395" t="s">
        <v>878</v>
      </c>
      <c r="I395" t="s">
        <v>878</v>
      </c>
      <c r="J395" t="s">
        <v>878</v>
      </c>
      <c r="K395" t="s">
        <v>878</v>
      </c>
      <c r="L395" t="s">
        <v>878</v>
      </c>
      <c r="M395" t="s">
        <v>878</v>
      </c>
      <c r="N395" t="s">
        <v>878</v>
      </c>
      <c r="O395" t="s">
        <v>878</v>
      </c>
      <c r="P395" t="s">
        <v>878</v>
      </c>
      <c r="Q395" t="s">
        <v>878</v>
      </c>
      <c r="R395" t="s">
        <v>878</v>
      </c>
      <c r="S395" t="s">
        <v>878</v>
      </c>
      <c r="T395" t="s">
        <v>878</v>
      </c>
      <c r="U395" t="s">
        <v>878</v>
      </c>
      <c r="V395" t="s">
        <v>878</v>
      </c>
      <c r="W395" t="s">
        <v>878</v>
      </c>
      <c r="X395" t="s">
        <v>878</v>
      </c>
      <c r="Y395" t="s">
        <v>878</v>
      </c>
      <c r="Z395" t="s">
        <v>878</v>
      </c>
      <c r="AA395" t="s">
        <v>878</v>
      </c>
      <c r="AB395" t="s">
        <v>878</v>
      </c>
      <c r="AC395" t="s">
        <v>878</v>
      </c>
      <c r="AD395" t="s">
        <v>878</v>
      </c>
      <c r="AE395" t="s">
        <v>878</v>
      </c>
      <c r="AF395" t="s">
        <v>878</v>
      </c>
      <c r="AG395" t="s">
        <v>878</v>
      </c>
      <c r="AH395" t="s">
        <v>878</v>
      </c>
      <c r="AI395" t="s">
        <v>878</v>
      </c>
      <c r="AJ395" t="s">
        <v>878</v>
      </c>
      <c r="AK395" t="s">
        <v>878</v>
      </c>
      <c r="AL395" t="s">
        <v>878</v>
      </c>
      <c r="AM395" t="s">
        <v>878</v>
      </c>
      <c r="AN395" t="s">
        <v>878</v>
      </c>
      <c r="AO395" t="s">
        <v>878</v>
      </c>
      <c r="AP395" t="s">
        <v>878</v>
      </c>
      <c r="AQ395" t="s">
        <v>878</v>
      </c>
      <c r="AR395" t="s">
        <v>878</v>
      </c>
      <c r="AS395" t="s">
        <v>878</v>
      </c>
      <c r="AT395" t="s">
        <v>878</v>
      </c>
      <c r="AU395" t="s">
        <v>878</v>
      </c>
      <c r="AV395" t="s">
        <v>878</v>
      </c>
      <c r="AW395" t="s">
        <v>878</v>
      </c>
      <c r="AX395" t="s">
        <v>878</v>
      </c>
      <c r="AY395" t="s">
        <v>878</v>
      </c>
      <c r="AZ395" t="s">
        <v>878</v>
      </c>
      <c r="BA395" t="s">
        <v>878</v>
      </c>
      <c r="BB395" t="s">
        <v>878</v>
      </c>
      <c r="BC395" t="s">
        <v>878</v>
      </c>
      <c r="BD395" t="s">
        <v>878</v>
      </c>
      <c r="BE395" t="s">
        <v>878</v>
      </c>
      <c r="BF395" t="s">
        <v>878</v>
      </c>
      <c r="BG395" t="s">
        <v>878</v>
      </c>
      <c r="BH395" t="s">
        <v>878</v>
      </c>
      <c r="BI395" t="s">
        <v>878</v>
      </c>
      <c r="BJ395" t="s">
        <v>878</v>
      </c>
      <c r="BK395" t="s">
        <v>878</v>
      </c>
      <c r="BL395" t="s">
        <v>878</v>
      </c>
      <c r="BM395" t="s">
        <v>878</v>
      </c>
      <c r="BN395" t="s">
        <v>878</v>
      </c>
      <c r="BO395" t="s">
        <v>878</v>
      </c>
      <c r="BP395" t="s">
        <v>878</v>
      </c>
      <c r="BQ395" t="s">
        <v>878</v>
      </c>
      <c r="BR395" t="s">
        <v>878</v>
      </c>
      <c r="BS395" t="s">
        <v>878</v>
      </c>
    </row>
    <row r="396" spans="1:71" x14ac:dyDescent="0.25">
      <c r="A396" t="s">
        <v>765</v>
      </c>
      <c r="B396" t="s">
        <v>878</v>
      </c>
      <c r="C396" t="s">
        <v>878</v>
      </c>
      <c r="D396" t="s">
        <v>878</v>
      </c>
      <c r="E396" t="s">
        <v>878</v>
      </c>
      <c r="F396" t="s">
        <v>878</v>
      </c>
      <c r="G396" t="s">
        <v>878</v>
      </c>
      <c r="H396" t="s">
        <v>878</v>
      </c>
      <c r="I396" t="s">
        <v>878</v>
      </c>
      <c r="J396" t="s">
        <v>878</v>
      </c>
      <c r="K396" t="s">
        <v>878</v>
      </c>
      <c r="L396" t="s">
        <v>878</v>
      </c>
      <c r="M396" t="s">
        <v>878</v>
      </c>
      <c r="N396" t="s">
        <v>878</v>
      </c>
      <c r="O396" t="s">
        <v>878</v>
      </c>
      <c r="P396" t="s">
        <v>878</v>
      </c>
      <c r="Q396" t="s">
        <v>878</v>
      </c>
      <c r="R396" t="s">
        <v>878</v>
      </c>
      <c r="S396" t="s">
        <v>878</v>
      </c>
      <c r="T396" t="s">
        <v>878</v>
      </c>
      <c r="U396" t="s">
        <v>878</v>
      </c>
      <c r="V396" t="s">
        <v>878</v>
      </c>
      <c r="W396" t="s">
        <v>878</v>
      </c>
      <c r="X396" t="s">
        <v>878</v>
      </c>
      <c r="Y396" t="s">
        <v>878</v>
      </c>
      <c r="Z396" t="s">
        <v>878</v>
      </c>
      <c r="AA396" t="s">
        <v>878</v>
      </c>
      <c r="AB396" t="s">
        <v>878</v>
      </c>
      <c r="AC396" t="s">
        <v>878</v>
      </c>
      <c r="AD396" t="s">
        <v>878</v>
      </c>
      <c r="AE396" t="s">
        <v>878</v>
      </c>
      <c r="AF396" t="s">
        <v>878</v>
      </c>
      <c r="AG396" t="s">
        <v>878</v>
      </c>
      <c r="AH396" t="s">
        <v>878</v>
      </c>
      <c r="AI396" t="s">
        <v>878</v>
      </c>
      <c r="AJ396" t="s">
        <v>878</v>
      </c>
      <c r="AK396" t="s">
        <v>878</v>
      </c>
      <c r="AL396" t="s">
        <v>878</v>
      </c>
      <c r="AM396" t="s">
        <v>878</v>
      </c>
      <c r="AN396" t="s">
        <v>878</v>
      </c>
      <c r="AO396" t="s">
        <v>878</v>
      </c>
      <c r="AP396" t="s">
        <v>878</v>
      </c>
      <c r="AQ396" t="s">
        <v>878</v>
      </c>
      <c r="AR396" t="s">
        <v>878</v>
      </c>
      <c r="AS396" t="s">
        <v>878</v>
      </c>
      <c r="AT396" t="s">
        <v>878</v>
      </c>
      <c r="AU396" t="s">
        <v>878</v>
      </c>
      <c r="AV396" t="s">
        <v>878</v>
      </c>
      <c r="AW396" t="s">
        <v>878</v>
      </c>
      <c r="AX396" t="s">
        <v>878</v>
      </c>
      <c r="AY396" t="s">
        <v>878</v>
      </c>
      <c r="AZ396" t="s">
        <v>878</v>
      </c>
      <c r="BA396" t="s">
        <v>878</v>
      </c>
      <c r="BB396" t="s">
        <v>878</v>
      </c>
      <c r="BC396" t="s">
        <v>878</v>
      </c>
      <c r="BD396" t="s">
        <v>878</v>
      </c>
      <c r="BE396" t="s">
        <v>878</v>
      </c>
      <c r="BF396" t="s">
        <v>878</v>
      </c>
      <c r="BG396" t="s">
        <v>878</v>
      </c>
      <c r="BH396" t="s">
        <v>878</v>
      </c>
      <c r="BI396" t="s">
        <v>878</v>
      </c>
      <c r="BJ396" t="s">
        <v>878</v>
      </c>
      <c r="BK396" t="s">
        <v>878</v>
      </c>
      <c r="BL396" t="s">
        <v>878</v>
      </c>
      <c r="BM396" t="s">
        <v>878</v>
      </c>
      <c r="BN396" t="s">
        <v>878</v>
      </c>
      <c r="BO396" t="s">
        <v>878</v>
      </c>
      <c r="BP396" t="s">
        <v>878</v>
      </c>
      <c r="BQ396" t="s">
        <v>878</v>
      </c>
      <c r="BR396" t="s">
        <v>878</v>
      </c>
      <c r="BS396" t="s">
        <v>878</v>
      </c>
    </row>
    <row r="397" spans="1:71" x14ac:dyDescent="0.25">
      <c r="A397" t="s">
        <v>766</v>
      </c>
      <c r="B397" t="s">
        <v>878</v>
      </c>
      <c r="C397" t="s">
        <v>878</v>
      </c>
      <c r="D397" t="s">
        <v>878</v>
      </c>
      <c r="E397" t="s">
        <v>878</v>
      </c>
      <c r="F397" t="s">
        <v>878</v>
      </c>
      <c r="G397" t="s">
        <v>878</v>
      </c>
      <c r="H397" t="s">
        <v>878</v>
      </c>
      <c r="I397" t="s">
        <v>878</v>
      </c>
      <c r="J397" t="s">
        <v>878</v>
      </c>
      <c r="K397" t="s">
        <v>878</v>
      </c>
      <c r="L397" t="s">
        <v>878</v>
      </c>
      <c r="M397" t="s">
        <v>878</v>
      </c>
      <c r="N397" t="s">
        <v>878</v>
      </c>
      <c r="O397" t="s">
        <v>878</v>
      </c>
      <c r="P397" t="s">
        <v>878</v>
      </c>
      <c r="Q397" t="s">
        <v>878</v>
      </c>
      <c r="R397" t="s">
        <v>878</v>
      </c>
      <c r="S397" t="s">
        <v>878</v>
      </c>
      <c r="T397" t="s">
        <v>878</v>
      </c>
      <c r="U397" t="s">
        <v>878</v>
      </c>
      <c r="V397" t="s">
        <v>878</v>
      </c>
      <c r="W397" t="s">
        <v>878</v>
      </c>
      <c r="X397" t="s">
        <v>878</v>
      </c>
      <c r="Y397" t="s">
        <v>878</v>
      </c>
      <c r="Z397" t="s">
        <v>878</v>
      </c>
      <c r="AA397" t="s">
        <v>878</v>
      </c>
      <c r="AB397" t="s">
        <v>878</v>
      </c>
      <c r="AC397" t="s">
        <v>878</v>
      </c>
      <c r="AD397" t="s">
        <v>878</v>
      </c>
      <c r="AE397" t="s">
        <v>878</v>
      </c>
      <c r="AF397" t="s">
        <v>878</v>
      </c>
      <c r="AG397" t="s">
        <v>878</v>
      </c>
      <c r="AH397" t="s">
        <v>878</v>
      </c>
      <c r="AI397" t="s">
        <v>878</v>
      </c>
      <c r="AJ397" t="s">
        <v>878</v>
      </c>
      <c r="AK397" t="s">
        <v>878</v>
      </c>
      <c r="AL397" t="s">
        <v>878</v>
      </c>
      <c r="AM397" t="s">
        <v>878</v>
      </c>
      <c r="AN397" t="s">
        <v>878</v>
      </c>
      <c r="AO397" t="s">
        <v>878</v>
      </c>
      <c r="AP397" t="s">
        <v>878</v>
      </c>
      <c r="AQ397" t="s">
        <v>878</v>
      </c>
      <c r="AR397" t="s">
        <v>878</v>
      </c>
      <c r="AS397" t="s">
        <v>878</v>
      </c>
      <c r="AT397" t="s">
        <v>878</v>
      </c>
      <c r="AU397" t="s">
        <v>878</v>
      </c>
      <c r="AV397" t="s">
        <v>878</v>
      </c>
      <c r="AW397" t="s">
        <v>878</v>
      </c>
      <c r="AX397" t="s">
        <v>878</v>
      </c>
      <c r="AY397" t="s">
        <v>878</v>
      </c>
      <c r="AZ397" t="s">
        <v>878</v>
      </c>
      <c r="BA397" t="s">
        <v>878</v>
      </c>
      <c r="BB397" t="s">
        <v>878</v>
      </c>
      <c r="BC397" t="s">
        <v>878</v>
      </c>
      <c r="BD397" t="s">
        <v>878</v>
      </c>
      <c r="BE397" t="s">
        <v>878</v>
      </c>
      <c r="BF397" t="s">
        <v>878</v>
      </c>
      <c r="BG397" t="s">
        <v>878</v>
      </c>
      <c r="BH397" t="s">
        <v>878</v>
      </c>
      <c r="BI397" t="s">
        <v>878</v>
      </c>
      <c r="BJ397" t="s">
        <v>878</v>
      </c>
      <c r="BK397" t="s">
        <v>878</v>
      </c>
      <c r="BL397" t="s">
        <v>878</v>
      </c>
      <c r="BM397" t="s">
        <v>878</v>
      </c>
      <c r="BN397" t="s">
        <v>878</v>
      </c>
      <c r="BO397" t="s">
        <v>878</v>
      </c>
      <c r="BP397" t="s">
        <v>878</v>
      </c>
      <c r="BQ397" t="s">
        <v>878</v>
      </c>
      <c r="BR397" t="s">
        <v>878</v>
      </c>
      <c r="BS397" t="s">
        <v>878</v>
      </c>
    </row>
    <row r="398" spans="1:71" x14ac:dyDescent="0.25">
      <c r="A398" t="s">
        <v>767</v>
      </c>
      <c r="B398" t="s">
        <v>878</v>
      </c>
      <c r="C398">
        <v>72507.346000000005</v>
      </c>
      <c r="D398">
        <v>14.7</v>
      </c>
      <c r="E398">
        <v>6.0000000000000001E-3</v>
      </c>
      <c r="F398" t="s">
        <v>878</v>
      </c>
      <c r="G398" t="s">
        <v>878</v>
      </c>
      <c r="H398" t="s">
        <v>878</v>
      </c>
      <c r="I398" t="s">
        <v>878</v>
      </c>
      <c r="J398" t="s">
        <v>878</v>
      </c>
      <c r="K398" t="s">
        <v>878</v>
      </c>
      <c r="L398" t="s">
        <v>878</v>
      </c>
      <c r="M398" t="s">
        <v>878</v>
      </c>
      <c r="N398">
        <v>157</v>
      </c>
      <c r="O398">
        <v>228</v>
      </c>
      <c r="P398" t="s">
        <v>878</v>
      </c>
      <c r="Q398">
        <v>316</v>
      </c>
      <c r="R398" t="s">
        <v>878</v>
      </c>
      <c r="S398" t="s">
        <v>878</v>
      </c>
      <c r="T398" t="s">
        <v>878</v>
      </c>
      <c r="U398">
        <v>96300</v>
      </c>
      <c r="V398" t="s">
        <v>878</v>
      </c>
      <c r="W398" t="s">
        <v>878</v>
      </c>
      <c r="X398" t="s">
        <v>878</v>
      </c>
      <c r="Y398" t="s">
        <v>878</v>
      </c>
      <c r="Z398" t="s">
        <v>878</v>
      </c>
      <c r="AA398" t="s">
        <v>878</v>
      </c>
      <c r="AB398" t="s">
        <v>878</v>
      </c>
      <c r="AC398" t="s">
        <v>878</v>
      </c>
      <c r="AD398" t="s">
        <v>878</v>
      </c>
      <c r="AE398" t="s">
        <v>878</v>
      </c>
      <c r="AF398" t="s">
        <v>878</v>
      </c>
      <c r="AG398" t="s">
        <v>878</v>
      </c>
      <c r="AH398">
        <v>40524.012000000002</v>
      </c>
      <c r="AI398" t="s">
        <v>878</v>
      </c>
      <c r="AJ398" t="s">
        <v>878</v>
      </c>
      <c r="AK398" t="s">
        <v>878</v>
      </c>
      <c r="AL398" t="s">
        <v>878</v>
      </c>
      <c r="AM398" t="s">
        <v>878</v>
      </c>
      <c r="AN398">
        <v>6920</v>
      </c>
      <c r="AO398" t="s">
        <v>878</v>
      </c>
      <c r="AP398" t="s">
        <v>878</v>
      </c>
      <c r="AQ398">
        <v>4.1000000000000002E-2</v>
      </c>
      <c r="AR398" t="s">
        <v>878</v>
      </c>
      <c r="AS398">
        <v>3.5999999999999997E-2</v>
      </c>
      <c r="AT398" t="s">
        <v>878</v>
      </c>
      <c r="AU398" t="s">
        <v>878</v>
      </c>
      <c r="AV398" t="s">
        <v>878</v>
      </c>
      <c r="AW398" t="s">
        <v>878</v>
      </c>
      <c r="AX398">
        <v>17400</v>
      </c>
      <c r="AY398" t="s">
        <v>878</v>
      </c>
      <c r="AZ398" t="s">
        <v>878</v>
      </c>
      <c r="BA398" t="s">
        <v>878</v>
      </c>
      <c r="BB398">
        <v>228575.67600000001</v>
      </c>
      <c r="BC398" t="s">
        <v>878</v>
      </c>
      <c r="BD398" t="s">
        <v>878</v>
      </c>
      <c r="BE398" t="s">
        <v>878</v>
      </c>
      <c r="BF398" t="s">
        <v>878</v>
      </c>
      <c r="BG398" t="s">
        <v>878</v>
      </c>
      <c r="BH398" t="s">
        <v>878</v>
      </c>
      <c r="BI398" t="s">
        <v>878</v>
      </c>
      <c r="BJ398" t="s">
        <v>878</v>
      </c>
      <c r="BK398" t="s">
        <v>878</v>
      </c>
      <c r="BL398" t="s">
        <v>878</v>
      </c>
      <c r="BM398" t="s">
        <v>878</v>
      </c>
      <c r="BN398" t="s">
        <v>878</v>
      </c>
      <c r="BO398" t="s">
        <v>878</v>
      </c>
      <c r="BP398" t="s">
        <v>878</v>
      </c>
      <c r="BQ398" t="s">
        <v>878</v>
      </c>
      <c r="BR398" t="s">
        <v>878</v>
      </c>
      <c r="BS398" t="s">
        <v>878</v>
      </c>
    </row>
    <row r="399" spans="1:71" x14ac:dyDescent="0.25">
      <c r="A399" t="s">
        <v>768</v>
      </c>
      <c r="B399">
        <v>0.23</v>
      </c>
      <c r="C399">
        <v>47900</v>
      </c>
      <c r="D399">
        <v>146</v>
      </c>
      <c r="E399" t="s">
        <v>878</v>
      </c>
      <c r="F399" t="s">
        <v>878</v>
      </c>
      <c r="G399">
        <v>330</v>
      </c>
      <c r="H399">
        <v>1.02</v>
      </c>
      <c r="I399">
        <v>0.68</v>
      </c>
      <c r="J399">
        <v>27900</v>
      </c>
      <c r="K399">
        <v>0.31</v>
      </c>
      <c r="L399">
        <v>43.6</v>
      </c>
      <c r="M399" t="s">
        <v>878</v>
      </c>
      <c r="N399">
        <v>131</v>
      </c>
      <c r="O399">
        <v>961</v>
      </c>
      <c r="P399">
        <v>3.37</v>
      </c>
      <c r="Q399">
        <v>222</v>
      </c>
      <c r="R399">
        <v>2.74</v>
      </c>
      <c r="S399">
        <v>1.69</v>
      </c>
      <c r="T399">
        <v>0.74</v>
      </c>
      <c r="U399">
        <v>68400</v>
      </c>
      <c r="V399">
        <v>11.7</v>
      </c>
      <c r="W399">
        <v>2.75</v>
      </c>
      <c r="X399" t="s">
        <v>878</v>
      </c>
      <c r="Y399">
        <v>2.5099999999999998</v>
      </c>
      <c r="Z399" t="s">
        <v>878</v>
      </c>
      <c r="AA399">
        <v>0.56000000000000005</v>
      </c>
      <c r="AB399">
        <v>4.9000000000000002E-2</v>
      </c>
      <c r="AC399" t="s">
        <v>878</v>
      </c>
      <c r="AD399">
        <v>11400</v>
      </c>
      <c r="AE399">
        <v>24.4</v>
      </c>
      <c r="AF399">
        <v>33.299999999999997</v>
      </c>
      <c r="AG399" t="s">
        <v>878</v>
      </c>
      <c r="AH399">
        <v>95900</v>
      </c>
      <c r="AI399">
        <v>1010</v>
      </c>
      <c r="AJ399">
        <v>4.01</v>
      </c>
      <c r="AK399">
        <v>10100</v>
      </c>
      <c r="AL399">
        <v>5.5</v>
      </c>
      <c r="AM399">
        <v>16.899999999999999</v>
      </c>
      <c r="AN399">
        <v>7086</v>
      </c>
      <c r="AO399">
        <v>260</v>
      </c>
      <c r="AP399">
        <v>14.9</v>
      </c>
      <c r="AQ399" t="s">
        <v>878</v>
      </c>
      <c r="AR399">
        <v>4.79</v>
      </c>
      <c r="AS399" t="s">
        <v>878</v>
      </c>
      <c r="AT399">
        <v>47.2</v>
      </c>
      <c r="AU399" t="s">
        <v>878</v>
      </c>
      <c r="AV399" t="s">
        <v>878</v>
      </c>
      <c r="AW399" t="s">
        <v>878</v>
      </c>
      <c r="AX399">
        <v>14900</v>
      </c>
      <c r="AY399">
        <v>0.87</v>
      </c>
      <c r="AZ399">
        <v>12.8</v>
      </c>
      <c r="BA399" t="s">
        <v>878</v>
      </c>
      <c r="BB399">
        <v>239200</v>
      </c>
      <c r="BC399">
        <v>2.99</v>
      </c>
      <c r="BD399">
        <v>1.43</v>
      </c>
      <c r="BE399">
        <v>64</v>
      </c>
      <c r="BF399">
        <v>0.43</v>
      </c>
      <c r="BG399">
        <v>0.44</v>
      </c>
      <c r="BH399" t="s">
        <v>878</v>
      </c>
      <c r="BI399">
        <v>11.3</v>
      </c>
      <c r="BJ399">
        <v>2160</v>
      </c>
      <c r="BK399">
        <v>0.35</v>
      </c>
      <c r="BL399">
        <v>0.26</v>
      </c>
      <c r="BM399">
        <v>4.68</v>
      </c>
      <c r="BN399">
        <v>77</v>
      </c>
      <c r="BO399">
        <v>4.0199999999999996</v>
      </c>
      <c r="BP399">
        <v>12.8</v>
      </c>
      <c r="BQ399">
        <v>1.64</v>
      </c>
      <c r="BR399">
        <v>99</v>
      </c>
      <c r="BS399">
        <v>88</v>
      </c>
    </row>
    <row r="400" spans="1:71" x14ac:dyDescent="0.25">
      <c r="A400" t="s">
        <v>769</v>
      </c>
      <c r="B400" t="s">
        <v>878</v>
      </c>
      <c r="C400">
        <v>521841.18900000001</v>
      </c>
      <c r="D400" t="s">
        <v>878</v>
      </c>
      <c r="E400" t="s">
        <v>878</v>
      </c>
      <c r="F400" t="s">
        <v>878</v>
      </c>
      <c r="G400" t="s">
        <v>878</v>
      </c>
      <c r="H400" t="s">
        <v>878</v>
      </c>
      <c r="I400" t="s">
        <v>878</v>
      </c>
      <c r="J400">
        <v>221.554</v>
      </c>
      <c r="K400" t="s">
        <v>878</v>
      </c>
      <c r="L400" t="s">
        <v>878</v>
      </c>
      <c r="M400" t="s">
        <v>878</v>
      </c>
      <c r="N400" t="s">
        <v>878</v>
      </c>
      <c r="O400">
        <v>1.7649999999999999</v>
      </c>
      <c r="P400" t="s">
        <v>878</v>
      </c>
      <c r="Q400" t="s">
        <v>878</v>
      </c>
      <c r="R400" t="s">
        <v>878</v>
      </c>
      <c r="S400" t="s">
        <v>878</v>
      </c>
      <c r="T400" t="s">
        <v>878</v>
      </c>
      <c r="U400">
        <v>62.948</v>
      </c>
      <c r="V400" t="s">
        <v>878</v>
      </c>
      <c r="W400" t="s">
        <v>878</v>
      </c>
      <c r="X400" t="s">
        <v>878</v>
      </c>
      <c r="Y400" t="s">
        <v>878</v>
      </c>
      <c r="Z400" t="s">
        <v>878</v>
      </c>
      <c r="AA400" t="s">
        <v>878</v>
      </c>
      <c r="AB400" t="s">
        <v>878</v>
      </c>
      <c r="AC400" t="s">
        <v>878</v>
      </c>
      <c r="AD400" s="2">
        <v>83.015000000000001</v>
      </c>
      <c r="AE400" t="s">
        <v>878</v>
      </c>
      <c r="AF400" t="s">
        <v>878</v>
      </c>
      <c r="AG400" t="s">
        <v>878</v>
      </c>
      <c r="AH400" s="2">
        <v>60.304000000000002</v>
      </c>
      <c r="AI400">
        <v>2.7879999999999998</v>
      </c>
      <c r="AJ400" t="s">
        <v>878</v>
      </c>
      <c r="AK400">
        <v>2930.337</v>
      </c>
      <c r="AL400" t="s">
        <v>878</v>
      </c>
      <c r="AM400" t="s">
        <v>878</v>
      </c>
      <c r="AN400" t="s">
        <v>878</v>
      </c>
      <c r="AO400">
        <v>4.3639999999999999</v>
      </c>
      <c r="AP400" t="s">
        <v>878</v>
      </c>
      <c r="AQ400" t="s">
        <v>878</v>
      </c>
      <c r="AR400" t="s">
        <v>878</v>
      </c>
      <c r="AS400" t="s">
        <v>878</v>
      </c>
      <c r="AT400" t="s">
        <v>878</v>
      </c>
      <c r="AU400" t="s">
        <v>878</v>
      </c>
      <c r="AV400" t="s">
        <v>878</v>
      </c>
      <c r="AW400" t="s">
        <v>878</v>
      </c>
      <c r="AX400" t="s">
        <v>878</v>
      </c>
      <c r="AY400" t="s">
        <v>878</v>
      </c>
      <c r="AZ400" t="s">
        <v>878</v>
      </c>
      <c r="BA400" t="s">
        <v>878</v>
      </c>
      <c r="BB400">
        <v>56.091999999999999</v>
      </c>
      <c r="BC400" t="s">
        <v>878</v>
      </c>
      <c r="BD400" t="s">
        <v>878</v>
      </c>
      <c r="BE400" s="2">
        <v>84.558999999999997</v>
      </c>
      <c r="BF400" t="s">
        <v>878</v>
      </c>
      <c r="BG400" t="s">
        <v>878</v>
      </c>
      <c r="BH400" t="s">
        <v>878</v>
      </c>
      <c r="BI400" t="s">
        <v>878</v>
      </c>
      <c r="BJ400">
        <v>17.98</v>
      </c>
      <c r="BK400" t="s">
        <v>878</v>
      </c>
      <c r="BL400" t="s">
        <v>878</v>
      </c>
      <c r="BM400" t="s">
        <v>878</v>
      </c>
      <c r="BN400" s="2">
        <v>5.6020000000000003</v>
      </c>
      <c r="BO400" t="s">
        <v>878</v>
      </c>
      <c r="BP400" t="s">
        <v>878</v>
      </c>
      <c r="BQ400" t="s">
        <v>878</v>
      </c>
      <c r="BR400" t="s">
        <v>878</v>
      </c>
      <c r="BS400" t="s">
        <v>878</v>
      </c>
    </row>
    <row r="401" spans="1:71" x14ac:dyDescent="0.25">
      <c r="A401" t="s">
        <v>772</v>
      </c>
      <c r="B401" t="s">
        <v>878</v>
      </c>
      <c r="C401">
        <v>12807.867</v>
      </c>
      <c r="D401">
        <v>24.8</v>
      </c>
      <c r="E401">
        <v>1.4E-2</v>
      </c>
      <c r="F401" t="s">
        <v>878</v>
      </c>
      <c r="G401" t="s">
        <v>878</v>
      </c>
      <c r="H401" t="s">
        <v>878</v>
      </c>
      <c r="I401" t="s">
        <v>878</v>
      </c>
      <c r="J401" t="s">
        <v>878</v>
      </c>
      <c r="K401" t="s">
        <v>878</v>
      </c>
      <c r="L401" t="s">
        <v>878</v>
      </c>
      <c r="M401" t="s">
        <v>878</v>
      </c>
      <c r="N401">
        <v>286</v>
      </c>
      <c r="O401">
        <v>1668</v>
      </c>
      <c r="P401" t="s">
        <v>878</v>
      </c>
      <c r="Q401">
        <v>877</v>
      </c>
      <c r="R401" t="s">
        <v>878</v>
      </c>
      <c r="S401" t="s">
        <v>878</v>
      </c>
      <c r="T401" t="s">
        <v>878</v>
      </c>
      <c r="U401">
        <v>92000</v>
      </c>
      <c r="V401" t="s">
        <v>878</v>
      </c>
      <c r="W401" t="s">
        <v>878</v>
      </c>
      <c r="X401" t="s">
        <v>878</v>
      </c>
      <c r="Y401" t="s">
        <v>878</v>
      </c>
      <c r="Z401" t="s">
        <v>878</v>
      </c>
      <c r="AA401" t="s">
        <v>878</v>
      </c>
      <c r="AB401" t="s">
        <v>878</v>
      </c>
      <c r="AC401" t="s">
        <v>878</v>
      </c>
      <c r="AD401" t="s">
        <v>878</v>
      </c>
      <c r="AE401" t="s">
        <v>878</v>
      </c>
      <c r="AF401" t="s">
        <v>878</v>
      </c>
      <c r="AG401" t="s">
        <v>878</v>
      </c>
      <c r="AH401">
        <v>196589.70199999999</v>
      </c>
      <c r="AI401" t="s">
        <v>878</v>
      </c>
      <c r="AJ401" t="s">
        <v>878</v>
      </c>
      <c r="AK401" t="s">
        <v>878</v>
      </c>
      <c r="AL401" t="s">
        <v>878</v>
      </c>
      <c r="AM401" t="s">
        <v>878</v>
      </c>
      <c r="AN401">
        <v>14400</v>
      </c>
      <c r="AO401" t="s">
        <v>878</v>
      </c>
      <c r="AP401" t="s">
        <v>878</v>
      </c>
      <c r="AQ401">
        <v>7.8E-2</v>
      </c>
      <c r="AR401" t="s">
        <v>878</v>
      </c>
      <c r="AS401">
        <v>6.4000000000000001E-2</v>
      </c>
      <c r="AT401" t="s">
        <v>878</v>
      </c>
      <c r="AU401" t="s">
        <v>878</v>
      </c>
      <c r="AV401" t="s">
        <v>878</v>
      </c>
      <c r="AW401" t="s">
        <v>878</v>
      </c>
      <c r="AX401">
        <v>33100</v>
      </c>
      <c r="AY401" t="s">
        <v>878</v>
      </c>
      <c r="AZ401" t="s">
        <v>878</v>
      </c>
      <c r="BA401" t="s">
        <v>878</v>
      </c>
      <c r="BB401">
        <v>170146.31099999999</v>
      </c>
      <c r="BC401" t="s">
        <v>878</v>
      </c>
      <c r="BD401" t="s">
        <v>878</v>
      </c>
      <c r="BE401" t="s">
        <v>878</v>
      </c>
      <c r="BF401" t="s">
        <v>878</v>
      </c>
      <c r="BG401" t="s">
        <v>878</v>
      </c>
      <c r="BH401" t="s">
        <v>878</v>
      </c>
      <c r="BI401" t="s">
        <v>878</v>
      </c>
      <c r="BJ401" t="s">
        <v>878</v>
      </c>
      <c r="BK401" t="s">
        <v>878</v>
      </c>
      <c r="BL401" t="s">
        <v>878</v>
      </c>
      <c r="BM401" t="s">
        <v>878</v>
      </c>
      <c r="BN401" t="s">
        <v>878</v>
      </c>
      <c r="BO401" t="s">
        <v>878</v>
      </c>
      <c r="BP401" t="s">
        <v>878</v>
      </c>
      <c r="BQ401" t="s">
        <v>878</v>
      </c>
      <c r="BR401" t="s">
        <v>878</v>
      </c>
      <c r="BS401" t="s">
        <v>878</v>
      </c>
    </row>
    <row r="402" spans="1:71" x14ac:dyDescent="0.25">
      <c r="A402" t="s">
        <v>773</v>
      </c>
      <c r="B402">
        <v>0.371</v>
      </c>
      <c r="C402">
        <v>38700</v>
      </c>
      <c r="D402">
        <v>293</v>
      </c>
      <c r="E402" t="s">
        <v>878</v>
      </c>
      <c r="F402" t="s">
        <v>878</v>
      </c>
      <c r="G402">
        <v>205</v>
      </c>
      <c r="H402" t="s">
        <v>878</v>
      </c>
      <c r="I402">
        <v>1.1299999999999999</v>
      </c>
      <c r="J402">
        <v>31600</v>
      </c>
      <c r="K402">
        <v>0.41</v>
      </c>
      <c r="L402">
        <v>29.6</v>
      </c>
      <c r="M402" t="s">
        <v>878</v>
      </c>
      <c r="N402">
        <v>240</v>
      </c>
      <c r="O402">
        <v>1172</v>
      </c>
      <c r="P402">
        <v>3.02</v>
      </c>
      <c r="Q402">
        <v>447</v>
      </c>
      <c r="R402">
        <v>2.14</v>
      </c>
      <c r="S402">
        <v>1.31</v>
      </c>
      <c r="T402">
        <v>0.62</v>
      </c>
      <c r="U402">
        <v>86200</v>
      </c>
      <c r="V402">
        <v>9.34</v>
      </c>
      <c r="W402" t="s">
        <v>878</v>
      </c>
      <c r="X402" t="s">
        <v>878</v>
      </c>
      <c r="Y402">
        <v>1.73</v>
      </c>
      <c r="Z402" t="s">
        <v>878</v>
      </c>
      <c r="AA402">
        <v>0.45</v>
      </c>
      <c r="AB402">
        <v>5.8000000000000003E-2</v>
      </c>
      <c r="AC402" t="s">
        <v>878</v>
      </c>
      <c r="AD402">
        <v>6210</v>
      </c>
      <c r="AE402">
        <v>16.600000000000001</v>
      </c>
      <c r="AF402">
        <v>27.2</v>
      </c>
      <c r="AG402" t="s">
        <v>878</v>
      </c>
      <c r="AH402">
        <v>117200</v>
      </c>
      <c r="AI402">
        <v>1160</v>
      </c>
      <c r="AJ402" t="s">
        <v>878</v>
      </c>
      <c r="AK402">
        <v>7820</v>
      </c>
      <c r="AL402">
        <v>4.13</v>
      </c>
      <c r="AM402">
        <v>11.9</v>
      </c>
      <c r="AN402">
        <v>15044</v>
      </c>
      <c r="AO402">
        <v>230</v>
      </c>
      <c r="AP402">
        <v>17.2</v>
      </c>
      <c r="AQ402" t="s">
        <v>878</v>
      </c>
      <c r="AR402">
        <v>3.37</v>
      </c>
      <c r="AS402" t="s">
        <v>878</v>
      </c>
      <c r="AT402">
        <v>31</v>
      </c>
      <c r="AU402" t="s">
        <v>878</v>
      </c>
      <c r="AV402" t="s">
        <v>878</v>
      </c>
      <c r="AW402" t="s">
        <v>878</v>
      </c>
      <c r="AX402">
        <v>29400</v>
      </c>
      <c r="AY402">
        <v>1.33</v>
      </c>
      <c r="AZ402">
        <v>12.7</v>
      </c>
      <c r="BA402" t="s">
        <v>878</v>
      </c>
      <c r="BB402">
        <v>208900</v>
      </c>
      <c r="BC402">
        <v>2.2200000000000002</v>
      </c>
      <c r="BD402">
        <v>1.28</v>
      </c>
      <c r="BE402">
        <v>69</v>
      </c>
      <c r="BF402">
        <v>0.31</v>
      </c>
      <c r="BG402">
        <v>0.36</v>
      </c>
      <c r="BH402" t="s">
        <v>878</v>
      </c>
      <c r="BI402">
        <v>6.94</v>
      </c>
      <c r="BJ402">
        <v>1920</v>
      </c>
      <c r="BK402">
        <v>0.41</v>
      </c>
      <c r="BL402">
        <v>0.19</v>
      </c>
      <c r="BM402">
        <v>2.1</v>
      </c>
      <c r="BN402">
        <v>73</v>
      </c>
      <c r="BO402">
        <v>4.62</v>
      </c>
      <c r="BP402">
        <v>10.9</v>
      </c>
      <c r="BQ402">
        <v>1.21</v>
      </c>
      <c r="BR402">
        <v>114</v>
      </c>
      <c r="BS402">
        <v>64</v>
      </c>
    </row>
    <row r="403" spans="1:71" x14ac:dyDescent="0.25">
      <c r="A403" t="s">
        <v>774</v>
      </c>
      <c r="B403" t="s">
        <v>878</v>
      </c>
      <c r="C403">
        <v>11643.514999999999</v>
      </c>
      <c r="D403">
        <v>49.6</v>
      </c>
      <c r="E403">
        <v>2.1000000000000001E-2</v>
      </c>
      <c r="F403" t="s">
        <v>878</v>
      </c>
      <c r="G403" t="s">
        <v>878</v>
      </c>
      <c r="H403" t="s">
        <v>878</v>
      </c>
      <c r="I403" t="s">
        <v>878</v>
      </c>
      <c r="J403" t="s">
        <v>878</v>
      </c>
      <c r="K403" t="s">
        <v>878</v>
      </c>
      <c r="L403" t="s">
        <v>878</v>
      </c>
      <c r="M403" t="s">
        <v>878</v>
      </c>
      <c r="N403">
        <v>554</v>
      </c>
      <c r="O403">
        <v>1303</v>
      </c>
      <c r="P403" t="s">
        <v>878</v>
      </c>
      <c r="Q403">
        <v>1178</v>
      </c>
      <c r="R403" t="s">
        <v>878</v>
      </c>
      <c r="S403" t="s">
        <v>878</v>
      </c>
      <c r="T403" t="s">
        <v>878</v>
      </c>
      <c r="U403">
        <v>138000</v>
      </c>
      <c r="V403" t="s">
        <v>878</v>
      </c>
      <c r="W403" t="s">
        <v>878</v>
      </c>
      <c r="X403" t="s">
        <v>878</v>
      </c>
      <c r="Y403" t="s">
        <v>878</v>
      </c>
      <c r="Z403" t="s">
        <v>878</v>
      </c>
      <c r="AA403" t="s">
        <v>878</v>
      </c>
      <c r="AB403" t="s">
        <v>878</v>
      </c>
      <c r="AC403" t="s">
        <v>878</v>
      </c>
      <c r="AD403" t="s">
        <v>878</v>
      </c>
      <c r="AE403" t="s">
        <v>878</v>
      </c>
      <c r="AF403" t="s">
        <v>878</v>
      </c>
      <c r="AG403" t="s">
        <v>878</v>
      </c>
      <c r="AH403">
        <v>169453.087</v>
      </c>
      <c r="AI403" t="s">
        <v>878</v>
      </c>
      <c r="AJ403" t="s">
        <v>878</v>
      </c>
      <c r="AK403" t="s">
        <v>878</v>
      </c>
      <c r="AL403" t="s">
        <v>878</v>
      </c>
      <c r="AM403" t="s">
        <v>878</v>
      </c>
      <c r="AN403">
        <v>32400</v>
      </c>
      <c r="AO403" t="s">
        <v>878</v>
      </c>
      <c r="AP403" t="s">
        <v>878</v>
      </c>
      <c r="AQ403">
        <v>0.17199999999999999</v>
      </c>
      <c r="AR403" t="s">
        <v>878</v>
      </c>
      <c r="AS403">
        <v>0.223</v>
      </c>
      <c r="AT403" t="s">
        <v>878</v>
      </c>
      <c r="AU403" t="s">
        <v>878</v>
      </c>
      <c r="AV403" t="s">
        <v>878</v>
      </c>
      <c r="AW403" t="s">
        <v>878</v>
      </c>
      <c r="AX403">
        <v>77300</v>
      </c>
      <c r="AY403" t="s">
        <v>878</v>
      </c>
      <c r="AZ403" t="s">
        <v>878</v>
      </c>
      <c r="BA403" t="s">
        <v>878</v>
      </c>
      <c r="BB403">
        <v>151448.91399999999</v>
      </c>
      <c r="BC403" t="s">
        <v>878</v>
      </c>
      <c r="BD403" t="s">
        <v>878</v>
      </c>
      <c r="BE403" t="s">
        <v>878</v>
      </c>
      <c r="BF403" t="s">
        <v>878</v>
      </c>
      <c r="BG403" t="s">
        <v>878</v>
      </c>
      <c r="BH403" t="s">
        <v>878</v>
      </c>
      <c r="BI403" t="s">
        <v>878</v>
      </c>
      <c r="BJ403" t="s">
        <v>878</v>
      </c>
      <c r="BK403" t="s">
        <v>878</v>
      </c>
      <c r="BL403" t="s">
        <v>878</v>
      </c>
      <c r="BM403" t="s">
        <v>878</v>
      </c>
      <c r="BN403" t="s">
        <v>878</v>
      </c>
      <c r="BO403" t="s">
        <v>878</v>
      </c>
      <c r="BP403" t="s">
        <v>878</v>
      </c>
      <c r="BQ403" t="s">
        <v>878</v>
      </c>
      <c r="BR403" t="s">
        <v>878</v>
      </c>
      <c r="BS403" t="s">
        <v>878</v>
      </c>
    </row>
    <row r="404" spans="1:71" x14ac:dyDescent="0.25">
      <c r="A404" t="s">
        <v>775</v>
      </c>
      <c r="B404">
        <v>0.56799999999999995</v>
      </c>
      <c r="C404">
        <v>35800</v>
      </c>
      <c r="D404">
        <v>603</v>
      </c>
      <c r="E404" t="s">
        <v>878</v>
      </c>
      <c r="F404" t="s">
        <v>878</v>
      </c>
      <c r="G404">
        <v>213</v>
      </c>
      <c r="H404">
        <v>0.81</v>
      </c>
      <c r="I404">
        <v>1.35</v>
      </c>
      <c r="J404">
        <v>30700</v>
      </c>
      <c r="K404">
        <v>0.6</v>
      </c>
      <c r="L404">
        <v>33.5</v>
      </c>
      <c r="M404" t="s">
        <v>878</v>
      </c>
      <c r="N404">
        <v>490</v>
      </c>
      <c r="O404">
        <v>981</v>
      </c>
      <c r="P404">
        <v>2.97</v>
      </c>
      <c r="Q404">
        <v>998</v>
      </c>
      <c r="R404">
        <v>1.96</v>
      </c>
      <c r="S404">
        <v>1.18</v>
      </c>
      <c r="T404">
        <v>0.53</v>
      </c>
      <c r="U404">
        <v>123200</v>
      </c>
      <c r="V404">
        <v>9.0299999999999994</v>
      </c>
      <c r="W404">
        <v>1.9</v>
      </c>
      <c r="X404" t="s">
        <v>878</v>
      </c>
      <c r="Y404">
        <v>1.87</v>
      </c>
      <c r="Z404" t="s">
        <v>878</v>
      </c>
      <c r="AA404">
        <v>0.4</v>
      </c>
      <c r="AB404">
        <v>6.7000000000000004E-2</v>
      </c>
      <c r="AC404" t="s">
        <v>878</v>
      </c>
      <c r="AD404">
        <v>7290</v>
      </c>
      <c r="AE404">
        <v>18.8</v>
      </c>
      <c r="AF404">
        <v>27.7</v>
      </c>
      <c r="AG404" t="s">
        <v>878</v>
      </c>
      <c r="AH404">
        <v>93100</v>
      </c>
      <c r="AI404">
        <v>910</v>
      </c>
      <c r="AJ404" t="s">
        <v>878</v>
      </c>
      <c r="AK404">
        <v>7190</v>
      </c>
      <c r="AL404">
        <v>4.2</v>
      </c>
      <c r="AM404">
        <v>11.9</v>
      </c>
      <c r="AN404">
        <v>33933</v>
      </c>
      <c r="AO404">
        <v>190</v>
      </c>
      <c r="AP404">
        <v>24.9</v>
      </c>
      <c r="AQ404" t="s">
        <v>878</v>
      </c>
      <c r="AR404">
        <v>3.39</v>
      </c>
      <c r="AS404" t="s">
        <v>878</v>
      </c>
      <c r="AT404">
        <v>31.3</v>
      </c>
      <c r="AU404">
        <v>7.0000000000000001E-3</v>
      </c>
      <c r="AV404" t="s">
        <v>878</v>
      </c>
      <c r="AW404" t="s">
        <v>878</v>
      </c>
      <c r="AX404">
        <v>66100</v>
      </c>
      <c r="AY404">
        <v>2.69</v>
      </c>
      <c r="AZ404">
        <v>10.199999999999999</v>
      </c>
      <c r="BA404">
        <v>4.6399999999999997</v>
      </c>
      <c r="BB404">
        <v>193600</v>
      </c>
      <c r="BC404">
        <v>2.23</v>
      </c>
      <c r="BD404">
        <v>1.44</v>
      </c>
      <c r="BE404">
        <v>56</v>
      </c>
      <c r="BF404">
        <v>0.33</v>
      </c>
      <c r="BG404">
        <v>0.31</v>
      </c>
      <c r="BH404" t="s">
        <v>878</v>
      </c>
      <c r="BI404">
        <v>8.2799999999999994</v>
      </c>
      <c r="BJ404">
        <v>1560</v>
      </c>
      <c r="BK404">
        <v>0.59</v>
      </c>
      <c r="BL404">
        <v>0.19</v>
      </c>
      <c r="BM404">
        <v>2.4500000000000002</v>
      </c>
      <c r="BN404">
        <v>62</v>
      </c>
      <c r="BO404">
        <v>4.75</v>
      </c>
      <c r="BP404">
        <v>9.93</v>
      </c>
      <c r="BQ404">
        <v>1.23</v>
      </c>
      <c r="BR404">
        <v>136</v>
      </c>
      <c r="BS404">
        <v>65</v>
      </c>
    </row>
    <row r="405" spans="1:71" x14ac:dyDescent="0.25">
      <c r="A405" t="s">
        <v>776</v>
      </c>
      <c r="B405" t="s">
        <v>878</v>
      </c>
      <c r="C405">
        <v>54200</v>
      </c>
      <c r="D405">
        <v>13.3</v>
      </c>
      <c r="E405" t="s">
        <v>878</v>
      </c>
      <c r="F405" t="s">
        <v>878</v>
      </c>
      <c r="G405">
        <v>432</v>
      </c>
      <c r="H405">
        <v>37.6</v>
      </c>
      <c r="I405">
        <v>1</v>
      </c>
      <c r="J405">
        <v>8280</v>
      </c>
      <c r="K405">
        <v>0.57999999999999996</v>
      </c>
      <c r="L405">
        <v>33.200000000000003</v>
      </c>
      <c r="M405" t="s">
        <v>878</v>
      </c>
      <c r="N405">
        <v>3.99</v>
      </c>
      <c r="O405">
        <v>27.6</v>
      </c>
      <c r="P405">
        <v>22.6</v>
      </c>
      <c r="Q405">
        <v>20.399999999999999</v>
      </c>
      <c r="R405">
        <v>1.66</v>
      </c>
      <c r="S405">
        <v>0.65</v>
      </c>
      <c r="T405">
        <v>0.6</v>
      </c>
      <c r="U405">
        <v>16700</v>
      </c>
      <c r="V405">
        <v>13</v>
      </c>
      <c r="W405">
        <v>2.57</v>
      </c>
      <c r="X405">
        <v>0.1</v>
      </c>
      <c r="Y405">
        <v>1.34</v>
      </c>
      <c r="Z405" t="s">
        <v>878</v>
      </c>
      <c r="AA405">
        <v>0.3</v>
      </c>
      <c r="AB405">
        <v>2.5999999999999999E-2</v>
      </c>
      <c r="AC405" t="s">
        <v>878</v>
      </c>
      <c r="AD405">
        <v>16900</v>
      </c>
      <c r="AE405">
        <v>15.7</v>
      </c>
      <c r="AF405">
        <v>2318.2040000000002</v>
      </c>
      <c r="AG405">
        <v>7.8E-2</v>
      </c>
      <c r="AH405">
        <v>3150</v>
      </c>
      <c r="AI405">
        <v>380</v>
      </c>
      <c r="AJ405">
        <v>2.17</v>
      </c>
      <c r="AK405">
        <v>15300</v>
      </c>
      <c r="AL405">
        <v>21.3</v>
      </c>
      <c r="AM405">
        <v>14.1</v>
      </c>
      <c r="AN405" t="s">
        <v>878</v>
      </c>
      <c r="AO405">
        <v>700</v>
      </c>
      <c r="AP405">
        <v>13.8</v>
      </c>
      <c r="AQ405" t="s">
        <v>878</v>
      </c>
      <c r="AR405">
        <v>4.01</v>
      </c>
      <c r="AS405" t="s">
        <v>878</v>
      </c>
      <c r="AT405">
        <v>253</v>
      </c>
      <c r="AU405" s="2">
        <v>2E-3</v>
      </c>
      <c r="AV405" t="s">
        <v>878</v>
      </c>
      <c r="AW405" t="s">
        <v>878</v>
      </c>
      <c r="AX405">
        <v>730</v>
      </c>
      <c r="AY405">
        <v>0.42</v>
      </c>
      <c r="AZ405">
        <v>3.72</v>
      </c>
      <c r="BA405" t="s">
        <v>878</v>
      </c>
      <c r="BB405">
        <v>371283.55699999997</v>
      </c>
      <c r="BC405">
        <v>3.26</v>
      </c>
      <c r="BD405">
        <v>25.2</v>
      </c>
      <c r="BE405">
        <v>74</v>
      </c>
      <c r="BF405">
        <v>9.7799999999999994</v>
      </c>
      <c r="BG405">
        <v>0.35</v>
      </c>
      <c r="BH405" t="s">
        <v>878</v>
      </c>
      <c r="BI405">
        <v>6.71</v>
      </c>
      <c r="BJ405">
        <v>1580</v>
      </c>
      <c r="BK405">
        <v>1.45</v>
      </c>
      <c r="BL405">
        <v>9.9000000000000005E-2</v>
      </c>
      <c r="BM405">
        <v>4.24</v>
      </c>
      <c r="BN405">
        <v>28.1</v>
      </c>
      <c r="BO405">
        <v>5.46</v>
      </c>
      <c r="BP405">
        <v>7.26</v>
      </c>
      <c r="BQ405">
        <v>0.56999999999999995</v>
      </c>
      <c r="BR405">
        <v>65</v>
      </c>
      <c r="BS405">
        <v>31.3</v>
      </c>
    </row>
    <row r="406" spans="1:71" x14ac:dyDescent="0.25">
      <c r="A406" t="s">
        <v>777</v>
      </c>
      <c r="B406" t="s">
        <v>878</v>
      </c>
      <c r="C406">
        <v>80100</v>
      </c>
      <c r="D406">
        <v>10.3</v>
      </c>
      <c r="E406" t="s">
        <v>878</v>
      </c>
      <c r="F406" t="s">
        <v>878</v>
      </c>
      <c r="G406">
        <v>414</v>
      </c>
      <c r="H406">
        <v>97</v>
      </c>
      <c r="I406">
        <v>1.77</v>
      </c>
      <c r="J406">
        <v>7420</v>
      </c>
      <c r="K406">
        <v>1.1399999999999999</v>
      </c>
      <c r="L406">
        <v>28.9</v>
      </c>
      <c r="M406" t="s">
        <v>878</v>
      </c>
      <c r="N406">
        <v>3.81</v>
      </c>
      <c r="O406">
        <v>31.3</v>
      </c>
      <c r="P406">
        <v>49.4</v>
      </c>
      <c r="Q406">
        <v>31.9</v>
      </c>
      <c r="R406">
        <v>1.75</v>
      </c>
      <c r="S406">
        <v>0.6</v>
      </c>
      <c r="T406">
        <v>0.61</v>
      </c>
      <c r="U406">
        <v>16200</v>
      </c>
      <c r="V406">
        <v>18.8</v>
      </c>
      <c r="W406">
        <v>2.4300000000000002</v>
      </c>
      <c r="X406">
        <v>4.8</v>
      </c>
      <c r="Y406">
        <v>2.0099999999999998</v>
      </c>
      <c r="Z406" t="s">
        <v>878</v>
      </c>
      <c r="AA406">
        <v>0.27</v>
      </c>
      <c r="AB406" t="s">
        <v>878</v>
      </c>
      <c r="AC406" t="s">
        <v>878</v>
      </c>
      <c r="AD406">
        <v>24100</v>
      </c>
      <c r="AE406">
        <v>14.3</v>
      </c>
      <c r="AF406">
        <v>4636.4080000000004</v>
      </c>
      <c r="AG406">
        <v>7.0000000000000007E-2</v>
      </c>
      <c r="AH406">
        <v>2870</v>
      </c>
      <c r="AI406">
        <v>650</v>
      </c>
      <c r="AJ406">
        <v>3.27</v>
      </c>
      <c r="AK406">
        <v>24700</v>
      </c>
      <c r="AL406">
        <v>39.299999999999997</v>
      </c>
      <c r="AM406">
        <v>14.4</v>
      </c>
      <c r="AN406" t="s">
        <v>878</v>
      </c>
      <c r="AO406">
        <v>1240</v>
      </c>
      <c r="AP406">
        <v>19.2</v>
      </c>
      <c r="AQ406" t="s">
        <v>878</v>
      </c>
      <c r="AR406">
        <v>3.66</v>
      </c>
      <c r="AS406" t="s">
        <v>878</v>
      </c>
      <c r="AT406">
        <v>496</v>
      </c>
      <c r="AU406" t="s">
        <v>878</v>
      </c>
      <c r="AV406" t="s">
        <v>878</v>
      </c>
      <c r="AW406" t="s">
        <v>878</v>
      </c>
      <c r="AX406">
        <v>600</v>
      </c>
      <c r="AY406">
        <v>0.61</v>
      </c>
      <c r="AZ406">
        <v>3.41</v>
      </c>
      <c r="BA406" t="s">
        <v>878</v>
      </c>
      <c r="BB406">
        <v>333888.76400000002</v>
      </c>
      <c r="BC406">
        <v>3</v>
      </c>
      <c r="BD406">
        <v>54</v>
      </c>
      <c r="BE406">
        <v>79</v>
      </c>
      <c r="BF406">
        <v>27.3</v>
      </c>
      <c r="BG406">
        <v>0.34</v>
      </c>
      <c r="BH406" t="s">
        <v>878</v>
      </c>
      <c r="BI406">
        <v>6.07</v>
      </c>
      <c r="BJ406">
        <v>1440</v>
      </c>
      <c r="BK406">
        <v>2.82</v>
      </c>
      <c r="BL406">
        <v>8.7999999999999995E-2</v>
      </c>
      <c r="BM406">
        <v>6.81</v>
      </c>
      <c r="BN406">
        <v>26.4</v>
      </c>
      <c r="BO406">
        <v>6.98</v>
      </c>
      <c r="BP406">
        <v>6.82</v>
      </c>
      <c r="BQ406">
        <v>0.5</v>
      </c>
      <c r="BR406">
        <v>93</v>
      </c>
      <c r="BS406">
        <v>35.5</v>
      </c>
    </row>
    <row r="407" spans="1:71" x14ac:dyDescent="0.25">
      <c r="A407" t="s">
        <v>778</v>
      </c>
      <c r="B407" t="s">
        <v>878</v>
      </c>
      <c r="C407">
        <v>79400</v>
      </c>
      <c r="D407">
        <v>13.7</v>
      </c>
      <c r="E407" t="s">
        <v>878</v>
      </c>
      <c r="F407" t="s">
        <v>878</v>
      </c>
      <c r="G407">
        <v>58</v>
      </c>
      <c r="H407">
        <v>154</v>
      </c>
      <c r="I407">
        <v>2.4700000000000002</v>
      </c>
      <c r="J407">
        <v>1990</v>
      </c>
      <c r="K407">
        <v>1.57</v>
      </c>
      <c r="L407">
        <v>3</v>
      </c>
      <c r="M407" t="s">
        <v>878</v>
      </c>
      <c r="N407">
        <v>1.22</v>
      </c>
      <c r="O407" t="s">
        <v>878</v>
      </c>
      <c r="P407">
        <v>70</v>
      </c>
      <c r="Q407">
        <v>36.4</v>
      </c>
      <c r="R407">
        <v>0.34</v>
      </c>
      <c r="S407">
        <v>0.13</v>
      </c>
      <c r="T407" t="s">
        <v>878</v>
      </c>
      <c r="U407">
        <v>8350</v>
      </c>
      <c r="V407">
        <v>17.8</v>
      </c>
      <c r="W407">
        <v>0.36</v>
      </c>
      <c r="X407">
        <v>6.37</v>
      </c>
      <c r="Y407">
        <v>2.0499999999999998</v>
      </c>
      <c r="Z407" t="s">
        <v>878</v>
      </c>
      <c r="AA407">
        <v>0.05</v>
      </c>
      <c r="AB407" t="s">
        <v>878</v>
      </c>
      <c r="AC407" t="s">
        <v>878</v>
      </c>
      <c r="AD407">
        <v>20800</v>
      </c>
      <c r="AE407">
        <v>1.5</v>
      </c>
      <c r="AF407">
        <v>6968.549</v>
      </c>
      <c r="AG407" t="s">
        <v>878</v>
      </c>
      <c r="AH407">
        <v>440</v>
      </c>
      <c r="AI407">
        <v>790</v>
      </c>
      <c r="AJ407">
        <v>3.12</v>
      </c>
      <c r="AK407">
        <v>27000</v>
      </c>
      <c r="AL407">
        <v>53</v>
      </c>
      <c r="AM407">
        <v>1.42</v>
      </c>
      <c r="AN407" t="s">
        <v>878</v>
      </c>
      <c r="AO407">
        <v>1400</v>
      </c>
      <c r="AP407">
        <v>16.2</v>
      </c>
      <c r="AQ407" t="s">
        <v>878</v>
      </c>
      <c r="AR407">
        <v>0.38</v>
      </c>
      <c r="AS407" t="s">
        <v>878</v>
      </c>
      <c r="AT407">
        <v>659</v>
      </c>
      <c r="AU407" t="s">
        <v>878</v>
      </c>
      <c r="AV407" t="s">
        <v>878</v>
      </c>
      <c r="AW407" t="s">
        <v>878</v>
      </c>
      <c r="AX407">
        <v>420</v>
      </c>
      <c r="AY407">
        <v>0.71</v>
      </c>
      <c r="AZ407">
        <v>0.5</v>
      </c>
      <c r="BA407" t="s">
        <v>878</v>
      </c>
      <c r="BB407">
        <v>341274.23599999998</v>
      </c>
      <c r="BC407">
        <v>0.4</v>
      </c>
      <c r="BD407">
        <v>79</v>
      </c>
      <c r="BE407">
        <v>36.299999999999997</v>
      </c>
      <c r="BF407">
        <v>41.5</v>
      </c>
      <c r="BG407">
        <v>6.3E-2</v>
      </c>
      <c r="BH407" t="s">
        <v>878</v>
      </c>
      <c r="BI407">
        <v>0.95</v>
      </c>
      <c r="BJ407">
        <v>160</v>
      </c>
      <c r="BK407">
        <v>3.86</v>
      </c>
      <c r="BL407" t="s">
        <v>878</v>
      </c>
      <c r="BM407">
        <v>7.9</v>
      </c>
      <c r="BN407" t="s">
        <v>878</v>
      </c>
      <c r="BO407">
        <v>5.26</v>
      </c>
      <c r="BP407">
        <v>1.52</v>
      </c>
      <c r="BQ407" t="s">
        <v>878</v>
      </c>
      <c r="BR407">
        <v>98</v>
      </c>
      <c r="BS407">
        <v>24.5</v>
      </c>
    </row>
    <row r="408" spans="1:71" x14ac:dyDescent="0.25">
      <c r="A408" t="s">
        <v>779</v>
      </c>
      <c r="B408" t="s">
        <v>878</v>
      </c>
      <c r="C408">
        <v>82200</v>
      </c>
      <c r="D408">
        <v>5.33</v>
      </c>
      <c r="E408" t="s">
        <v>878</v>
      </c>
      <c r="F408" t="s">
        <v>878</v>
      </c>
      <c r="G408">
        <v>18.2</v>
      </c>
      <c r="H408">
        <v>118</v>
      </c>
      <c r="I408">
        <v>2.2000000000000002</v>
      </c>
      <c r="J408">
        <v>1130</v>
      </c>
      <c r="K408">
        <v>1.54</v>
      </c>
      <c r="L408">
        <v>0.79</v>
      </c>
      <c r="M408" t="s">
        <v>878</v>
      </c>
      <c r="N408">
        <v>0.96</v>
      </c>
      <c r="O408">
        <v>20.8</v>
      </c>
      <c r="P408">
        <v>64</v>
      </c>
      <c r="Q408">
        <v>18.399999999999999</v>
      </c>
      <c r="R408">
        <v>0.15</v>
      </c>
      <c r="S408">
        <v>4.8000000000000001E-2</v>
      </c>
      <c r="T408" t="s">
        <v>878</v>
      </c>
      <c r="U408">
        <v>8390</v>
      </c>
      <c r="V408">
        <v>16.100000000000001</v>
      </c>
      <c r="W408">
        <v>0.14000000000000001</v>
      </c>
      <c r="X408">
        <v>6.58</v>
      </c>
      <c r="Y408">
        <v>1.06</v>
      </c>
      <c r="Z408" t="s">
        <v>878</v>
      </c>
      <c r="AA408">
        <v>1.7000000000000001E-2</v>
      </c>
      <c r="AB408" t="s">
        <v>878</v>
      </c>
      <c r="AC408" t="s">
        <v>878</v>
      </c>
      <c r="AD408">
        <v>19300</v>
      </c>
      <c r="AE408">
        <v>0.36</v>
      </c>
      <c r="AF408">
        <v>9848.8829999999998</v>
      </c>
      <c r="AG408" t="s">
        <v>878</v>
      </c>
      <c r="AH408">
        <v>110</v>
      </c>
      <c r="AI408">
        <v>740</v>
      </c>
      <c r="AJ408">
        <v>3.32</v>
      </c>
      <c r="AK408">
        <v>21600</v>
      </c>
      <c r="AL408">
        <v>36.299999999999997</v>
      </c>
      <c r="AM408">
        <v>0.28000000000000003</v>
      </c>
      <c r="AN408" t="s">
        <v>878</v>
      </c>
      <c r="AO408">
        <v>1110</v>
      </c>
      <c r="AP408">
        <v>10.9</v>
      </c>
      <c r="AQ408" t="s">
        <v>878</v>
      </c>
      <c r="AR408">
        <v>8.6999999999999994E-2</v>
      </c>
      <c r="AS408" t="s">
        <v>878</v>
      </c>
      <c r="AT408">
        <v>618</v>
      </c>
      <c r="AU408" t="s">
        <v>878</v>
      </c>
      <c r="AV408" t="s">
        <v>878</v>
      </c>
      <c r="AW408" t="s">
        <v>878</v>
      </c>
      <c r="AX408">
        <v>140</v>
      </c>
      <c r="AY408">
        <v>0.27</v>
      </c>
      <c r="AZ408">
        <v>0.1</v>
      </c>
      <c r="BA408" t="s">
        <v>878</v>
      </c>
      <c r="BB408">
        <v>344499.53600000002</v>
      </c>
      <c r="BC408">
        <v>0.11</v>
      </c>
      <c r="BD408">
        <v>84</v>
      </c>
      <c r="BE408">
        <v>25.5</v>
      </c>
      <c r="BF408">
        <v>20</v>
      </c>
      <c r="BG408" t="s">
        <v>878</v>
      </c>
      <c r="BH408" t="s">
        <v>878</v>
      </c>
      <c r="BI408">
        <v>0.26</v>
      </c>
      <c r="BJ408">
        <v>40</v>
      </c>
      <c r="BK408">
        <v>3.67</v>
      </c>
      <c r="BL408" t="s">
        <v>878</v>
      </c>
      <c r="BM408">
        <v>5.83</v>
      </c>
      <c r="BN408" t="s">
        <v>878</v>
      </c>
      <c r="BO408">
        <v>5.62</v>
      </c>
      <c r="BP408">
        <v>0.65</v>
      </c>
      <c r="BQ408" t="s">
        <v>878</v>
      </c>
      <c r="BR408">
        <v>87</v>
      </c>
      <c r="BS408">
        <v>11.4</v>
      </c>
    </row>
    <row r="409" spans="1:71" x14ac:dyDescent="0.25">
      <c r="A409" t="s">
        <v>780</v>
      </c>
      <c r="B409" t="s">
        <v>878</v>
      </c>
      <c r="C409">
        <v>10479.164000000001</v>
      </c>
      <c r="D409">
        <v>78</v>
      </c>
      <c r="E409">
        <v>3.4000000000000002E-2</v>
      </c>
      <c r="F409" t="s">
        <v>878</v>
      </c>
      <c r="G409" t="s">
        <v>878</v>
      </c>
      <c r="H409" t="s">
        <v>878</v>
      </c>
      <c r="I409" t="s">
        <v>878</v>
      </c>
      <c r="J409" t="s">
        <v>878</v>
      </c>
      <c r="K409" t="s">
        <v>878</v>
      </c>
      <c r="L409" t="s">
        <v>878</v>
      </c>
      <c r="M409" t="s">
        <v>878</v>
      </c>
      <c r="N409">
        <v>855</v>
      </c>
      <c r="O409">
        <v>1122</v>
      </c>
      <c r="P409" t="s">
        <v>878</v>
      </c>
      <c r="Q409">
        <v>1930</v>
      </c>
      <c r="R409" t="s">
        <v>878</v>
      </c>
      <c r="S409" t="s">
        <v>878</v>
      </c>
      <c r="T409" t="s">
        <v>878</v>
      </c>
      <c r="U409">
        <v>190000</v>
      </c>
      <c r="V409" t="s">
        <v>878</v>
      </c>
      <c r="W409" t="s">
        <v>878</v>
      </c>
      <c r="X409" t="s">
        <v>878</v>
      </c>
      <c r="Y409" t="s">
        <v>878</v>
      </c>
      <c r="Z409" t="s">
        <v>878</v>
      </c>
      <c r="AA409" t="s">
        <v>878</v>
      </c>
      <c r="AB409" t="s">
        <v>878</v>
      </c>
      <c r="AC409" t="s">
        <v>878</v>
      </c>
      <c r="AD409" t="s">
        <v>878</v>
      </c>
      <c r="AE409" t="s">
        <v>878</v>
      </c>
      <c r="AF409" t="s">
        <v>878</v>
      </c>
      <c r="AG409" t="s">
        <v>878</v>
      </c>
      <c r="AH409">
        <v>136286.11300000001</v>
      </c>
      <c r="AI409" t="s">
        <v>878</v>
      </c>
      <c r="AJ409" t="s">
        <v>878</v>
      </c>
      <c r="AK409" t="s">
        <v>878</v>
      </c>
      <c r="AL409" t="s">
        <v>878</v>
      </c>
      <c r="AM409" t="s">
        <v>878</v>
      </c>
      <c r="AN409">
        <v>52500</v>
      </c>
      <c r="AO409" t="s">
        <v>878</v>
      </c>
      <c r="AP409" t="s">
        <v>878</v>
      </c>
      <c r="AQ409">
        <v>0.28000000000000003</v>
      </c>
      <c r="AR409" t="s">
        <v>878</v>
      </c>
      <c r="AS409">
        <v>0.35299999999999998</v>
      </c>
      <c r="AT409" t="s">
        <v>878</v>
      </c>
      <c r="AU409" t="s">
        <v>878</v>
      </c>
      <c r="AV409" t="s">
        <v>878</v>
      </c>
      <c r="AW409" t="s">
        <v>878</v>
      </c>
      <c r="AX409">
        <v>126000</v>
      </c>
      <c r="AY409" t="s">
        <v>878</v>
      </c>
      <c r="AZ409" t="s">
        <v>878</v>
      </c>
      <c r="BA409" t="s">
        <v>878</v>
      </c>
      <c r="BB409">
        <v>127609.73299999999</v>
      </c>
      <c r="BC409" t="s">
        <v>878</v>
      </c>
      <c r="BD409" t="s">
        <v>878</v>
      </c>
      <c r="BE409" t="s">
        <v>878</v>
      </c>
      <c r="BF409" t="s">
        <v>878</v>
      </c>
      <c r="BG409" t="s">
        <v>878</v>
      </c>
      <c r="BH409" t="s">
        <v>878</v>
      </c>
      <c r="BI409" t="s">
        <v>878</v>
      </c>
      <c r="BJ409" t="s">
        <v>878</v>
      </c>
      <c r="BK409" t="s">
        <v>878</v>
      </c>
      <c r="BL409" t="s">
        <v>878</v>
      </c>
      <c r="BM409" t="s">
        <v>878</v>
      </c>
      <c r="BN409" t="s">
        <v>878</v>
      </c>
      <c r="BO409" t="s">
        <v>878</v>
      </c>
      <c r="BP409" t="s">
        <v>878</v>
      </c>
      <c r="BQ409" t="s">
        <v>878</v>
      </c>
      <c r="BR409" t="s">
        <v>878</v>
      </c>
      <c r="BS409" t="s">
        <v>878</v>
      </c>
    </row>
    <row r="410" spans="1:71" x14ac:dyDescent="0.25">
      <c r="A410" t="s">
        <v>781</v>
      </c>
      <c r="B410">
        <v>0.83899999999999997</v>
      </c>
      <c r="C410">
        <v>28500</v>
      </c>
      <c r="D410">
        <v>974</v>
      </c>
      <c r="E410" t="s">
        <v>878</v>
      </c>
      <c r="F410" t="s">
        <v>878</v>
      </c>
      <c r="G410">
        <v>171</v>
      </c>
      <c r="H410">
        <v>0.64</v>
      </c>
      <c r="I410">
        <v>1.84</v>
      </c>
      <c r="J410">
        <v>30200</v>
      </c>
      <c r="K410">
        <v>0.77</v>
      </c>
      <c r="L410">
        <v>36.6</v>
      </c>
      <c r="M410" t="s">
        <v>878</v>
      </c>
      <c r="N410">
        <v>741</v>
      </c>
      <c r="O410">
        <v>942</v>
      </c>
      <c r="P410">
        <v>2.69</v>
      </c>
      <c r="Q410">
        <v>1541</v>
      </c>
      <c r="R410">
        <v>2.17</v>
      </c>
      <c r="S410">
        <v>1.1499999999999999</v>
      </c>
      <c r="T410">
        <v>0.79</v>
      </c>
      <c r="U410">
        <v>171700</v>
      </c>
      <c r="V410">
        <v>7</v>
      </c>
      <c r="W410" t="s">
        <v>878</v>
      </c>
      <c r="X410" t="s">
        <v>878</v>
      </c>
      <c r="Y410">
        <v>1.33</v>
      </c>
      <c r="Z410" t="s">
        <v>878</v>
      </c>
      <c r="AA410">
        <v>0.42</v>
      </c>
      <c r="AB410" t="s">
        <v>878</v>
      </c>
      <c r="AC410" t="s">
        <v>878</v>
      </c>
      <c r="AD410">
        <v>4340</v>
      </c>
      <c r="AE410">
        <v>19.7</v>
      </c>
      <c r="AF410">
        <v>21.1</v>
      </c>
      <c r="AG410" t="s">
        <v>878</v>
      </c>
      <c r="AH410">
        <v>88000</v>
      </c>
      <c r="AI410">
        <v>930</v>
      </c>
      <c r="AJ410" t="s">
        <v>878</v>
      </c>
      <c r="AK410">
        <v>5720</v>
      </c>
      <c r="AL410">
        <v>4.41</v>
      </c>
      <c r="AM410">
        <v>14.4</v>
      </c>
      <c r="AN410">
        <v>53825</v>
      </c>
      <c r="AO410">
        <v>170</v>
      </c>
      <c r="AP410">
        <v>32.6</v>
      </c>
      <c r="AQ410" t="s">
        <v>878</v>
      </c>
      <c r="AR410">
        <v>3.84</v>
      </c>
      <c r="AS410" t="s">
        <v>878</v>
      </c>
      <c r="AT410">
        <v>20.8</v>
      </c>
      <c r="AU410">
        <v>1.0999999999999999E-2</v>
      </c>
      <c r="AV410" t="s">
        <v>878</v>
      </c>
      <c r="AW410" t="s">
        <v>878</v>
      </c>
      <c r="AX410">
        <v>95900</v>
      </c>
      <c r="AY410">
        <v>5.1100000000000003</v>
      </c>
      <c r="AZ410">
        <v>8.9499999999999993</v>
      </c>
      <c r="BA410">
        <v>6.75</v>
      </c>
      <c r="BB410">
        <v>156700</v>
      </c>
      <c r="BC410">
        <v>2.79</v>
      </c>
      <c r="BD410">
        <v>1.43</v>
      </c>
      <c r="BE410">
        <v>64</v>
      </c>
      <c r="BF410">
        <v>0.28000000000000003</v>
      </c>
      <c r="BG410">
        <v>0.38</v>
      </c>
      <c r="BH410" t="s">
        <v>878</v>
      </c>
      <c r="BI410">
        <v>8.08</v>
      </c>
      <c r="BJ410">
        <v>1400</v>
      </c>
      <c r="BK410">
        <v>0.68</v>
      </c>
      <c r="BL410">
        <v>0.19</v>
      </c>
      <c r="BM410">
        <v>1.68</v>
      </c>
      <c r="BN410">
        <v>57</v>
      </c>
      <c r="BO410">
        <v>4.67</v>
      </c>
      <c r="BP410">
        <v>10.6</v>
      </c>
      <c r="BQ410">
        <v>1.1100000000000001</v>
      </c>
      <c r="BR410">
        <v>149</v>
      </c>
      <c r="BS410">
        <v>48.7</v>
      </c>
    </row>
    <row r="411" spans="1:71" x14ac:dyDescent="0.25">
      <c r="A411" t="s">
        <v>782</v>
      </c>
      <c r="B411" t="s">
        <v>878</v>
      </c>
      <c r="C411">
        <v>9050.1869999999999</v>
      </c>
      <c r="D411">
        <v>107</v>
      </c>
      <c r="E411">
        <v>4.1000000000000002E-2</v>
      </c>
      <c r="F411" t="s">
        <v>878</v>
      </c>
      <c r="G411" t="s">
        <v>878</v>
      </c>
      <c r="H411" t="s">
        <v>878</v>
      </c>
      <c r="I411" t="s">
        <v>878</v>
      </c>
      <c r="J411" t="s">
        <v>878</v>
      </c>
      <c r="K411" t="s">
        <v>878</v>
      </c>
      <c r="L411" t="s">
        <v>878</v>
      </c>
      <c r="M411" t="s">
        <v>878</v>
      </c>
      <c r="N411">
        <v>1191</v>
      </c>
      <c r="O411">
        <v>872</v>
      </c>
      <c r="P411" t="s">
        <v>878</v>
      </c>
      <c r="Q411">
        <v>2848</v>
      </c>
      <c r="R411" t="s">
        <v>878</v>
      </c>
      <c r="S411" t="s">
        <v>878</v>
      </c>
      <c r="T411" t="s">
        <v>878</v>
      </c>
      <c r="U411">
        <v>250000</v>
      </c>
      <c r="V411" t="s">
        <v>878</v>
      </c>
      <c r="W411" t="s">
        <v>878</v>
      </c>
      <c r="X411" t="s">
        <v>878</v>
      </c>
      <c r="Y411" t="s">
        <v>878</v>
      </c>
      <c r="Z411" t="s">
        <v>878</v>
      </c>
      <c r="AA411" t="s">
        <v>878</v>
      </c>
      <c r="AB411" t="s">
        <v>878</v>
      </c>
      <c r="AC411" t="s">
        <v>878</v>
      </c>
      <c r="AD411" t="s">
        <v>878</v>
      </c>
      <c r="AE411" t="s">
        <v>878</v>
      </c>
      <c r="AF411" t="s">
        <v>878</v>
      </c>
      <c r="AG411" t="s">
        <v>878</v>
      </c>
      <c r="AH411">
        <v>100103.959</v>
      </c>
      <c r="AI411" t="s">
        <v>878</v>
      </c>
      <c r="AJ411" t="s">
        <v>878</v>
      </c>
      <c r="AK411" t="s">
        <v>878</v>
      </c>
      <c r="AL411" t="s">
        <v>878</v>
      </c>
      <c r="AM411" t="s">
        <v>878</v>
      </c>
      <c r="AN411">
        <v>74000</v>
      </c>
      <c r="AO411" t="s">
        <v>878</v>
      </c>
      <c r="AP411" t="s">
        <v>878</v>
      </c>
      <c r="AQ411">
        <v>0.40300000000000002</v>
      </c>
      <c r="AR411" t="s">
        <v>878</v>
      </c>
      <c r="AS411">
        <v>0.70099999999999996</v>
      </c>
      <c r="AT411" t="s">
        <v>878</v>
      </c>
      <c r="AU411" t="s">
        <v>878</v>
      </c>
      <c r="AV411" t="s">
        <v>878</v>
      </c>
      <c r="AW411" t="s">
        <v>878</v>
      </c>
      <c r="AX411">
        <v>172000</v>
      </c>
      <c r="AY411" t="s">
        <v>878</v>
      </c>
      <c r="AZ411" t="s">
        <v>878</v>
      </c>
      <c r="BA411" t="s">
        <v>878</v>
      </c>
      <c r="BB411">
        <v>101433.378</v>
      </c>
      <c r="BC411" t="s">
        <v>878</v>
      </c>
      <c r="BD411" t="s">
        <v>878</v>
      </c>
      <c r="BE411" t="s">
        <v>878</v>
      </c>
      <c r="BF411" t="s">
        <v>878</v>
      </c>
      <c r="BG411" t="s">
        <v>878</v>
      </c>
      <c r="BH411" t="s">
        <v>878</v>
      </c>
      <c r="BI411" t="s">
        <v>878</v>
      </c>
      <c r="BJ411" t="s">
        <v>878</v>
      </c>
      <c r="BK411" t="s">
        <v>878</v>
      </c>
      <c r="BL411" t="s">
        <v>878</v>
      </c>
      <c r="BM411" t="s">
        <v>878</v>
      </c>
      <c r="BN411" t="s">
        <v>878</v>
      </c>
      <c r="BO411" t="s">
        <v>878</v>
      </c>
      <c r="BP411" t="s">
        <v>878</v>
      </c>
      <c r="BQ411" t="s">
        <v>878</v>
      </c>
      <c r="BR411" t="s">
        <v>878</v>
      </c>
      <c r="BS411" t="s">
        <v>878</v>
      </c>
    </row>
    <row r="412" spans="1:71" x14ac:dyDescent="0.25">
      <c r="A412" t="s">
        <v>783</v>
      </c>
      <c r="B412">
        <v>1.1399999999999999</v>
      </c>
      <c r="C412">
        <v>26300</v>
      </c>
      <c r="D412">
        <v>1394</v>
      </c>
      <c r="E412" t="s">
        <v>878</v>
      </c>
      <c r="F412" t="s">
        <v>878</v>
      </c>
      <c r="G412">
        <v>154</v>
      </c>
      <c r="H412">
        <v>0.59</v>
      </c>
      <c r="I412">
        <v>2.4700000000000002</v>
      </c>
      <c r="J412">
        <v>30900</v>
      </c>
      <c r="K412">
        <v>0.95</v>
      </c>
      <c r="L412">
        <v>30.1</v>
      </c>
      <c r="M412" t="s">
        <v>878</v>
      </c>
      <c r="N412">
        <v>1067</v>
      </c>
      <c r="O412">
        <v>663</v>
      </c>
      <c r="P412">
        <v>2.38</v>
      </c>
      <c r="Q412">
        <v>2278</v>
      </c>
      <c r="R412">
        <v>1.59</v>
      </c>
      <c r="S412">
        <v>0.95</v>
      </c>
      <c r="T412">
        <v>0.44</v>
      </c>
      <c r="U412">
        <v>218400</v>
      </c>
      <c r="V412">
        <v>6.34</v>
      </c>
      <c r="W412">
        <v>1.75</v>
      </c>
      <c r="X412" t="s">
        <v>878</v>
      </c>
      <c r="Y412">
        <v>1.45</v>
      </c>
      <c r="Z412" t="s">
        <v>878</v>
      </c>
      <c r="AA412">
        <v>0.32</v>
      </c>
      <c r="AB412">
        <v>9.5000000000000001E-2</v>
      </c>
      <c r="AC412" t="s">
        <v>878</v>
      </c>
      <c r="AD412">
        <v>5000</v>
      </c>
      <c r="AE412">
        <v>17.100000000000001</v>
      </c>
      <c r="AF412">
        <v>22.5</v>
      </c>
      <c r="AG412" t="s">
        <v>878</v>
      </c>
      <c r="AH412">
        <v>58500</v>
      </c>
      <c r="AI412">
        <v>760</v>
      </c>
      <c r="AJ412" t="s">
        <v>878</v>
      </c>
      <c r="AK412">
        <v>5410</v>
      </c>
      <c r="AL412">
        <v>3.68</v>
      </c>
      <c r="AM412">
        <v>10.6</v>
      </c>
      <c r="AN412">
        <v>77800</v>
      </c>
      <c r="AO412">
        <v>110</v>
      </c>
      <c r="AP412">
        <v>44.9</v>
      </c>
      <c r="AQ412" t="s">
        <v>878</v>
      </c>
      <c r="AR412">
        <v>3.06</v>
      </c>
      <c r="AS412" t="s">
        <v>878</v>
      </c>
      <c r="AT412">
        <v>23.1</v>
      </c>
      <c r="AU412">
        <v>1.4999999999999999E-2</v>
      </c>
      <c r="AV412" t="s">
        <v>878</v>
      </c>
      <c r="AW412" t="s">
        <v>878</v>
      </c>
      <c r="AX412">
        <v>154500</v>
      </c>
      <c r="AY412">
        <v>6.27</v>
      </c>
      <c r="AZ412">
        <v>6.46</v>
      </c>
      <c r="BA412">
        <v>9.11</v>
      </c>
      <c r="BB412">
        <v>137400</v>
      </c>
      <c r="BC412">
        <v>1.94</v>
      </c>
      <c r="BD412">
        <v>1.49</v>
      </c>
      <c r="BE412">
        <v>44.4</v>
      </c>
      <c r="BF412">
        <v>0.3</v>
      </c>
      <c r="BG412">
        <v>0.28999999999999998</v>
      </c>
      <c r="BH412" t="s">
        <v>878</v>
      </c>
      <c r="BI412">
        <v>7.19</v>
      </c>
      <c r="BJ412">
        <v>1030</v>
      </c>
      <c r="BK412">
        <v>1</v>
      </c>
      <c r="BL412" t="s">
        <v>878</v>
      </c>
      <c r="BM412">
        <v>2.19</v>
      </c>
      <c r="BN412">
        <v>46.1</v>
      </c>
      <c r="BO412">
        <v>3.84</v>
      </c>
      <c r="BP412">
        <v>7.98</v>
      </c>
      <c r="BQ412">
        <v>0.94</v>
      </c>
      <c r="BR412">
        <v>178</v>
      </c>
      <c r="BS412">
        <v>49.4</v>
      </c>
    </row>
    <row r="413" spans="1:71" x14ac:dyDescent="0.25">
      <c r="A413" t="s">
        <v>784</v>
      </c>
      <c r="B413" t="s">
        <v>878</v>
      </c>
      <c r="C413">
        <v>7674.1350000000002</v>
      </c>
      <c r="D413">
        <v>154</v>
      </c>
      <c r="E413">
        <v>6.0999999999999999E-2</v>
      </c>
      <c r="F413" t="s">
        <v>878</v>
      </c>
      <c r="G413" t="s">
        <v>878</v>
      </c>
      <c r="H413" t="s">
        <v>878</v>
      </c>
      <c r="I413" t="s">
        <v>878</v>
      </c>
      <c r="J413" t="s">
        <v>878</v>
      </c>
      <c r="K413" t="s">
        <v>878</v>
      </c>
      <c r="L413" t="s">
        <v>878</v>
      </c>
      <c r="M413" t="s">
        <v>878</v>
      </c>
      <c r="N413">
        <v>1714</v>
      </c>
      <c r="O413">
        <v>709</v>
      </c>
      <c r="P413" t="s">
        <v>878</v>
      </c>
      <c r="Q413">
        <v>4311</v>
      </c>
      <c r="R413" t="s">
        <v>878</v>
      </c>
      <c r="S413" t="s">
        <v>878</v>
      </c>
      <c r="T413" t="s">
        <v>878</v>
      </c>
      <c r="U413">
        <v>343000</v>
      </c>
      <c r="V413" t="s">
        <v>878</v>
      </c>
      <c r="W413" t="s">
        <v>878</v>
      </c>
      <c r="X413" t="s">
        <v>878</v>
      </c>
      <c r="Y413" t="s">
        <v>878</v>
      </c>
      <c r="Z413" t="s">
        <v>878</v>
      </c>
      <c r="AA413" t="s">
        <v>878</v>
      </c>
      <c r="AB413" t="s">
        <v>878</v>
      </c>
      <c r="AC413" t="s">
        <v>878</v>
      </c>
      <c r="AD413" t="s">
        <v>878</v>
      </c>
      <c r="AE413" t="s">
        <v>878</v>
      </c>
      <c r="AF413" t="s">
        <v>878</v>
      </c>
      <c r="AG413" t="s">
        <v>878</v>
      </c>
      <c r="AH413">
        <v>43720.103000000003</v>
      </c>
      <c r="AI413" t="s">
        <v>878</v>
      </c>
      <c r="AJ413" t="s">
        <v>878</v>
      </c>
      <c r="AK413" t="s">
        <v>878</v>
      </c>
      <c r="AL413" t="s">
        <v>878</v>
      </c>
      <c r="AM413" t="s">
        <v>878</v>
      </c>
      <c r="AN413">
        <v>107100</v>
      </c>
      <c r="AO413" t="s">
        <v>878</v>
      </c>
      <c r="AP413" t="s">
        <v>878</v>
      </c>
      <c r="AQ413">
        <v>0.56599999999999995</v>
      </c>
      <c r="AR413" t="s">
        <v>878</v>
      </c>
      <c r="AS413">
        <v>1.0880000000000001</v>
      </c>
      <c r="AT413" t="s">
        <v>878</v>
      </c>
      <c r="AU413" t="s">
        <v>878</v>
      </c>
      <c r="AV413" t="s">
        <v>878</v>
      </c>
      <c r="AW413" t="s">
        <v>878</v>
      </c>
      <c r="AX413">
        <v>244000</v>
      </c>
      <c r="AY413" t="s">
        <v>878</v>
      </c>
      <c r="AZ413" t="s">
        <v>878</v>
      </c>
      <c r="BA413" t="s">
        <v>878</v>
      </c>
      <c r="BB413">
        <v>62168.843999999997</v>
      </c>
      <c r="BC413" t="s">
        <v>878</v>
      </c>
      <c r="BD413" t="s">
        <v>878</v>
      </c>
      <c r="BE413" t="s">
        <v>878</v>
      </c>
      <c r="BF413" t="s">
        <v>878</v>
      </c>
      <c r="BG413" t="s">
        <v>878</v>
      </c>
      <c r="BH413" t="s">
        <v>878</v>
      </c>
      <c r="BI413" t="s">
        <v>878</v>
      </c>
      <c r="BJ413" t="s">
        <v>878</v>
      </c>
      <c r="BK413" t="s">
        <v>878</v>
      </c>
      <c r="BL413" t="s">
        <v>878</v>
      </c>
      <c r="BM413" t="s">
        <v>878</v>
      </c>
      <c r="BN413" t="s">
        <v>878</v>
      </c>
      <c r="BO413" t="s">
        <v>878</v>
      </c>
      <c r="BP413" t="s">
        <v>878</v>
      </c>
      <c r="BQ413" t="s">
        <v>878</v>
      </c>
      <c r="BR413" t="s">
        <v>878</v>
      </c>
      <c r="BS413" t="s">
        <v>878</v>
      </c>
    </row>
    <row r="414" spans="1:71" x14ac:dyDescent="0.25">
      <c r="A414" t="s">
        <v>785</v>
      </c>
      <c r="B414">
        <v>1.62</v>
      </c>
      <c r="C414">
        <v>19400</v>
      </c>
      <c r="D414">
        <v>2054</v>
      </c>
      <c r="E414" t="s">
        <v>878</v>
      </c>
      <c r="F414" t="s">
        <v>878</v>
      </c>
      <c r="G414">
        <v>118</v>
      </c>
      <c r="H414">
        <v>0.47</v>
      </c>
      <c r="I414">
        <v>3.44</v>
      </c>
      <c r="J414">
        <v>30600</v>
      </c>
      <c r="K414">
        <v>1.2</v>
      </c>
      <c r="L414">
        <v>27.7</v>
      </c>
      <c r="M414" t="s">
        <v>878</v>
      </c>
      <c r="N414">
        <v>1551</v>
      </c>
      <c r="O414">
        <v>280</v>
      </c>
      <c r="P414">
        <v>2.3199999999999998</v>
      </c>
      <c r="Q414">
        <v>3426</v>
      </c>
      <c r="R414">
        <v>1.33</v>
      </c>
      <c r="S414">
        <v>0.81</v>
      </c>
      <c r="T414">
        <v>0.38</v>
      </c>
      <c r="U414">
        <v>298500</v>
      </c>
      <c r="V414">
        <v>4.6100000000000003</v>
      </c>
      <c r="W414">
        <v>1.51</v>
      </c>
      <c r="X414" t="s">
        <v>878</v>
      </c>
      <c r="Y414">
        <v>1.1499999999999999</v>
      </c>
      <c r="Z414" t="s">
        <v>878</v>
      </c>
      <c r="AA414">
        <v>0.27</v>
      </c>
      <c r="AB414">
        <v>0.11</v>
      </c>
      <c r="AC414" t="s">
        <v>878</v>
      </c>
      <c r="AD414">
        <v>3610</v>
      </c>
      <c r="AE414">
        <v>15.8</v>
      </c>
      <c r="AF414">
        <v>18.8</v>
      </c>
      <c r="AG414" t="s">
        <v>878</v>
      </c>
      <c r="AH414">
        <v>25900</v>
      </c>
      <c r="AI414">
        <v>640</v>
      </c>
      <c r="AJ414" t="s">
        <v>878</v>
      </c>
      <c r="AK414">
        <v>4340</v>
      </c>
      <c r="AL414">
        <v>3.26</v>
      </c>
      <c r="AM414">
        <v>9.4</v>
      </c>
      <c r="AN414">
        <v>112435</v>
      </c>
      <c r="AO414" t="s">
        <v>878</v>
      </c>
      <c r="AP414">
        <v>61</v>
      </c>
      <c r="AQ414" t="s">
        <v>878</v>
      </c>
      <c r="AR414">
        <v>2.89</v>
      </c>
      <c r="AS414" t="s">
        <v>878</v>
      </c>
      <c r="AT414">
        <v>18.3</v>
      </c>
      <c r="AU414">
        <v>2.1999999999999999E-2</v>
      </c>
      <c r="AV414" t="s">
        <v>878</v>
      </c>
      <c r="AW414" t="s">
        <v>878</v>
      </c>
      <c r="AX414">
        <v>222200</v>
      </c>
      <c r="AY414">
        <v>9.1</v>
      </c>
      <c r="AZ414">
        <v>3.51</v>
      </c>
      <c r="BA414" t="s">
        <v>878</v>
      </c>
      <c r="BB414">
        <v>92400</v>
      </c>
      <c r="BC414">
        <v>1.66</v>
      </c>
      <c r="BD414">
        <v>1.59</v>
      </c>
      <c r="BE414">
        <v>34.4</v>
      </c>
      <c r="BF414">
        <v>0.28000000000000003</v>
      </c>
      <c r="BG414">
        <v>0.24</v>
      </c>
      <c r="BH414" t="s">
        <v>878</v>
      </c>
      <c r="BI414">
        <v>6.61</v>
      </c>
      <c r="BJ414">
        <v>640</v>
      </c>
      <c r="BK414">
        <v>1.37</v>
      </c>
      <c r="BL414" t="s">
        <v>878</v>
      </c>
      <c r="BM414">
        <v>1.71</v>
      </c>
      <c r="BN414" t="s">
        <v>878</v>
      </c>
      <c r="BO414">
        <v>3.07</v>
      </c>
      <c r="BP414">
        <v>6.55</v>
      </c>
      <c r="BQ414">
        <v>0.8</v>
      </c>
      <c r="BR414">
        <v>205</v>
      </c>
      <c r="BS414">
        <v>37.9</v>
      </c>
    </row>
    <row r="415" spans="1:71" x14ac:dyDescent="0.25">
      <c r="A415" t="s">
        <v>786</v>
      </c>
      <c r="B415" t="s">
        <v>878</v>
      </c>
      <c r="C415" t="s">
        <v>878</v>
      </c>
      <c r="D415" t="s">
        <v>878</v>
      </c>
      <c r="E415" t="s">
        <v>878</v>
      </c>
      <c r="F415" t="s">
        <v>878</v>
      </c>
      <c r="G415" t="s">
        <v>878</v>
      </c>
      <c r="H415" t="s">
        <v>878</v>
      </c>
      <c r="I415" t="s">
        <v>878</v>
      </c>
      <c r="J415" t="s">
        <v>878</v>
      </c>
      <c r="K415" t="s">
        <v>878</v>
      </c>
      <c r="L415" t="s">
        <v>878</v>
      </c>
      <c r="M415" t="s">
        <v>878</v>
      </c>
      <c r="N415" t="s">
        <v>878</v>
      </c>
      <c r="O415" t="s">
        <v>878</v>
      </c>
      <c r="P415" t="s">
        <v>878</v>
      </c>
      <c r="Q415" t="s">
        <v>878</v>
      </c>
      <c r="R415" t="s">
        <v>878</v>
      </c>
      <c r="S415" t="s">
        <v>878</v>
      </c>
      <c r="T415" t="s">
        <v>878</v>
      </c>
      <c r="U415" t="s">
        <v>878</v>
      </c>
      <c r="V415" t="s">
        <v>878</v>
      </c>
      <c r="W415" t="s">
        <v>878</v>
      </c>
      <c r="X415" t="s">
        <v>878</v>
      </c>
      <c r="Y415" t="s">
        <v>878</v>
      </c>
      <c r="Z415" t="s">
        <v>878</v>
      </c>
      <c r="AA415" t="s">
        <v>878</v>
      </c>
      <c r="AB415" t="s">
        <v>878</v>
      </c>
      <c r="AC415" t="s">
        <v>878</v>
      </c>
      <c r="AD415" t="s">
        <v>878</v>
      </c>
      <c r="AE415" t="s">
        <v>878</v>
      </c>
      <c r="AF415" t="s">
        <v>878</v>
      </c>
      <c r="AG415" t="s">
        <v>878</v>
      </c>
      <c r="AH415" t="s">
        <v>878</v>
      </c>
      <c r="AI415" t="s">
        <v>878</v>
      </c>
      <c r="AJ415" t="s">
        <v>878</v>
      </c>
      <c r="AK415" t="s">
        <v>878</v>
      </c>
      <c r="AL415" t="s">
        <v>878</v>
      </c>
      <c r="AM415" t="s">
        <v>878</v>
      </c>
      <c r="AN415" t="s">
        <v>878</v>
      </c>
      <c r="AO415" t="s">
        <v>878</v>
      </c>
      <c r="AP415" t="s">
        <v>878</v>
      </c>
      <c r="AQ415" t="s">
        <v>878</v>
      </c>
      <c r="AR415" t="s">
        <v>878</v>
      </c>
      <c r="AS415" t="s">
        <v>878</v>
      </c>
      <c r="AT415" t="s">
        <v>878</v>
      </c>
      <c r="AU415" t="s">
        <v>878</v>
      </c>
      <c r="AV415" t="s">
        <v>878</v>
      </c>
      <c r="AW415" t="s">
        <v>878</v>
      </c>
      <c r="AX415" t="s">
        <v>878</v>
      </c>
      <c r="AY415" t="s">
        <v>878</v>
      </c>
      <c r="AZ415" t="s">
        <v>878</v>
      </c>
      <c r="BA415" t="s">
        <v>878</v>
      </c>
      <c r="BB415" t="s">
        <v>878</v>
      </c>
      <c r="BC415" t="s">
        <v>878</v>
      </c>
      <c r="BD415" t="s">
        <v>878</v>
      </c>
      <c r="BE415" t="s">
        <v>878</v>
      </c>
      <c r="BF415" t="s">
        <v>878</v>
      </c>
      <c r="BG415" t="s">
        <v>878</v>
      </c>
      <c r="BH415" t="s">
        <v>878</v>
      </c>
      <c r="BI415" t="s">
        <v>878</v>
      </c>
      <c r="BJ415" t="s">
        <v>878</v>
      </c>
      <c r="BK415" t="s">
        <v>878</v>
      </c>
      <c r="BL415" t="s">
        <v>878</v>
      </c>
      <c r="BM415" t="s">
        <v>878</v>
      </c>
      <c r="BN415" t="s">
        <v>878</v>
      </c>
      <c r="BO415" t="s">
        <v>878</v>
      </c>
      <c r="BP415" t="s">
        <v>878</v>
      </c>
      <c r="BQ415" t="s">
        <v>878</v>
      </c>
      <c r="BR415" t="s">
        <v>878</v>
      </c>
      <c r="BS415" t="s">
        <v>878</v>
      </c>
    </row>
    <row r="416" spans="1:71" x14ac:dyDescent="0.25">
      <c r="A416" t="s">
        <v>787</v>
      </c>
      <c r="B416" t="s">
        <v>878</v>
      </c>
      <c r="C416" t="s">
        <v>878</v>
      </c>
      <c r="D416" t="s">
        <v>878</v>
      </c>
      <c r="E416">
        <v>2.54</v>
      </c>
      <c r="F416" t="s">
        <v>878</v>
      </c>
      <c r="G416" t="s">
        <v>878</v>
      </c>
      <c r="H416" t="s">
        <v>878</v>
      </c>
      <c r="I416" t="s">
        <v>878</v>
      </c>
      <c r="J416" t="s">
        <v>878</v>
      </c>
      <c r="K416" t="s">
        <v>878</v>
      </c>
      <c r="L416" t="s">
        <v>878</v>
      </c>
      <c r="M416" t="s">
        <v>878</v>
      </c>
      <c r="N416" t="s">
        <v>878</v>
      </c>
      <c r="O416" t="s">
        <v>878</v>
      </c>
      <c r="P416" t="s">
        <v>878</v>
      </c>
      <c r="Q416" t="s">
        <v>878</v>
      </c>
      <c r="R416" t="s">
        <v>878</v>
      </c>
      <c r="S416" t="s">
        <v>878</v>
      </c>
      <c r="T416" t="s">
        <v>878</v>
      </c>
      <c r="U416" t="s">
        <v>878</v>
      </c>
      <c r="V416" t="s">
        <v>878</v>
      </c>
      <c r="W416" t="s">
        <v>878</v>
      </c>
      <c r="X416" t="s">
        <v>878</v>
      </c>
      <c r="Y416" t="s">
        <v>878</v>
      </c>
      <c r="Z416" t="s">
        <v>878</v>
      </c>
      <c r="AA416" t="s">
        <v>878</v>
      </c>
      <c r="AB416" t="s">
        <v>878</v>
      </c>
      <c r="AC416" t="s">
        <v>878</v>
      </c>
      <c r="AD416" t="s">
        <v>878</v>
      </c>
      <c r="AE416" t="s">
        <v>878</v>
      </c>
      <c r="AF416" t="s">
        <v>878</v>
      </c>
      <c r="AG416" t="s">
        <v>878</v>
      </c>
      <c r="AH416" t="s">
        <v>878</v>
      </c>
      <c r="AI416" t="s">
        <v>878</v>
      </c>
      <c r="AJ416" t="s">
        <v>878</v>
      </c>
      <c r="AK416" t="s">
        <v>878</v>
      </c>
      <c r="AL416" t="s">
        <v>878</v>
      </c>
      <c r="AM416" t="s">
        <v>878</v>
      </c>
      <c r="AN416" t="s">
        <v>878</v>
      </c>
      <c r="AO416" t="s">
        <v>878</v>
      </c>
      <c r="AP416" t="s">
        <v>878</v>
      </c>
      <c r="AQ416" t="s">
        <v>878</v>
      </c>
      <c r="AR416" t="s">
        <v>878</v>
      </c>
      <c r="AS416" t="s">
        <v>878</v>
      </c>
      <c r="AT416" t="s">
        <v>878</v>
      </c>
      <c r="AU416" t="s">
        <v>878</v>
      </c>
      <c r="AV416" t="s">
        <v>878</v>
      </c>
      <c r="AW416" t="s">
        <v>878</v>
      </c>
      <c r="AX416" t="s">
        <v>878</v>
      </c>
      <c r="AY416" t="s">
        <v>878</v>
      </c>
      <c r="AZ416" t="s">
        <v>878</v>
      </c>
      <c r="BA416" t="s">
        <v>878</v>
      </c>
      <c r="BB416" t="s">
        <v>878</v>
      </c>
      <c r="BC416" t="s">
        <v>878</v>
      </c>
      <c r="BD416" t="s">
        <v>878</v>
      </c>
      <c r="BE416" t="s">
        <v>878</v>
      </c>
      <c r="BF416" t="s">
        <v>878</v>
      </c>
      <c r="BG416" t="s">
        <v>878</v>
      </c>
      <c r="BH416" t="s">
        <v>878</v>
      </c>
      <c r="BI416" t="s">
        <v>878</v>
      </c>
      <c r="BJ416" t="s">
        <v>878</v>
      </c>
      <c r="BK416" t="s">
        <v>878</v>
      </c>
      <c r="BL416" t="s">
        <v>878</v>
      </c>
      <c r="BM416" t="s">
        <v>878</v>
      </c>
      <c r="BN416" t="s">
        <v>878</v>
      </c>
      <c r="BO416" t="s">
        <v>878</v>
      </c>
      <c r="BP416" t="s">
        <v>878</v>
      </c>
      <c r="BQ416" t="s">
        <v>878</v>
      </c>
      <c r="BR416" t="s">
        <v>878</v>
      </c>
      <c r="BS416" t="s">
        <v>878</v>
      </c>
    </row>
    <row r="417" spans="1:71" x14ac:dyDescent="0.25">
      <c r="A417" t="s">
        <v>788</v>
      </c>
      <c r="B417" t="s">
        <v>878</v>
      </c>
      <c r="C417" t="s">
        <v>878</v>
      </c>
      <c r="D417" t="s">
        <v>878</v>
      </c>
      <c r="E417">
        <v>3</v>
      </c>
      <c r="F417" t="s">
        <v>878</v>
      </c>
      <c r="G417" t="s">
        <v>878</v>
      </c>
      <c r="H417" t="s">
        <v>878</v>
      </c>
      <c r="I417" t="s">
        <v>878</v>
      </c>
      <c r="J417" t="s">
        <v>878</v>
      </c>
      <c r="K417" t="s">
        <v>878</v>
      </c>
      <c r="L417" t="s">
        <v>878</v>
      </c>
      <c r="M417" t="s">
        <v>878</v>
      </c>
      <c r="N417" t="s">
        <v>878</v>
      </c>
      <c r="O417" t="s">
        <v>878</v>
      </c>
      <c r="P417" t="s">
        <v>878</v>
      </c>
      <c r="Q417" t="s">
        <v>878</v>
      </c>
      <c r="R417" t="s">
        <v>878</v>
      </c>
      <c r="S417" t="s">
        <v>878</v>
      </c>
      <c r="T417" t="s">
        <v>878</v>
      </c>
      <c r="U417" t="s">
        <v>878</v>
      </c>
      <c r="V417" t="s">
        <v>878</v>
      </c>
      <c r="W417" t="s">
        <v>878</v>
      </c>
      <c r="X417" t="s">
        <v>878</v>
      </c>
      <c r="Y417" t="s">
        <v>878</v>
      </c>
      <c r="Z417" t="s">
        <v>878</v>
      </c>
      <c r="AA417" t="s">
        <v>878</v>
      </c>
      <c r="AB417" t="s">
        <v>878</v>
      </c>
      <c r="AC417" t="s">
        <v>878</v>
      </c>
      <c r="AD417" t="s">
        <v>878</v>
      </c>
      <c r="AE417" t="s">
        <v>878</v>
      </c>
      <c r="AF417" t="s">
        <v>878</v>
      </c>
      <c r="AG417" t="s">
        <v>878</v>
      </c>
      <c r="AH417" t="s">
        <v>878</v>
      </c>
      <c r="AI417" t="s">
        <v>878</v>
      </c>
      <c r="AJ417" t="s">
        <v>878</v>
      </c>
      <c r="AK417" t="s">
        <v>878</v>
      </c>
      <c r="AL417" t="s">
        <v>878</v>
      </c>
      <c r="AM417" t="s">
        <v>878</v>
      </c>
      <c r="AN417" t="s">
        <v>878</v>
      </c>
      <c r="AO417" t="s">
        <v>878</v>
      </c>
      <c r="AP417" t="s">
        <v>878</v>
      </c>
      <c r="AQ417" t="s">
        <v>878</v>
      </c>
      <c r="AR417" t="s">
        <v>878</v>
      </c>
      <c r="AS417" t="s">
        <v>878</v>
      </c>
      <c r="AT417" t="s">
        <v>878</v>
      </c>
      <c r="AU417" t="s">
        <v>878</v>
      </c>
      <c r="AV417" t="s">
        <v>878</v>
      </c>
      <c r="AW417" t="s">
        <v>878</v>
      </c>
      <c r="AX417" t="s">
        <v>878</v>
      </c>
      <c r="AY417" t="s">
        <v>878</v>
      </c>
      <c r="AZ417" t="s">
        <v>878</v>
      </c>
      <c r="BA417" t="s">
        <v>878</v>
      </c>
      <c r="BB417" t="s">
        <v>878</v>
      </c>
      <c r="BC417" t="s">
        <v>878</v>
      </c>
      <c r="BD417" t="s">
        <v>878</v>
      </c>
      <c r="BE417" t="s">
        <v>878</v>
      </c>
      <c r="BF417" t="s">
        <v>878</v>
      </c>
      <c r="BG417" t="s">
        <v>878</v>
      </c>
      <c r="BH417" t="s">
        <v>878</v>
      </c>
      <c r="BI417" t="s">
        <v>878</v>
      </c>
      <c r="BJ417" t="s">
        <v>878</v>
      </c>
      <c r="BK417" t="s">
        <v>878</v>
      </c>
      <c r="BL417" t="s">
        <v>878</v>
      </c>
      <c r="BM417" t="s">
        <v>878</v>
      </c>
      <c r="BN417" t="s">
        <v>878</v>
      </c>
      <c r="BO417" t="s">
        <v>878</v>
      </c>
      <c r="BP417" t="s">
        <v>878</v>
      </c>
      <c r="BQ417" t="s">
        <v>878</v>
      </c>
      <c r="BR417" t="s">
        <v>878</v>
      </c>
      <c r="BS417" t="s">
        <v>878</v>
      </c>
    </row>
    <row r="418" spans="1:71" x14ac:dyDescent="0.25">
      <c r="A418" t="s">
        <v>789</v>
      </c>
      <c r="B418" t="s">
        <v>878</v>
      </c>
      <c r="C418" t="s">
        <v>878</v>
      </c>
      <c r="D418" t="s">
        <v>878</v>
      </c>
      <c r="E418">
        <v>2.77</v>
      </c>
      <c r="F418" t="s">
        <v>878</v>
      </c>
      <c r="G418" t="s">
        <v>878</v>
      </c>
      <c r="H418" t="s">
        <v>878</v>
      </c>
      <c r="I418" t="s">
        <v>878</v>
      </c>
      <c r="J418" t="s">
        <v>878</v>
      </c>
      <c r="K418" t="s">
        <v>878</v>
      </c>
      <c r="L418" t="s">
        <v>878</v>
      </c>
      <c r="M418" t="s">
        <v>878</v>
      </c>
      <c r="N418" t="s">
        <v>878</v>
      </c>
      <c r="O418" t="s">
        <v>878</v>
      </c>
      <c r="P418" t="s">
        <v>878</v>
      </c>
      <c r="Q418" t="s">
        <v>878</v>
      </c>
      <c r="R418" t="s">
        <v>878</v>
      </c>
      <c r="S418" t="s">
        <v>878</v>
      </c>
      <c r="T418" t="s">
        <v>878</v>
      </c>
      <c r="U418" t="s">
        <v>878</v>
      </c>
      <c r="V418" t="s">
        <v>878</v>
      </c>
      <c r="W418" t="s">
        <v>878</v>
      </c>
      <c r="X418" t="s">
        <v>878</v>
      </c>
      <c r="Y418" t="s">
        <v>878</v>
      </c>
      <c r="Z418" t="s">
        <v>878</v>
      </c>
      <c r="AA418" t="s">
        <v>878</v>
      </c>
      <c r="AB418" t="s">
        <v>878</v>
      </c>
      <c r="AC418" t="s">
        <v>878</v>
      </c>
      <c r="AD418" t="s">
        <v>878</v>
      </c>
      <c r="AE418" t="s">
        <v>878</v>
      </c>
      <c r="AF418" t="s">
        <v>878</v>
      </c>
      <c r="AG418" t="s">
        <v>878</v>
      </c>
      <c r="AH418" t="s">
        <v>878</v>
      </c>
      <c r="AI418" t="s">
        <v>878</v>
      </c>
      <c r="AJ418" t="s">
        <v>878</v>
      </c>
      <c r="AK418" t="s">
        <v>878</v>
      </c>
      <c r="AL418" t="s">
        <v>878</v>
      </c>
      <c r="AM418" t="s">
        <v>878</v>
      </c>
      <c r="AN418" t="s">
        <v>878</v>
      </c>
      <c r="AO418" t="s">
        <v>878</v>
      </c>
      <c r="AP418" t="s">
        <v>878</v>
      </c>
      <c r="AQ418" t="s">
        <v>878</v>
      </c>
      <c r="AR418" t="s">
        <v>878</v>
      </c>
      <c r="AS418" t="s">
        <v>878</v>
      </c>
      <c r="AT418" t="s">
        <v>878</v>
      </c>
      <c r="AU418" t="s">
        <v>878</v>
      </c>
      <c r="AV418" t="s">
        <v>878</v>
      </c>
      <c r="AW418" t="s">
        <v>878</v>
      </c>
      <c r="AX418" t="s">
        <v>878</v>
      </c>
      <c r="AY418" t="s">
        <v>878</v>
      </c>
      <c r="AZ418" t="s">
        <v>878</v>
      </c>
      <c r="BA418" t="s">
        <v>878</v>
      </c>
      <c r="BB418" t="s">
        <v>878</v>
      </c>
      <c r="BC418" t="s">
        <v>878</v>
      </c>
      <c r="BD418" t="s">
        <v>878</v>
      </c>
      <c r="BE418" t="s">
        <v>878</v>
      </c>
      <c r="BF418" t="s">
        <v>878</v>
      </c>
      <c r="BG418" t="s">
        <v>878</v>
      </c>
      <c r="BH418" t="s">
        <v>878</v>
      </c>
      <c r="BI418" t="s">
        <v>878</v>
      </c>
      <c r="BJ418" t="s">
        <v>878</v>
      </c>
      <c r="BK418" t="s">
        <v>878</v>
      </c>
      <c r="BL418" t="s">
        <v>878</v>
      </c>
      <c r="BM418" t="s">
        <v>878</v>
      </c>
      <c r="BN418" t="s">
        <v>878</v>
      </c>
      <c r="BO418" t="s">
        <v>878</v>
      </c>
      <c r="BP418" t="s">
        <v>878</v>
      </c>
      <c r="BQ418" t="s">
        <v>878</v>
      </c>
      <c r="BR418" t="s">
        <v>878</v>
      </c>
      <c r="BS418" t="s">
        <v>878</v>
      </c>
    </row>
    <row r="419" spans="1:71" x14ac:dyDescent="0.25">
      <c r="A419" t="s">
        <v>790</v>
      </c>
      <c r="B419">
        <v>0.55200000000000005</v>
      </c>
      <c r="C419">
        <v>67700</v>
      </c>
      <c r="D419">
        <v>2.12</v>
      </c>
      <c r="E419">
        <v>6.0999999999999999E-2</v>
      </c>
      <c r="F419" s="2">
        <v>10</v>
      </c>
      <c r="G419">
        <v>82</v>
      </c>
      <c r="H419">
        <v>0.31</v>
      </c>
      <c r="I419">
        <v>0.45</v>
      </c>
      <c r="J419">
        <v>63400</v>
      </c>
      <c r="K419">
        <v>0.33</v>
      </c>
      <c r="L419">
        <v>9.14</v>
      </c>
      <c r="M419" t="s">
        <v>878</v>
      </c>
      <c r="N419">
        <v>178</v>
      </c>
      <c r="O419">
        <v>480</v>
      </c>
      <c r="P419">
        <v>0.37</v>
      </c>
      <c r="Q419">
        <v>1760</v>
      </c>
      <c r="R419">
        <v>1.95</v>
      </c>
      <c r="S419">
        <v>1.23</v>
      </c>
      <c r="T419">
        <v>0.56999999999999995</v>
      </c>
      <c r="U419">
        <v>95300</v>
      </c>
      <c r="V419">
        <v>11.5</v>
      </c>
      <c r="W419">
        <v>1.79</v>
      </c>
      <c r="X419">
        <v>8.5999999999999993E-2</v>
      </c>
      <c r="Y419">
        <v>0.74</v>
      </c>
      <c r="Z419" t="s">
        <v>878</v>
      </c>
      <c r="AA419">
        <v>0.42</v>
      </c>
      <c r="AB419">
        <v>5.3999999999999999E-2</v>
      </c>
      <c r="AC419" t="s">
        <v>878</v>
      </c>
      <c r="AD419">
        <v>2080</v>
      </c>
      <c r="AE419">
        <v>3.89</v>
      </c>
      <c r="AF419">
        <v>7.72</v>
      </c>
      <c r="AG419">
        <v>0.18</v>
      </c>
      <c r="AH419">
        <v>82000</v>
      </c>
      <c r="AI419">
        <v>1280</v>
      </c>
      <c r="AJ419">
        <v>1.54</v>
      </c>
      <c r="AK419">
        <v>10200</v>
      </c>
      <c r="AL419">
        <v>1.18</v>
      </c>
      <c r="AM419">
        <v>5.6</v>
      </c>
      <c r="AN419">
        <v>3530</v>
      </c>
      <c r="AO419">
        <v>250</v>
      </c>
      <c r="AP419">
        <v>5.5</v>
      </c>
      <c r="AQ419">
        <v>7.0000000000000001E-3</v>
      </c>
      <c r="AR419">
        <v>1.25</v>
      </c>
      <c r="AS419">
        <v>4.0000000000000001E-3</v>
      </c>
      <c r="AT419">
        <v>5.15</v>
      </c>
      <c r="AU419">
        <v>2.7E-2</v>
      </c>
      <c r="AV419" t="s">
        <v>878</v>
      </c>
      <c r="AW419" t="s">
        <v>878</v>
      </c>
      <c r="AX419">
        <v>20100</v>
      </c>
      <c r="AY419">
        <v>0.27</v>
      </c>
      <c r="AZ419">
        <v>28</v>
      </c>
      <c r="BA419">
        <v>4.97</v>
      </c>
      <c r="BB419">
        <v>215160.29399999999</v>
      </c>
      <c r="BC419">
        <v>0.56999999999999995</v>
      </c>
      <c r="BD419">
        <v>0.51</v>
      </c>
      <c r="BE419">
        <v>140</v>
      </c>
      <c r="BF419">
        <v>8.4000000000000005E-2</v>
      </c>
      <c r="BG419">
        <v>0.31</v>
      </c>
      <c r="BH419">
        <v>0.28999999999999998</v>
      </c>
      <c r="BI419">
        <v>0.57999999999999996</v>
      </c>
      <c r="BJ419">
        <v>2670</v>
      </c>
      <c r="BK419">
        <v>4.3999999999999997E-2</v>
      </c>
      <c r="BL419">
        <v>0.17</v>
      </c>
      <c r="BM419">
        <v>0.21</v>
      </c>
      <c r="BN419">
        <v>38.700000000000003</v>
      </c>
      <c r="BO419">
        <v>0.55000000000000004</v>
      </c>
      <c r="BP419">
        <v>10.7</v>
      </c>
      <c r="BQ419">
        <v>1.17</v>
      </c>
      <c r="BR419">
        <v>79</v>
      </c>
      <c r="BS419">
        <v>20.9</v>
      </c>
    </row>
    <row r="420" spans="1:71" x14ac:dyDescent="0.25">
      <c r="A420" t="s">
        <v>793</v>
      </c>
      <c r="B420">
        <v>1.01</v>
      </c>
      <c r="C420">
        <v>50600</v>
      </c>
      <c r="D420">
        <v>8.42</v>
      </c>
      <c r="E420">
        <v>8.6999999999999994E-2</v>
      </c>
      <c r="F420" s="2">
        <v>10</v>
      </c>
      <c r="G420">
        <v>80</v>
      </c>
      <c r="H420">
        <v>0.26</v>
      </c>
      <c r="I420">
        <v>0.73</v>
      </c>
      <c r="J420">
        <v>48000</v>
      </c>
      <c r="K420">
        <v>0.4</v>
      </c>
      <c r="L420">
        <v>8.24</v>
      </c>
      <c r="M420" t="s">
        <v>878</v>
      </c>
      <c r="N420">
        <v>507</v>
      </c>
      <c r="O420">
        <v>513</v>
      </c>
      <c r="P420">
        <v>0.32</v>
      </c>
      <c r="Q420">
        <v>5620</v>
      </c>
      <c r="R420">
        <v>1.65</v>
      </c>
      <c r="S420">
        <v>1</v>
      </c>
      <c r="T420">
        <v>0.47</v>
      </c>
      <c r="U420">
        <v>162400</v>
      </c>
      <c r="V420">
        <v>9.24</v>
      </c>
      <c r="W420">
        <v>1.54</v>
      </c>
      <c r="X420">
        <v>0.16</v>
      </c>
      <c r="Y420">
        <v>0.64</v>
      </c>
      <c r="Z420" t="s">
        <v>878</v>
      </c>
      <c r="AA420">
        <v>0.34</v>
      </c>
      <c r="AB420">
        <v>5.6000000000000001E-2</v>
      </c>
      <c r="AC420" t="s">
        <v>878</v>
      </c>
      <c r="AD420">
        <v>1850</v>
      </c>
      <c r="AE420">
        <v>3.57</v>
      </c>
      <c r="AF420">
        <v>5.96</v>
      </c>
      <c r="AG420">
        <v>0.15</v>
      </c>
      <c r="AH420">
        <v>83800</v>
      </c>
      <c r="AI420">
        <v>1160</v>
      </c>
      <c r="AJ420">
        <v>2.0099999999999998</v>
      </c>
      <c r="AK420">
        <v>7830</v>
      </c>
      <c r="AL420">
        <v>1.17</v>
      </c>
      <c r="AM420">
        <v>5</v>
      </c>
      <c r="AN420">
        <v>12600</v>
      </c>
      <c r="AO420">
        <v>220</v>
      </c>
      <c r="AP420">
        <v>6.24</v>
      </c>
      <c r="AQ420">
        <v>1.7999999999999999E-2</v>
      </c>
      <c r="AR420">
        <v>1.1100000000000001</v>
      </c>
      <c r="AS420">
        <v>7.0000000000000001E-3</v>
      </c>
      <c r="AT420">
        <v>4.49</v>
      </c>
      <c r="AU420">
        <v>9.5000000000000001E-2</v>
      </c>
      <c r="AV420" t="s">
        <v>878</v>
      </c>
      <c r="AW420" t="s">
        <v>878</v>
      </c>
      <c r="AX420">
        <v>61500</v>
      </c>
      <c r="AY420">
        <v>0.95</v>
      </c>
      <c r="AZ420">
        <v>21.7</v>
      </c>
      <c r="BA420">
        <v>17</v>
      </c>
      <c r="BB420">
        <v>180570.11</v>
      </c>
      <c r="BC420">
        <v>0.52</v>
      </c>
      <c r="BD420">
        <v>0.6</v>
      </c>
      <c r="BE420">
        <v>106</v>
      </c>
      <c r="BF420">
        <v>7.5999999999999998E-2</v>
      </c>
      <c r="BG420">
        <v>0.26</v>
      </c>
      <c r="BH420">
        <v>0.64</v>
      </c>
      <c r="BI420">
        <v>0.6</v>
      </c>
      <c r="BJ420">
        <v>2260</v>
      </c>
      <c r="BK420">
        <v>0.05</v>
      </c>
      <c r="BL420">
        <v>0.15</v>
      </c>
      <c r="BM420">
        <v>0.51</v>
      </c>
      <c r="BN420">
        <v>39.799999999999997</v>
      </c>
      <c r="BO420">
        <v>0.5</v>
      </c>
      <c r="BP420">
        <v>8.73</v>
      </c>
      <c r="BQ420">
        <v>0.97</v>
      </c>
      <c r="BR420">
        <v>80</v>
      </c>
      <c r="BS420">
        <v>20</v>
      </c>
    </row>
    <row r="421" spans="1:71" x14ac:dyDescent="0.25">
      <c r="A421" t="s">
        <v>794</v>
      </c>
      <c r="B421">
        <v>0.06</v>
      </c>
      <c r="C421" t="s">
        <v>878</v>
      </c>
      <c r="D421" t="s">
        <v>878</v>
      </c>
      <c r="E421" t="s">
        <v>878</v>
      </c>
      <c r="F421" t="s">
        <v>878</v>
      </c>
      <c r="G421" t="s">
        <v>878</v>
      </c>
      <c r="H421" t="s">
        <v>878</v>
      </c>
      <c r="I421">
        <v>0.87</v>
      </c>
      <c r="J421" t="s">
        <v>878</v>
      </c>
      <c r="K421" t="s">
        <v>878</v>
      </c>
      <c r="L421" t="s">
        <v>878</v>
      </c>
      <c r="M421" t="s">
        <v>878</v>
      </c>
      <c r="N421">
        <v>15.9</v>
      </c>
      <c r="O421" t="s">
        <v>878</v>
      </c>
      <c r="P421" t="s">
        <v>878</v>
      </c>
      <c r="Q421">
        <v>112</v>
      </c>
      <c r="R421" t="s">
        <v>878</v>
      </c>
      <c r="S421" t="s">
        <v>878</v>
      </c>
      <c r="T421" t="s">
        <v>878</v>
      </c>
      <c r="U421" t="s">
        <v>878</v>
      </c>
      <c r="V421" t="s">
        <v>878</v>
      </c>
      <c r="W421" t="s">
        <v>878</v>
      </c>
      <c r="X421" t="s">
        <v>878</v>
      </c>
      <c r="Y421" t="s">
        <v>878</v>
      </c>
      <c r="Z421" t="s">
        <v>878</v>
      </c>
      <c r="AA421" t="s">
        <v>878</v>
      </c>
      <c r="AB421" t="s">
        <v>878</v>
      </c>
      <c r="AC421" t="s">
        <v>878</v>
      </c>
      <c r="AD421" t="s">
        <v>878</v>
      </c>
      <c r="AE421" t="s">
        <v>878</v>
      </c>
      <c r="AF421" t="s">
        <v>878</v>
      </c>
      <c r="AG421" t="s">
        <v>878</v>
      </c>
      <c r="AH421" t="s">
        <v>878</v>
      </c>
      <c r="AI421" t="s">
        <v>878</v>
      </c>
      <c r="AJ421" t="s">
        <v>878</v>
      </c>
      <c r="AK421" t="s">
        <v>878</v>
      </c>
      <c r="AL421" t="s">
        <v>878</v>
      </c>
      <c r="AM421" t="s">
        <v>878</v>
      </c>
      <c r="AN421" t="s">
        <v>878</v>
      </c>
      <c r="AO421" t="s">
        <v>878</v>
      </c>
      <c r="AP421">
        <v>6.59</v>
      </c>
      <c r="AQ421" t="s">
        <v>878</v>
      </c>
      <c r="AR421" t="s">
        <v>878</v>
      </c>
      <c r="AS421" t="s">
        <v>878</v>
      </c>
      <c r="AT421" t="s">
        <v>878</v>
      </c>
      <c r="AU421" t="s">
        <v>878</v>
      </c>
      <c r="AV421" t="s">
        <v>878</v>
      </c>
      <c r="AW421" t="s">
        <v>878</v>
      </c>
      <c r="AX421">
        <v>715</v>
      </c>
      <c r="AY421">
        <v>0.86</v>
      </c>
      <c r="AZ421" t="s">
        <v>878</v>
      </c>
      <c r="BA421">
        <v>1.32</v>
      </c>
      <c r="BB421" t="s">
        <v>878</v>
      </c>
      <c r="BC421" t="s">
        <v>878</v>
      </c>
      <c r="BD421">
        <v>7.83</v>
      </c>
      <c r="BE421" t="s">
        <v>878</v>
      </c>
      <c r="BF421" t="s">
        <v>878</v>
      </c>
      <c r="BG421" t="s">
        <v>878</v>
      </c>
      <c r="BH421" t="s">
        <v>878</v>
      </c>
      <c r="BI421" t="s">
        <v>878</v>
      </c>
      <c r="BJ421" t="s">
        <v>878</v>
      </c>
      <c r="BK421" t="s">
        <v>878</v>
      </c>
      <c r="BL421" t="s">
        <v>878</v>
      </c>
      <c r="BM421" t="s">
        <v>878</v>
      </c>
      <c r="BN421" t="s">
        <v>878</v>
      </c>
      <c r="BO421" t="s">
        <v>878</v>
      </c>
      <c r="BP421" t="s">
        <v>878</v>
      </c>
      <c r="BQ421" t="s">
        <v>878</v>
      </c>
      <c r="BR421">
        <v>68</v>
      </c>
      <c r="BS421" t="s">
        <v>878</v>
      </c>
    </row>
    <row r="422" spans="1:71" x14ac:dyDescent="0.25">
      <c r="A422" t="s">
        <v>795</v>
      </c>
      <c r="B422">
        <v>0.27600000000000002</v>
      </c>
      <c r="C422">
        <v>68100</v>
      </c>
      <c r="D422">
        <v>71</v>
      </c>
      <c r="E422">
        <v>0.36299999999999999</v>
      </c>
      <c r="F422" t="s">
        <v>878</v>
      </c>
      <c r="G422">
        <v>229</v>
      </c>
      <c r="H422">
        <v>6.17</v>
      </c>
      <c r="I422">
        <v>4.75</v>
      </c>
      <c r="J422">
        <v>920</v>
      </c>
      <c r="K422" t="s">
        <v>878</v>
      </c>
      <c r="L422">
        <v>95</v>
      </c>
      <c r="M422" t="s">
        <v>878</v>
      </c>
      <c r="N422">
        <v>73</v>
      </c>
      <c r="O422">
        <v>57</v>
      </c>
      <c r="P422">
        <v>5.12</v>
      </c>
      <c r="Q422">
        <v>1410</v>
      </c>
      <c r="R422" t="s">
        <v>878</v>
      </c>
      <c r="S422" t="s">
        <v>878</v>
      </c>
      <c r="T422" t="s">
        <v>878</v>
      </c>
      <c r="U422">
        <v>40300</v>
      </c>
      <c r="V422">
        <v>18.7</v>
      </c>
      <c r="W422" t="s">
        <v>878</v>
      </c>
      <c r="X422">
        <v>0.11</v>
      </c>
      <c r="Y422">
        <v>5.27</v>
      </c>
      <c r="Z422" t="s">
        <v>878</v>
      </c>
      <c r="AA422" t="s">
        <v>878</v>
      </c>
      <c r="AB422">
        <v>0.26</v>
      </c>
      <c r="AC422" t="s">
        <v>878</v>
      </c>
      <c r="AD422">
        <v>36700</v>
      </c>
      <c r="AE422">
        <v>47</v>
      </c>
      <c r="AF422">
        <v>17.899999999999999</v>
      </c>
      <c r="AG422">
        <v>0.53</v>
      </c>
      <c r="AH422">
        <v>6000</v>
      </c>
      <c r="AI422">
        <v>290</v>
      </c>
      <c r="AJ422">
        <v>3.36</v>
      </c>
      <c r="AK422">
        <v>420</v>
      </c>
      <c r="AL422" t="s">
        <v>878</v>
      </c>
      <c r="AM422" t="s">
        <v>878</v>
      </c>
      <c r="AN422">
        <v>34.700000000000003</v>
      </c>
      <c r="AO422">
        <v>620</v>
      </c>
      <c r="AP422">
        <v>17.399999999999999</v>
      </c>
      <c r="AQ422" t="s">
        <v>878</v>
      </c>
      <c r="AR422" t="s">
        <v>878</v>
      </c>
      <c r="AS422" t="s">
        <v>878</v>
      </c>
      <c r="AT422">
        <v>23.9</v>
      </c>
      <c r="AU422" t="s">
        <v>878</v>
      </c>
      <c r="AV422" t="s">
        <v>878</v>
      </c>
      <c r="AW422" t="s">
        <v>878</v>
      </c>
      <c r="AX422">
        <v>360</v>
      </c>
      <c r="AY422">
        <v>2.61</v>
      </c>
      <c r="AZ422">
        <v>14</v>
      </c>
      <c r="BA422">
        <v>2.68</v>
      </c>
      <c r="BB422" t="s">
        <v>878</v>
      </c>
      <c r="BC422" t="s">
        <v>878</v>
      </c>
      <c r="BD422">
        <v>3.33</v>
      </c>
      <c r="BE422">
        <v>31</v>
      </c>
      <c r="BF422">
        <v>0.76</v>
      </c>
      <c r="BG422">
        <v>1.18</v>
      </c>
      <c r="BH422">
        <v>7.5999999999999998E-2</v>
      </c>
      <c r="BI422">
        <v>16.100000000000001</v>
      </c>
      <c r="BJ422">
        <v>80</v>
      </c>
      <c r="BK422">
        <v>0.78</v>
      </c>
      <c r="BL422" t="s">
        <v>878</v>
      </c>
      <c r="BM422">
        <v>10.3</v>
      </c>
      <c r="BN422" t="s">
        <v>878</v>
      </c>
      <c r="BO422" t="s">
        <v>878</v>
      </c>
      <c r="BP422">
        <v>37.4</v>
      </c>
      <c r="BQ422">
        <v>3.58</v>
      </c>
      <c r="BR422">
        <v>24</v>
      </c>
      <c r="BS422">
        <v>176</v>
      </c>
    </row>
    <row r="423" spans="1:71" x14ac:dyDescent="0.25">
      <c r="A423" t="s">
        <v>797</v>
      </c>
      <c r="B423">
        <v>0.28399999999999997</v>
      </c>
      <c r="C423">
        <v>47400</v>
      </c>
      <c r="D423">
        <v>574</v>
      </c>
      <c r="E423" s="2">
        <v>0.01</v>
      </c>
      <c r="F423" t="s">
        <v>878</v>
      </c>
      <c r="G423">
        <v>170</v>
      </c>
      <c r="H423">
        <v>2.23</v>
      </c>
      <c r="I423">
        <v>8.49</v>
      </c>
      <c r="J423">
        <v>40500</v>
      </c>
      <c r="K423" t="s">
        <v>878</v>
      </c>
      <c r="L423">
        <v>75</v>
      </c>
      <c r="M423" t="s">
        <v>878</v>
      </c>
      <c r="N423">
        <v>926</v>
      </c>
      <c r="O423">
        <v>51</v>
      </c>
      <c r="P423">
        <v>2.88</v>
      </c>
      <c r="Q423">
        <v>3010</v>
      </c>
      <c r="R423" t="s">
        <v>878</v>
      </c>
      <c r="S423" t="s">
        <v>878</v>
      </c>
      <c r="T423" t="s">
        <v>878</v>
      </c>
      <c r="U423">
        <v>31900</v>
      </c>
      <c r="V423">
        <v>11.7</v>
      </c>
      <c r="W423" t="s">
        <v>878</v>
      </c>
      <c r="X423">
        <v>0.18</v>
      </c>
      <c r="Y423">
        <v>4.43</v>
      </c>
      <c r="Z423" t="s">
        <v>878</v>
      </c>
      <c r="AA423" t="s">
        <v>878</v>
      </c>
      <c r="AB423">
        <v>0.25</v>
      </c>
      <c r="AC423" t="s">
        <v>878</v>
      </c>
      <c r="AD423">
        <v>32100</v>
      </c>
      <c r="AE423">
        <v>36.700000000000003</v>
      </c>
      <c r="AF423">
        <v>9.77</v>
      </c>
      <c r="AG423">
        <v>0.3</v>
      </c>
      <c r="AH423">
        <v>24800</v>
      </c>
      <c r="AI423">
        <v>460</v>
      </c>
      <c r="AJ423">
        <v>12.2</v>
      </c>
      <c r="AK423">
        <v>440</v>
      </c>
      <c r="AL423" t="s">
        <v>878</v>
      </c>
      <c r="AM423" t="s">
        <v>878</v>
      </c>
      <c r="AN423">
        <v>159</v>
      </c>
      <c r="AO423">
        <v>690</v>
      </c>
      <c r="AP423">
        <v>13.3</v>
      </c>
      <c r="AQ423" t="s">
        <v>878</v>
      </c>
      <c r="AR423" t="s">
        <v>878</v>
      </c>
      <c r="AS423" t="s">
        <v>878</v>
      </c>
      <c r="AT423">
        <v>9.93</v>
      </c>
      <c r="AU423">
        <v>6.0000000000000001E-3</v>
      </c>
      <c r="AV423" t="s">
        <v>878</v>
      </c>
      <c r="AW423" t="s">
        <v>878</v>
      </c>
      <c r="AX423">
        <v>17600</v>
      </c>
      <c r="AY423">
        <v>1.65</v>
      </c>
      <c r="AZ423">
        <v>6.9</v>
      </c>
      <c r="BA423">
        <v>2.41</v>
      </c>
      <c r="BB423" t="s">
        <v>878</v>
      </c>
      <c r="BC423" t="s">
        <v>878</v>
      </c>
      <c r="BD423">
        <v>2.0499999999999998</v>
      </c>
      <c r="BE423">
        <v>28.4</v>
      </c>
      <c r="BF423" t="s">
        <v>878</v>
      </c>
      <c r="BG423">
        <v>0.57999999999999996</v>
      </c>
      <c r="BH423" t="s">
        <v>878</v>
      </c>
      <c r="BI423">
        <v>11.3</v>
      </c>
      <c r="BJ423" t="s">
        <v>878</v>
      </c>
      <c r="BK423">
        <v>0.7</v>
      </c>
      <c r="BL423" t="s">
        <v>878</v>
      </c>
      <c r="BM423">
        <v>6.47</v>
      </c>
      <c r="BN423">
        <v>8.7899999999999991</v>
      </c>
      <c r="BO423">
        <v>3.83</v>
      </c>
      <c r="BP423">
        <v>18.100000000000001</v>
      </c>
      <c r="BQ423">
        <v>1.94</v>
      </c>
      <c r="BR423" t="s">
        <v>878</v>
      </c>
      <c r="BS423">
        <v>150</v>
      </c>
    </row>
    <row r="424" spans="1:71" x14ac:dyDescent="0.25">
      <c r="A424" t="s">
        <v>798</v>
      </c>
      <c r="B424">
        <v>0.34899999999999998</v>
      </c>
      <c r="C424">
        <v>58900</v>
      </c>
      <c r="D424">
        <v>49.7</v>
      </c>
      <c r="E424" s="2">
        <v>5.0000000000000001E-3</v>
      </c>
      <c r="F424" t="s">
        <v>878</v>
      </c>
      <c r="G424">
        <v>197</v>
      </c>
      <c r="H424">
        <v>4.42</v>
      </c>
      <c r="I424">
        <v>8.94</v>
      </c>
      <c r="J424">
        <v>6250</v>
      </c>
      <c r="K424">
        <v>0.2</v>
      </c>
      <c r="L424">
        <v>82</v>
      </c>
      <c r="M424" t="s">
        <v>878</v>
      </c>
      <c r="N424">
        <v>131</v>
      </c>
      <c r="O424">
        <v>73</v>
      </c>
      <c r="P424">
        <v>3.57</v>
      </c>
      <c r="Q424">
        <v>6520</v>
      </c>
      <c r="R424" t="s">
        <v>878</v>
      </c>
      <c r="S424" t="s">
        <v>878</v>
      </c>
      <c r="T424" t="s">
        <v>878</v>
      </c>
      <c r="U424">
        <v>41600</v>
      </c>
      <c r="V424">
        <v>15</v>
      </c>
      <c r="W424" t="s">
        <v>878</v>
      </c>
      <c r="X424">
        <v>9.8000000000000004E-2</v>
      </c>
      <c r="Y424">
        <v>4.5599999999999996</v>
      </c>
      <c r="Z424" t="s">
        <v>878</v>
      </c>
      <c r="AA424" t="s">
        <v>878</v>
      </c>
      <c r="AB424">
        <v>0.16</v>
      </c>
      <c r="AC424" t="s">
        <v>878</v>
      </c>
      <c r="AD424">
        <v>33100</v>
      </c>
      <c r="AE424">
        <v>40.200000000000003</v>
      </c>
      <c r="AF424">
        <v>18.3</v>
      </c>
      <c r="AG424">
        <v>0.36</v>
      </c>
      <c r="AH424">
        <v>7140</v>
      </c>
      <c r="AI424">
        <v>690</v>
      </c>
      <c r="AJ424">
        <v>4.32</v>
      </c>
      <c r="AK424">
        <v>300</v>
      </c>
      <c r="AL424" t="s">
        <v>878</v>
      </c>
      <c r="AM424" t="s">
        <v>878</v>
      </c>
      <c r="AN424">
        <v>48.7</v>
      </c>
      <c r="AO424">
        <v>1070</v>
      </c>
      <c r="AP424">
        <v>11.3</v>
      </c>
      <c r="AQ424" t="s">
        <v>878</v>
      </c>
      <c r="AR424" t="s">
        <v>878</v>
      </c>
      <c r="AS424" t="s">
        <v>878</v>
      </c>
      <c r="AT424">
        <v>12.6</v>
      </c>
      <c r="AU424" t="s">
        <v>878</v>
      </c>
      <c r="AV424" t="s">
        <v>878</v>
      </c>
      <c r="AW424" t="s">
        <v>878</v>
      </c>
      <c r="AX424">
        <v>5000</v>
      </c>
      <c r="AY424">
        <v>1.57</v>
      </c>
      <c r="AZ424">
        <v>10.199999999999999</v>
      </c>
      <c r="BA424">
        <v>6.06</v>
      </c>
      <c r="BB424" t="s">
        <v>878</v>
      </c>
      <c r="BC424" t="s">
        <v>878</v>
      </c>
      <c r="BD424">
        <v>2.63</v>
      </c>
      <c r="BE424">
        <v>77</v>
      </c>
      <c r="BF424">
        <v>0.54</v>
      </c>
      <c r="BG424">
        <v>0.83</v>
      </c>
      <c r="BH424">
        <v>3.4000000000000002E-2</v>
      </c>
      <c r="BI424">
        <v>13.6</v>
      </c>
      <c r="BJ424">
        <v>1920</v>
      </c>
      <c r="BK424">
        <v>0.62</v>
      </c>
      <c r="BL424" t="s">
        <v>878</v>
      </c>
      <c r="BM424">
        <v>7.58</v>
      </c>
      <c r="BN424">
        <v>13.3</v>
      </c>
      <c r="BO424">
        <v>0.53</v>
      </c>
      <c r="BP424">
        <v>22.5</v>
      </c>
      <c r="BQ424">
        <v>2.36</v>
      </c>
      <c r="BR424">
        <v>24.3</v>
      </c>
      <c r="BS424">
        <v>152</v>
      </c>
    </row>
    <row r="425" spans="1:71" x14ac:dyDescent="0.25">
      <c r="A425" t="s">
        <v>799</v>
      </c>
      <c r="B425">
        <v>0.36599999999999999</v>
      </c>
      <c r="C425">
        <v>63000</v>
      </c>
      <c r="D425">
        <v>98</v>
      </c>
      <c r="E425">
        <v>4.4999999999999998E-2</v>
      </c>
      <c r="F425" t="s">
        <v>878</v>
      </c>
      <c r="G425">
        <v>194</v>
      </c>
      <c r="H425">
        <v>7.86</v>
      </c>
      <c r="I425">
        <v>4.05</v>
      </c>
      <c r="J425">
        <v>460</v>
      </c>
      <c r="K425">
        <v>5.8000000000000003E-2</v>
      </c>
      <c r="L425">
        <v>86</v>
      </c>
      <c r="M425" t="s">
        <v>878</v>
      </c>
      <c r="N425">
        <v>83</v>
      </c>
      <c r="O425">
        <v>54</v>
      </c>
      <c r="P425">
        <v>3.79</v>
      </c>
      <c r="Q425">
        <v>6120</v>
      </c>
      <c r="R425" t="s">
        <v>878</v>
      </c>
      <c r="S425" t="s">
        <v>878</v>
      </c>
      <c r="T425" t="s">
        <v>878</v>
      </c>
      <c r="U425">
        <v>66800</v>
      </c>
      <c r="V425">
        <v>16.7</v>
      </c>
      <c r="W425" t="s">
        <v>878</v>
      </c>
      <c r="X425">
        <v>0.18</v>
      </c>
      <c r="Y425">
        <v>4.99</v>
      </c>
      <c r="Z425" t="s">
        <v>878</v>
      </c>
      <c r="AA425" t="s">
        <v>878</v>
      </c>
      <c r="AB425">
        <v>0.22</v>
      </c>
      <c r="AC425" t="s">
        <v>878</v>
      </c>
      <c r="AD425">
        <v>33100</v>
      </c>
      <c r="AE425">
        <v>43.2</v>
      </c>
      <c r="AF425">
        <v>16.7</v>
      </c>
      <c r="AG425">
        <v>0.47</v>
      </c>
      <c r="AH425">
        <v>5560</v>
      </c>
      <c r="AI425">
        <v>410</v>
      </c>
      <c r="AJ425">
        <v>2.12</v>
      </c>
      <c r="AK425">
        <v>340</v>
      </c>
      <c r="AL425" t="s">
        <v>878</v>
      </c>
      <c r="AM425" t="s">
        <v>878</v>
      </c>
      <c r="AN425">
        <v>36.6</v>
      </c>
      <c r="AO425">
        <v>980</v>
      </c>
      <c r="AP425">
        <v>10.6</v>
      </c>
      <c r="AQ425" t="s">
        <v>878</v>
      </c>
      <c r="AR425" t="s">
        <v>878</v>
      </c>
      <c r="AS425" t="s">
        <v>878</v>
      </c>
      <c r="AT425">
        <v>22.4</v>
      </c>
      <c r="AU425" t="s">
        <v>878</v>
      </c>
      <c r="AV425" t="s">
        <v>878</v>
      </c>
      <c r="AW425" t="s">
        <v>878</v>
      </c>
      <c r="AX425">
        <v>630</v>
      </c>
      <c r="AY425">
        <v>1.48</v>
      </c>
      <c r="AZ425">
        <v>11.2</v>
      </c>
      <c r="BA425">
        <v>3.3</v>
      </c>
      <c r="BB425" t="s">
        <v>878</v>
      </c>
      <c r="BC425" t="s">
        <v>878</v>
      </c>
      <c r="BD425">
        <v>2.83</v>
      </c>
      <c r="BE425">
        <v>27.2</v>
      </c>
      <c r="BF425">
        <v>0.54</v>
      </c>
      <c r="BG425">
        <v>1</v>
      </c>
      <c r="BH425" t="s">
        <v>878</v>
      </c>
      <c r="BI425">
        <v>14.3</v>
      </c>
      <c r="BJ425" t="s">
        <v>878</v>
      </c>
      <c r="BK425">
        <v>0.52</v>
      </c>
      <c r="BL425" t="s">
        <v>878</v>
      </c>
      <c r="BM425">
        <v>8.43</v>
      </c>
      <c r="BN425">
        <v>21.7</v>
      </c>
      <c r="BO425">
        <v>2.12</v>
      </c>
      <c r="BP425">
        <v>31.5</v>
      </c>
      <c r="BQ425">
        <v>3.14</v>
      </c>
      <c r="BR425">
        <v>26.3</v>
      </c>
      <c r="BS425">
        <v>171</v>
      </c>
    </row>
    <row r="426" spans="1:71" x14ac:dyDescent="0.25">
      <c r="A426" t="s">
        <v>800</v>
      </c>
      <c r="B426">
        <v>0.51600000000000001</v>
      </c>
      <c r="C426">
        <v>74200</v>
      </c>
      <c r="D426">
        <v>34.700000000000003</v>
      </c>
      <c r="E426">
        <v>0.39100000000000001</v>
      </c>
      <c r="F426" t="s">
        <v>878</v>
      </c>
      <c r="G426">
        <v>2699</v>
      </c>
      <c r="H426">
        <v>3.04</v>
      </c>
      <c r="I426">
        <v>5.72</v>
      </c>
      <c r="J426">
        <v>5900</v>
      </c>
      <c r="K426">
        <v>0.36</v>
      </c>
      <c r="L426">
        <v>92</v>
      </c>
      <c r="M426" t="s">
        <v>878</v>
      </c>
      <c r="N426">
        <v>14.8</v>
      </c>
      <c r="O426">
        <v>19.2</v>
      </c>
      <c r="P426">
        <v>6.78</v>
      </c>
      <c r="Q426">
        <v>1533</v>
      </c>
      <c r="R426">
        <v>3.72</v>
      </c>
      <c r="S426">
        <v>1.1200000000000001</v>
      </c>
      <c r="T426">
        <v>1.42</v>
      </c>
      <c r="U426">
        <v>40800</v>
      </c>
      <c r="V426">
        <v>25.1</v>
      </c>
      <c r="W426">
        <v>5.9</v>
      </c>
      <c r="X426" t="s">
        <v>878</v>
      </c>
      <c r="Y426">
        <v>6.84</v>
      </c>
      <c r="Z426" s="2">
        <v>0.05</v>
      </c>
      <c r="AA426">
        <v>0.5</v>
      </c>
      <c r="AB426">
        <v>0.64</v>
      </c>
      <c r="AC426" t="s">
        <v>878</v>
      </c>
      <c r="AD426">
        <v>28800</v>
      </c>
      <c r="AE426">
        <v>46</v>
      </c>
      <c r="AF426">
        <v>20</v>
      </c>
      <c r="AG426">
        <v>0.1</v>
      </c>
      <c r="AH426">
        <v>2760</v>
      </c>
      <c r="AI426">
        <v>380</v>
      </c>
      <c r="AJ426">
        <v>3.27</v>
      </c>
      <c r="AK426">
        <v>24000</v>
      </c>
      <c r="AL426">
        <v>18.100000000000001</v>
      </c>
      <c r="AM426">
        <v>39.1</v>
      </c>
      <c r="AN426">
        <v>8.9</v>
      </c>
      <c r="AO426">
        <v>280</v>
      </c>
      <c r="AP426">
        <v>30.4</v>
      </c>
      <c r="AQ426" t="s">
        <v>878</v>
      </c>
      <c r="AR426">
        <v>10.5</v>
      </c>
      <c r="AS426" t="s">
        <v>878</v>
      </c>
      <c r="AT426">
        <v>137</v>
      </c>
      <c r="AU426" t="s">
        <v>878</v>
      </c>
      <c r="AV426" t="s">
        <v>878</v>
      </c>
      <c r="AW426" t="s">
        <v>878</v>
      </c>
      <c r="AX426">
        <v>660</v>
      </c>
      <c r="AY426">
        <v>1.95</v>
      </c>
      <c r="AZ426">
        <v>4.9000000000000004</v>
      </c>
      <c r="BA426">
        <v>2.84</v>
      </c>
      <c r="BB426">
        <v>323200</v>
      </c>
      <c r="BC426">
        <v>7.64</v>
      </c>
      <c r="BD426">
        <v>3.96</v>
      </c>
      <c r="BE426">
        <v>157</v>
      </c>
      <c r="BF426">
        <v>1.34</v>
      </c>
      <c r="BG426">
        <v>0.77</v>
      </c>
      <c r="BH426">
        <v>6.5000000000000002E-2</v>
      </c>
      <c r="BI426">
        <v>14.6</v>
      </c>
      <c r="BJ426">
        <v>1220</v>
      </c>
      <c r="BK426">
        <v>0.72</v>
      </c>
      <c r="BL426">
        <v>0.11</v>
      </c>
      <c r="BM426">
        <v>4.97</v>
      </c>
      <c r="BN426">
        <v>11.3</v>
      </c>
      <c r="BO426">
        <v>2.78</v>
      </c>
      <c r="BP426">
        <v>15.7</v>
      </c>
      <c r="BQ426">
        <v>0.68</v>
      </c>
      <c r="BR426">
        <v>138</v>
      </c>
      <c r="BS426">
        <v>252</v>
      </c>
    </row>
    <row r="427" spans="1:71" x14ac:dyDescent="0.25">
      <c r="A427" t="s">
        <v>803</v>
      </c>
      <c r="B427">
        <v>0.73499999999999999</v>
      </c>
      <c r="C427">
        <v>73600</v>
      </c>
      <c r="D427">
        <v>22.8</v>
      </c>
      <c r="E427">
        <v>4.9000000000000002E-2</v>
      </c>
      <c r="F427" t="s">
        <v>878</v>
      </c>
      <c r="G427">
        <v>2714</v>
      </c>
      <c r="H427">
        <v>2.94</v>
      </c>
      <c r="I427">
        <v>11.1</v>
      </c>
      <c r="J427">
        <v>5660</v>
      </c>
      <c r="K427">
        <v>0.42</v>
      </c>
      <c r="L427">
        <v>93</v>
      </c>
      <c r="M427" t="s">
        <v>878</v>
      </c>
      <c r="N427">
        <v>24.2</v>
      </c>
      <c r="O427">
        <v>8.9600000000000009</v>
      </c>
      <c r="P427">
        <v>6.8</v>
      </c>
      <c r="Q427">
        <v>3100</v>
      </c>
      <c r="R427">
        <v>3.7</v>
      </c>
      <c r="S427">
        <v>1.1299999999999999</v>
      </c>
      <c r="T427">
        <v>1.54</v>
      </c>
      <c r="U427">
        <v>55000</v>
      </c>
      <c r="V427">
        <v>28.4</v>
      </c>
      <c r="W427">
        <v>6.2</v>
      </c>
      <c r="X427" t="s">
        <v>878</v>
      </c>
      <c r="Y427">
        <v>6.99</v>
      </c>
      <c r="Z427" s="2">
        <v>0.05</v>
      </c>
      <c r="AA427">
        <v>0.5</v>
      </c>
      <c r="AB427">
        <v>1.23</v>
      </c>
      <c r="AC427" t="s">
        <v>878</v>
      </c>
      <c r="AD427">
        <v>28400</v>
      </c>
      <c r="AE427">
        <v>46.7</v>
      </c>
      <c r="AF427">
        <v>19.3</v>
      </c>
      <c r="AG427">
        <v>0.1</v>
      </c>
      <c r="AH427">
        <v>2770</v>
      </c>
      <c r="AI427">
        <v>370</v>
      </c>
      <c r="AJ427">
        <v>4.05</v>
      </c>
      <c r="AK427">
        <v>24200</v>
      </c>
      <c r="AL427">
        <v>17.8</v>
      </c>
      <c r="AM427">
        <v>39.700000000000003</v>
      </c>
      <c r="AN427">
        <v>4.53</v>
      </c>
      <c r="AO427">
        <v>270</v>
      </c>
      <c r="AP427">
        <v>36.1</v>
      </c>
      <c r="AQ427" t="s">
        <v>878</v>
      </c>
      <c r="AR427">
        <v>10.7</v>
      </c>
      <c r="AS427" t="s">
        <v>878</v>
      </c>
      <c r="AT427">
        <v>137</v>
      </c>
      <c r="AU427" t="s">
        <v>878</v>
      </c>
      <c r="AV427" t="s">
        <v>878</v>
      </c>
      <c r="AW427" t="s">
        <v>878</v>
      </c>
      <c r="AX427">
        <v>380</v>
      </c>
      <c r="AY427">
        <v>2.36</v>
      </c>
      <c r="AZ427">
        <v>4.5999999999999996</v>
      </c>
      <c r="BA427">
        <v>4.99</v>
      </c>
      <c r="BB427">
        <v>312000</v>
      </c>
      <c r="BC427">
        <v>7.6</v>
      </c>
      <c r="BD427">
        <v>4.33</v>
      </c>
      <c r="BE427">
        <v>156</v>
      </c>
      <c r="BF427">
        <v>1.35</v>
      </c>
      <c r="BG427">
        <v>0.77</v>
      </c>
      <c r="BH427">
        <v>0.11</v>
      </c>
      <c r="BI427">
        <v>14.8</v>
      </c>
      <c r="BJ427">
        <v>1130</v>
      </c>
      <c r="BK427">
        <v>0.71</v>
      </c>
      <c r="BL427">
        <v>0.11</v>
      </c>
      <c r="BM427">
        <v>5.0599999999999996</v>
      </c>
      <c r="BN427">
        <v>7</v>
      </c>
      <c r="BO427">
        <v>2.7</v>
      </c>
      <c r="BP427">
        <v>15.8</v>
      </c>
      <c r="BQ427">
        <v>0.7</v>
      </c>
      <c r="BR427">
        <v>163</v>
      </c>
      <c r="BS427">
        <v>261</v>
      </c>
    </row>
    <row r="428" spans="1:71" x14ac:dyDescent="0.25">
      <c r="A428" t="s">
        <v>804</v>
      </c>
      <c r="B428">
        <v>1.3</v>
      </c>
      <c r="C428">
        <v>69500</v>
      </c>
      <c r="D428">
        <v>39.700000000000003</v>
      </c>
      <c r="E428">
        <v>0.1</v>
      </c>
      <c r="F428" t="s">
        <v>878</v>
      </c>
      <c r="G428">
        <v>2425</v>
      </c>
      <c r="H428">
        <v>2.71</v>
      </c>
      <c r="I428">
        <v>22.4</v>
      </c>
      <c r="J428">
        <v>5020</v>
      </c>
      <c r="K428">
        <v>0.55000000000000004</v>
      </c>
      <c r="L428">
        <v>87</v>
      </c>
      <c r="M428" t="s">
        <v>878</v>
      </c>
      <c r="N428">
        <v>45.8</v>
      </c>
      <c r="O428">
        <v>9.42</v>
      </c>
      <c r="P428">
        <v>6.08</v>
      </c>
      <c r="Q428">
        <v>6380</v>
      </c>
      <c r="R428">
        <v>3.55</v>
      </c>
      <c r="S428">
        <v>1.18</v>
      </c>
      <c r="T428">
        <v>1.57</v>
      </c>
      <c r="U428">
        <v>86200</v>
      </c>
      <c r="V428">
        <v>34.5</v>
      </c>
      <c r="W428">
        <v>5.53</v>
      </c>
      <c r="X428" t="s">
        <v>878</v>
      </c>
      <c r="Y428">
        <v>6.49</v>
      </c>
      <c r="Z428" s="2">
        <v>0.05</v>
      </c>
      <c r="AA428">
        <v>0.5</v>
      </c>
      <c r="AB428">
        <v>2.4900000000000002</v>
      </c>
      <c r="AC428" t="s">
        <v>878</v>
      </c>
      <c r="AD428">
        <v>25800</v>
      </c>
      <c r="AE428">
        <v>43.8</v>
      </c>
      <c r="AF428">
        <v>17.7</v>
      </c>
      <c r="AG428">
        <v>0.12</v>
      </c>
      <c r="AH428">
        <v>4240</v>
      </c>
      <c r="AI428">
        <v>360</v>
      </c>
      <c r="AJ428">
        <v>5.88</v>
      </c>
      <c r="AK428">
        <v>22000</v>
      </c>
      <c r="AL428">
        <v>15.9</v>
      </c>
      <c r="AM428">
        <v>37.299999999999997</v>
      </c>
      <c r="AN428">
        <v>4.74</v>
      </c>
      <c r="AO428">
        <v>270</v>
      </c>
      <c r="AP428">
        <v>46.2</v>
      </c>
      <c r="AQ428" t="s">
        <v>878</v>
      </c>
      <c r="AR428">
        <v>9.8000000000000007</v>
      </c>
      <c r="AS428" t="s">
        <v>878</v>
      </c>
      <c r="AT428">
        <v>124</v>
      </c>
      <c r="AU428" t="s">
        <v>878</v>
      </c>
      <c r="AV428" t="s">
        <v>878</v>
      </c>
      <c r="AW428" t="s">
        <v>878</v>
      </c>
      <c r="AX428">
        <v>690</v>
      </c>
      <c r="AY428">
        <v>3.35</v>
      </c>
      <c r="AZ428">
        <v>4.92</v>
      </c>
      <c r="BA428">
        <v>9.76</v>
      </c>
      <c r="BB428">
        <v>292600</v>
      </c>
      <c r="BC428">
        <v>7.2</v>
      </c>
      <c r="BD428">
        <v>5.03</v>
      </c>
      <c r="BE428">
        <v>142</v>
      </c>
      <c r="BF428">
        <v>1.22</v>
      </c>
      <c r="BG428">
        <v>0.73</v>
      </c>
      <c r="BH428">
        <v>0.23</v>
      </c>
      <c r="BI428">
        <v>13.4</v>
      </c>
      <c r="BJ428">
        <v>1130</v>
      </c>
      <c r="BK428">
        <v>0.67</v>
      </c>
      <c r="BL428">
        <v>0.13</v>
      </c>
      <c r="BM428">
        <v>4.5</v>
      </c>
      <c r="BN428">
        <v>9.09</v>
      </c>
      <c r="BO428">
        <v>3.31</v>
      </c>
      <c r="BP428">
        <v>15.2</v>
      </c>
      <c r="BQ428">
        <v>0.84</v>
      </c>
      <c r="BR428">
        <v>207</v>
      </c>
      <c r="BS428">
        <v>239</v>
      </c>
    </row>
    <row r="429" spans="1:71" x14ac:dyDescent="0.25">
      <c r="A429" t="s">
        <v>805</v>
      </c>
      <c r="B429">
        <v>2.3199999999999998</v>
      </c>
      <c r="C429">
        <v>60500</v>
      </c>
      <c r="D429">
        <v>65</v>
      </c>
      <c r="E429">
        <v>0.187</v>
      </c>
      <c r="F429" t="s">
        <v>878</v>
      </c>
      <c r="G429">
        <v>1868</v>
      </c>
      <c r="H429">
        <v>2.2000000000000002</v>
      </c>
      <c r="I429">
        <v>43.3</v>
      </c>
      <c r="J429">
        <v>4180</v>
      </c>
      <c r="K429">
        <v>0.79</v>
      </c>
      <c r="L429">
        <v>75</v>
      </c>
      <c r="M429" t="s">
        <v>878</v>
      </c>
      <c r="N429">
        <v>87</v>
      </c>
      <c r="O429">
        <v>10.8</v>
      </c>
      <c r="P429">
        <v>4.8600000000000003</v>
      </c>
      <c r="Q429">
        <v>12600</v>
      </c>
      <c r="R429">
        <v>3.15</v>
      </c>
      <c r="S429">
        <v>1.27</v>
      </c>
      <c r="T429">
        <v>1.76</v>
      </c>
      <c r="U429">
        <v>146400</v>
      </c>
      <c r="V429">
        <v>44.3</v>
      </c>
      <c r="W429">
        <v>4.97</v>
      </c>
      <c r="X429" t="s">
        <v>878</v>
      </c>
      <c r="Y429">
        <v>5.63</v>
      </c>
      <c r="Z429" s="2">
        <v>0.05</v>
      </c>
      <c r="AA429">
        <v>0.49</v>
      </c>
      <c r="AB429">
        <v>4.9000000000000004</v>
      </c>
      <c r="AC429" t="s">
        <v>878</v>
      </c>
      <c r="AD429">
        <v>20100</v>
      </c>
      <c r="AE429">
        <v>37.700000000000003</v>
      </c>
      <c r="AF429">
        <v>14.4</v>
      </c>
      <c r="AG429">
        <v>0.18</v>
      </c>
      <c r="AH429">
        <v>6950</v>
      </c>
      <c r="AI429">
        <v>330</v>
      </c>
      <c r="AJ429">
        <v>9.5299999999999994</v>
      </c>
      <c r="AK429">
        <v>16900</v>
      </c>
      <c r="AL429">
        <v>13</v>
      </c>
      <c r="AM429">
        <v>32.5</v>
      </c>
      <c r="AN429">
        <v>7.27</v>
      </c>
      <c r="AO429">
        <v>260</v>
      </c>
      <c r="AP429">
        <v>65</v>
      </c>
      <c r="AQ429" t="s">
        <v>878</v>
      </c>
      <c r="AR429">
        <v>8.56</v>
      </c>
      <c r="AS429" t="s">
        <v>878</v>
      </c>
      <c r="AT429">
        <v>97</v>
      </c>
      <c r="AU429" t="s">
        <v>878</v>
      </c>
      <c r="AV429" t="s">
        <v>878</v>
      </c>
      <c r="AW429" t="s">
        <v>878</v>
      </c>
      <c r="AX429">
        <v>1280</v>
      </c>
      <c r="AY429">
        <v>5.2</v>
      </c>
      <c r="AZ429">
        <v>5.55</v>
      </c>
      <c r="BA429">
        <v>19</v>
      </c>
      <c r="BB429">
        <v>259000</v>
      </c>
      <c r="BC429">
        <v>6.53</v>
      </c>
      <c r="BD429">
        <v>6.22</v>
      </c>
      <c r="BE429">
        <v>113</v>
      </c>
      <c r="BF429">
        <v>0.96</v>
      </c>
      <c r="BG429">
        <v>0.65</v>
      </c>
      <c r="BH429">
        <v>0.45</v>
      </c>
      <c r="BI429">
        <v>11</v>
      </c>
      <c r="BJ429">
        <v>1110</v>
      </c>
      <c r="BK429">
        <v>0.56999999999999995</v>
      </c>
      <c r="BL429">
        <v>0.16</v>
      </c>
      <c r="BM429">
        <v>3.73</v>
      </c>
      <c r="BN429">
        <v>12.8</v>
      </c>
      <c r="BO429">
        <v>4.51</v>
      </c>
      <c r="BP429">
        <v>14.4</v>
      </c>
      <c r="BQ429">
        <v>1.1299999999999999</v>
      </c>
      <c r="BR429">
        <v>285</v>
      </c>
      <c r="BS429">
        <v>210</v>
      </c>
    </row>
    <row r="430" spans="1:71" x14ac:dyDescent="0.25">
      <c r="A430" t="s">
        <v>806</v>
      </c>
      <c r="B430">
        <v>0.1</v>
      </c>
      <c r="C430" t="s">
        <v>878</v>
      </c>
      <c r="D430" t="s">
        <v>878</v>
      </c>
      <c r="E430" t="s">
        <v>878</v>
      </c>
      <c r="F430" t="s">
        <v>878</v>
      </c>
      <c r="G430" t="s">
        <v>878</v>
      </c>
      <c r="H430" t="s">
        <v>878</v>
      </c>
      <c r="I430">
        <v>1.01</v>
      </c>
      <c r="J430" t="s">
        <v>878</v>
      </c>
      <c r="K430" t="s">
        <v>878</v>
      </c>
      <c r="L430" t="s">
        <v>878</v>
      </c>
      <c r="M430" t="s">
        <v>878</v>
      </c>
      <c r="N430">
        <v>14.2</v>
      </c>
      <c r="O430" t="s">
        <v>878</v>
      </c>
      <c r="P430" t="s">
        <v>878</v>
      </c>
      <c r="Q430">
        <v>265</v>
      </c>
      <c r="R430" t="s">
        <v>878</v>
      </c>
      <c r="S430" t="s">
        <v>878</v>
      </c>
      <c r="T430" t="s">
        <v>878</v>
      </c>
      <c r="U430" t="s">
        <v>878</v>
      </c>
      <c r="V430" t="s">
        <v>878</v>
      </c>
      <c r="W430" t="s">
        <v>878</v>
      </c>
      <c r="X430" t="s">
        <v>878</v>
      </c>
      <c r="Y430" t="s">
        <v>878</v>
      </c>
      <c r="Z430" t="s">
        <v>878</v>
      </c>
      <c r="AA430" t="s">
        <v>878</v>
      </c>
      <c r="AB430" t="s">
        <v>878</v>
      </c>
      <c r="AC430" t="s">
        <v>878</v>
      </c>
      <c r="AD430" t="s">
        <v>878</v>
      </c>
      <c r="AE430" t="s">
        <v>878</v>
      </c>
      <c r="AF430" t="s">
        <v>878</v>
      </c>
      <c r="AG430" t="s">
        <v>878</v>
      </c>
      <c r="AH430" t="s">
        <v>878</v>
      </c>
      <c r="AI430" t="s">
        <v>878</v>
      </c>
      <c r="AJ430" t="s">
        <v>878</v>
      </c>
      <c r="AK430" t="s">
        <v>878</v>
      </c>
      <c r="AL430" t="s">
        <v>878</v>
      </c>
      <c r="AM430" t="s">
        <v>878</v>
      </c>
      <c r="AN430" t="s">
        <v>878</v>
      </c>
      <c r="AO430" t="s">
        <v>878</v>
      </c>
      <c r="AP430">
        <v>5.16</v>
      </c>
      <c r="AQ430" t="s">
        <v>878</v>
      </c>
      <c r="AR430" t="s">
        <v>878</v>
      </c>
      <c r="AS430" t="s">
        <v>878</v>
      </c>
      <c r="AT430" t="s">
        <v>878</v>
      </c>
      <c r="AU430" t="s">
        <v>878</v>
      </c>
      <c r="AV430" t="s">
        <v>878</v>
      </c>
      <c r="AW430" t="s">
        <v>878</v>
      </c>
      <c r="AX430">
        <v>841</v>
      </c>
      <c r="AY430">
        <v>0.85</v>
      </c>
      <c r="AZ430" t="s">
        <v>878</v>
      </c>
      <c r="BA430">
        <v>1.28</v>
      </c>
      <c r="BB430" t="s">
        <v>878</v>
      </c>
      <c r="BC430" t="s">
        <v>878</v>
      </c>
      <c r="BD430">
        <v>7.47</v>
      </c>
      <c r="BE430" t="s">
        <v>878</v>
      </c>
      <c r="BF430" t="s">
        <v>878</v>
      </c>
      <c r="BG430" t="s">
        <v>878</v>
      </c>
      <c r="BH430" t="s">
        <v>878</v>
      </c>
      <c r="BI430" t="s">
        <v>878</v>
      </c>
      <c r="BJ430" t="s">
        <v>878</v>
      </c>
      <c r="BK430" t="s">
        <v>878</v>
      </c>
      <c r="BL430" t="s">
        <v>878</v>
      </c>
      <c r="BM430" t="s">
        <v>878</v>
      </c>
      <c r="BN430" t="s">
        <v>878</v>
      </c>
      <c r="BO430" t="s">
        <v>878</v>
      </c>
      <c r="BP430" t="s">
        <v>878</v>
      </c>
      <c r="BQ430" t="s">
        <v>878</v>
      </c>
      <c r="BR430">
        <v>66</v>
      </c>
      <c r="BS430" t="s">
        <v>878</v>
      </c>
    </row>
    <row r="431" spans="1:71" x14ac:dyDescent="0.25">
      <c r="A431" t="s">
        <v>807</v>
      </c>
      <c r="B431">
        <v>0.74</v>
      </c>
      <c r="C431" t="s">
        <v>878</v>
      </c>
      <c r="D431" t="s">
        <v>878</v>
      </c>
      <c r="E431" t="s">
        <v>878</v>
      </c>
      <c r="F431" t="s">
        <v>878</v>
      </c>
      <c r="G431" t="s">
        <v>878</v>
      </c>
      <c r="H431" t="s">
        <v>878</v>
      </c>
      <c r="I431">
        <v>2.44</v>
      </c>
      <c r="J431" t="s">
        <v>878</v>
      </c>
      <c r="K431" t="s">
        <v>878</v>
      </c>
      <c r="L431" t="s">
        <v>878</v>
      </c>
      <c r="M431" t="s">
        <v>878</v>
      </c>
      <c r="N431">
        <v>16.3</v>
      </c>
      <c r="O431" t="s">
        <v>878</v>
      </c>
      <c r="P431" t="s">
        <v>878</v>
      </c>
      <c r="Q431">
        <v>2294</v>
      </c>
      <c r="R431" t="s">
        <v>878</v>
      </c>
      <c r="S431" t="s">
        <v>878</v>
      </c>
      <c r="T431" t="s">
        <v>878</v>
      </c>
      <c r="U431" t="s">
        <v>878</v>
      </c>
      <c r="V431" t="s">
        <v>878</v>
      </c>
      <c r="W431" t="s">
        <v>878</v>
      </c>
      <c r="X431" t="s">
        <v>878</v>
      </c>
      <c r="Y431" t="s">
        <v>878</v>
      </c>
      <c r="Z431" t="s">
        <v>878</v>
      </c>
      <c r="AA431" t="s">
        <v>878</v>
      </c>
      <c r="AB431" t="s">
        <v>878</v>
      </c>
      <c r="AC431" t="s">
        <v>878</v>
      </c>
      <c r="AD431" t="s">
        <v>878</v>
      </c>
      <c r="AE431" t="s">
        <v>878</v>
      </c>
      <c r="AF431" t="s">
        <v>878</v>
      </c>
      <c r="AG431" t="s">
        <v>878</v>
      </c>
      <c r="AH431" t="s">
        <v>878</v>
      </c>
      <c r="AI431" t="s">
        <v>878</v>
      </c>
      <c r="AJ431" t="s">
        <v>878</v>
      </c>
      <c r="AK431" t="s">
        <v>878</v>
      </c>
      <c r="AL431" t="s">
        <v>878</v>
      </c>
      <c r="AM431" t="s">
        <v>878</v>
      </c>
      <c r="AN431" t="s">
        <v>878</v>
      </c>
      <c r="AO431" t="s">
        <v>878</v>
      </c>
      <c r="AP431">
        <v>9.7799999999999994</v>
      </c>
      <c r="AQ431" t="s">
        <v>878</v>
      </c>
      <c r="AR431" t="s">
        <v>878</v>
      </c>
      <c r="AS431" t="s">
        <v>878</v>
      </c>
      <c r="AT431" t="s">
        <v>878</v>
      </c>
      <c r="AU431" t="s">
        <v>878</v>
      </c>
      <c r="AV431" t="s">
        <v>878</v>
      </c>
      <c r="AW431" t="s">
        <v>878</v>
      </c>
      <c r="AX431">
        <v>3101</v>
      </c>
      <c r="AY431">
        <v>1.1599999999999999</v>
      </c>
      <c r="AZ431" t="s">
        <v>878</v>
      </c>
      <c r="BA431">
        <v>3.75</v>
      </c>
      <c r="BB431" t="s">
        <v>878</v>
      </c>
      <c r="BC431" t="s">
        <v>878</v>
      </c>
      <c r="BD431">
        <v>10.6</v>
      </c>
      <c r="BE431" t="s">
        <v>878</v>
      </c>
      <c r="BF431" t="s">
        <v>878</v>
      </c>
      <c r="BG431" t="s">
        <v>878</v>
      </c>
      <c r="BH431" t="s">
        <v>878</v>
      </c>
      <c r="BI431" t="s">
        <v>878</v>
      </c>
      <c r="BJ431" t="s">
        <v>878</v>
      </c>
      <c r="BK431" t="s">
        <v>878</v>
      </c>
      <c r="BL431" t="s">
        <v>878</v>
      </c>
      <c r="BM431" t="s">
        <v>878</v>
      </c>
      <c r="BN431" t="s">
        <v>878</v>
      </c>
      <c r="BO431" t="s">
        <v>878</v>
      </c>
      <c r="BP431" t="s">
        <v>878</v>
      </c>
      <c r="BQ431" t="s">
        <v>878</v>
      </c>
      <c r="BR431">
        <v>88</v>
      </c>
      <c r="BS431" t="s">
        <v>878</v>
      </c>
    </row>
    <row r="432" spans="1:71" x14ac:dyDescent="0.25">
      <c r="A432" t="s">
        <v>808</v>
      </c>
      <c r="B432">
        <v>9.9000000000000005E-2</v>
      </c>
      <c r="C432">
        <v>76900</v>
      </c>
      <c r="D432">
        <v>5.13</v>
      </c>
      <c r="E432" s="2">
        <v>0.01</v>
      </c>
      <c r="F432" s="2">
        <v>10</v>
      </c>
      <c r="G432">
        <v>546</v>
      </c>
      <c r="H432">
        <v>2.88</v>
      </c>
      <c r="I432">
        <v>0.69</v>
      </c>
      <c r="J432">
        <v>4970</v>
      </c>
      <c r="K432" s="2">
        <v>0.08</v>
      </c>
      <c r="L432">
        <v>94</v>
      </c>
      <c r="M432" t="s">
        <v>878</v>
      </c>
      <c r="N432">
        <v>15.6</v>
      </c>
      <c r="O432">
        <v>79</v>
      </c>
      <c r="P432">
        <v>8.6300000000000008</v>
      </c>
      <c r="Q432">
        <v>112</v>
      </c>
      <c r="R432">
        <v>6.44</v>
      </c>
      <c r="S432">
        <v>3.69</v>
      </c>
      <c r="T432">
        <v>1.5</v>
      </c>
      <c r="U432">
        <v>41400</v>
      </c>
      <c r="V432">
        <v>20.8</v>
      </c>
      <c r="W432">
        <v>6.97</v>
      </c>
      <c r="X432" s="2">
        <v>2</v>
      </c>
      <c r="Y432">
        <v>4.5999999999999996</v>
      </c>
      <c r="Z432" s="2">
        <v>0.01</v>
      </c>
      <c r="AA432">
        <v>1.26</v>
      </c>
      <c r="AB432">
        <v>8.4000000000000005E-2</v>
      </c>
      <c r="AC432" t="s">
        <v>878</v>
      </c>
      <c r="AD432">
        <v>28900</v>
      </c>
      <c r="AE432">
        <v>46.1</v>
      </c>
      <c r="AF432">
        <v>29.1</v>
      </c>
      <c r="AG432">
        <v>0.5</v>
      </c>
      <c r="AH432">
        <v>13800</v>
      </c>
      <c r="AI432">
        <v>600</v>
      </c>
      <c r="AJ432">
        <v>0.46</v>
      </c>
      <c r="AK432">
        <v>6330</v>
      </c>
      <c r="AL432">
        <v>17.399999999999999</v>
      </c>
      <c r="AM432">
        <v>40.4</v>
      </c>
      <c r="AN432">
        <v>44</v>
      </c>
      <c r="AO432">
        <v>720</v>
      </c>
      <c r="AP432">
        <v>23.5</v>
      </c>
      <c r="AQ432" t="s">
        <v>878</v>
      </c>
      <c r="AR432">
        <v>10.9</v>
      </c>
      <c r="AS432" t="s">
        <v>878</v>
      </c>
      <c r="AT432">
        <v>179</v>
      </c>
      <c r="AU432" s="2">
        <v>2E-3</v>
      </c>
      <c r="AV432" t="s">
        <v>878</v>
      </c>
      <c r="AW432" t="s">
        <v>878</v>
      </c>
      <c r="AX432">
        <v>310</v>
      </c>
      <c r="AY432">
        <v>1.49</v>
      </c>
      <c r="AZ432">
        <v>14.3</v>
      </c>
      <c r="BA432" s="2">
        <v>2</v>
      </c>
      <c r="BB432">
        <v>307200</v>
      </c>
      <c r="BC432">
        <v>7.86</v>
      </c>
      <c r="BD432">
        <v>5.04</v>
      </c>
      <c r="BE432">
        <v>82</v>
      </c>
      <c r="BF432">
        <v>1.25</v>
      </c>
      <c r="BG432">
        <v>1.06</v>
      </c>
      <c r="BH432" s="2">
        <v>0.05</v>
      </c>
      <c r="BI432">
        <v>19.3</v>
      </c>
      <c r="BJ432">
        <v>4880</v>
      </c>
      <c r="BK432">
        <v>0.92</v>
      </c>
      <c r="BL432">
        <v>0.54</v>
      </c>
      <c r="BM432">
        <v>3.74</v>
      </c>
      <c r="BN432">
        <v>100</v>
      </c>
      <c r="BO432">
        <v>3.11</v>
      </c>
      <c r="BP432">
        <v>33.200000000000003</v>
      </c>
      <c r="BQ432">
        <v>3.33</v>
      </c>
      <c r="BR432">
        <v>116</v>
      </c>
      <c r="BS432">
        <v>151</v>
      </c>
    </row>
    <row r="433" spans="1:71" x14ac:dyDescent="0.25">
      <c r="A433" t="s">
        <v>809</v>
      </c>
      <c r="B433">
        <v>0.17399999999999999</v>
      </c>
      <c r="C433">
        <v>67900</v>
      </c>
      <c r="D433">
        <v>113</v>
      </c>
      <c r="E433">
        <v>1.9E-2</v>
      </c>
      <c r="F433">
        <v>138</v>
      </c>
      <c r="G433">
        <v>2105</v>
      </c>
      <c r="H433">
        <v>2.59</v>
      </c>
      <c r="I433">
        <v>0.79</v>
      </c>
      <c r="J433">
        <v>300</v>
      </c>
      <c r="K433">
        <v>4.2000000000000003E-2</v>
      </c>
      <c r="L433">
        <v>90</v>
      </c>
      <c r="M433" t="s">
        <v>878</v>
      </c>
      <c r="N433">
        <v>1.63</v>
      </c>
      <c r="O433">
        <v>87</v>
      </c>
      <c r="P433">
        <v>4.43</v>
      </c>
      <c r="Q433">
        <v>116</v>
      </c>
      <c r="R433">
        <v>3.62</v>
      </c>
      <c r="S433">
        <v>1.72</v>
      </c>
      <c r="T433">
        <v>1.29</v>
      </c>
      <c r="U433">
        <v>30300</v>
      </c>
      <c r="V433">
        <v>20.3</v>
      </c>
      <c r="W433">
        <v>5.49</v>
      </c>
      <c r="X433">
        <v>2.33</v>
      </c>
      <c r="Y433">
        <v>2.3199999999999998</v>
      </c>
      <c r="Z433" t="s">
        <v>878</v>
      </c>
      <c r="AA433">
        <v>0.61</v>
      </c>
      <c r="AB433">
        <v>7.4999999999999997E-2</v>
      </c>
      <c r="AC433" t="s">
        <v>878</v>
      </c>
      <c r="AD433">
        <v>27100</v>
      </c>
      <c r="AE433">
        <v>43.5</v>
      </c>
      <c r="AF433">
        <v>21.3</v>
      </c>
      <c r="AG433">
        <v>0.26</v>
      </c>
      <c r="AH433">
        <v>3770</v>
      </c>
      <c r="AI433">
        <v>70</v>
      </c>
      <c r="AJ433">
        <v>2.93</v>
      </c>
      <c r="AK433">
        <v>980</v>
      </c>
      <c r="AL433">
        <v>5.04</v>
      </c>
      <c r="AM433">
        <v>36.200000000000003</v>
      </c>
      <c r="AN433">
        <v>9</v>
      </c>
      <c r="AO433">
        <v>320</v>
      </c>
      <c r="AP433">
        <v>26.4</v>
      </c>
      <c r="AQ433" t="s">
        <v>878</v>
      </c>
      <c r="AR433">
        <v>10.1</v>
      </c>
      <c r="AS433" t="s">
        <v>878</v>
      </c>
      <c r="AT433">
        <v>154</v>
      </c>
      <c r="AU433" s="2">
        <v>2E-3</v>
      </c>
      <c r="AV433" t="s">
        <v>878</v>
      </c>
      <c r="AW433" t="s">
        <v>878</v>
      </c>
      <c r="AX433">
        <v>290</v>
      </c>
      <c r="AY433">
        <v>3.97</v>
      </c>
      <c r="AZ433">
        <v>12.5</v>
      </c>
      <c r="BA433">
        <v>2.37</v>
      </c>
      <c r="BB433">
        <v>351600</v>
      </c>
      <c r="BC433">
        <v>6.75</v>
      </c>
      <c r="BD433">
        <v>3.91</v>
      </c>
      <c r="BE433">
        <v>57</v>
      </c>
      <c r="BF433">
        <v>0.4</v>
      </c>
      <c r="BG433">
        <v>0.71</v>
      </c>
      <c r="BH433" s="2">
        <v>1</v>
      </c>
      <c r="BI433">
        <v>15.5</v>
      </c>
      <c r="BJ433">
        <v>2260</v>
      </c>
      <c r="BK433">
        <v>0.85</v>
      </c>
      <c r="BL433">
        <v>0.25</v>
      </c>
      <c r="BM433">
        <v>4.0599999999999996</v>
      </c>
      <c r="BN433">
        <v>176</v>
      </c>
      <c r="BO433">
        <v>1.91</v>
      </c>
      <c r="BP433">
        <v>15.5</v>
      </c>
      <c r="BQ433">
        <v>1.61</v>
      </c>
      <c r="BR433">
        <v>57</v>
      </c>
      <c r="BS433">
        <v>80</v>
      </c>
    </row>
    <row r="434" spans="1:71" x14ac:dyDescent="0.25">
      <c r="A434" t="s">
        <v>810</v>
      </c>
      <c r="B434">
        <v>0.16400000000000001</v>
      </c>
      <c r="C434">
        <v>76200</v>
      </c>
      <c r="D434">
        <v>5.15</v>
      </c>
      <c r="E434" s="2">
        <v>5.0000000000000001E-3</v>
      </c>
      <c r="F434" s="2">
        <v>10</v>
      </c>
      <c r="G434">
        <v>537</v>
      </c>
      <c r="H434">
        <v>2.83</v>
      </c>
      <c r="I434">
        <v>1.2</v>
      </c>
      <c r="J434">
        <v>4960</v>
      </c>
      <c r="K434" s="2">
        <v>0.2</v>
      </c>
      <c r="L434">
        <v>91</v>
      </c>
      <c r="M434" t="s">
        <v>878</v>
      </c>
      <c r="N434">
        <v>16.5</v>
      </c>
      <c r="O434">
        <v>79</v>
      </c>
      <c r="P434">
        <v>8.5299999999999994</v>
      </c>
      <c r="Q434">
        <v>274</v>
      </c>
      <c r="R434">
        <v>6.25</v>
      </c>
      <c r="S434">
        <v>3.61</v>
      </c>
      <c r="T434">
        <v>1.48</v>
      </c>
      <c r="U434">
        <v>43000</v>
      </c>
      <c r="V434">
        <v>21.3</v>
      </c>
      <c r="W434">
        <v>6.83</v>
      </c>
      <c r="X434" s="2">
        <v>2</v>
      </c>
      <c r="Y434">
        <v>4.45</v>
      </c>
      <c r="Z434" s="2">
        <v>0.02</v>
      </c>
      <c r="AA434">
        <v>1.23</v>
      </c>
      <c r="AB434">
        <v>0.11</v>
      </c>
      <c r="AC434" t="s">
        <v>878</v>
      </c>
      <c r="AD434">
        <v>28400</v>
      </c>
      <c r="AE434">
        <v>45.9</v>
      </c>
      <c r="AF434">
        <v>28.9</v>
      </c>
      <c r="AG434">
        <v>0.49</v>
      </c>
      <c r="AH434">
        <v>14200</v>
      </c>
      <c r="AI434">
        <v>640</v>
      </c>
      <c r="AJ434">
        <v>0.5</v>
      </c>
      <c r="AK434">
        <v>6070</v>
      </c>
      <c r="AL434">
        <v>17.100000000000001</v>
      </c>
      <c r="AM434">
        <v>39.799999999999997</v>
      </c>
      <c r="AN434">
        <v>41.9</v>
      </c>
      <c r="AO434">
        <v>700</v>
      </c>
      <c r="AP434">
        <v>28</v>
      </c>
      <c r="AQ434" t="s">
        <v>878</v>
      </c>
      <c r="AR434">
        <v>10.7</v>
      </c>
      <c r="AS434" t="s">
        <v>878</v>
      </c>
      <c r="AT434">
        <v>178</v>
      </c>
      <c r="AU434" s="2">
        <v>2E-3</v>
      </c>
      <c r="AV434" t="s">
        <v>878</v>
      </c>
      <c r="AW434" t="s">
        <v>878</v>
      </c>
      <c r="AX434">
        <v>670</v>
      </c>
      <c r="AY434">
        <v>1.44</v>
      </c>
      <c r="AZ434">
        <v>14.2</v>
      </c>
      <c r="BA434" s="2">
        <v>2</v>
      </c>
      <c r="BB434">
        <v>306800</v>
      </c>
      <c r="BC434">
        <v>7.93</v>
      </c>
      <c r="BD434">
        <v>5.82</v>
      </c>
      <c r="BE434">
        <v>78</v>
      </c>
      <c r="BF434">
        <v>1.32</v>
      </c>
      <c r="BG434">
        <v>1.05</v>
      </c>
      <c r="BH434" s="2">
        <v>0.05</v>
      </c>
      <c r="BI434">
        <v>18.7</v>
      </c>
      <c r="BJ434">
        <v>4670</v>
      </c>
      <c r="BK434">
        <v>0.91</v>
      </c>
      <c r="BL434">
        <v>0.53</v>
      </c>
      <c r="BM434">
        <v>3.69</v>
      </c>
      <c r="BN434">
        <v>97</v>
      </c>
      <c r="BO434">
        <v>3.05</v>
      </c>
      <c r="BP434">
        <v>32.700000000000003</v>
      </c>
      <c r="BQ434">
        <v>3.22</v>
      </c>
      <c r="BR434">
        <v>132</v>
      </c>
      <c r="BS434">
        <v>147</v>
      </c>
    </row>
    <row r="435" spans="1:71" x14ac:dyDescent="0.25">
      <c r="A435" t="s">
        <v>811</v>
      </c>
      <c r="B435">
        <v>0.24399999999999999</v>
      </c>
      <c r="C435">
        <v>68200</v>
      </c>
      <c r="D435">
        <v>104</v>
      </c>
      <c r="E435" s="2">
        <v>0.02</v>
      </c>
      <c r="F435">
        <v>131</v>
      </c>
      <c r="G435">
        <v>1979</v>
      </c>
      <c r="H435">
        <v>2.56</v>
      </c>
      <c r="I435">
        <v>1.3</v>
      </c>
      <c r="J435">
        <v>740</v>
      </c>
      <c r="K435">
        <v>6.8000000000000005E-2</v>
      </c>
      <c r="L435">
        <v>89</v>
      </c>
      <c r="M435" t="s">
        <v>878</v>
      </c>
      <c r="N435">
        <v>3.36</v>
      </c>
      <c r="O435">
        <v>88</v>
      </c>
      <c r="P435">
        <v>4.5</v>
      </c>
      <c r="Q435">
        <v>254</v>
      </c>
      <c r="R435">
        <v>3.78</v>
      </c>
      <c r="S435">
        <v>1.78</v>
      </c>
      <c r="T435">
        <v>1.29</v>
      </c>
      <c r="U435">
        <v>33000</v>
      </c>
      <c r="V435">
        <v>20.100000000000001</v>
      </c>
      <c r="W435">
        <v>5.45</v>
      </c>
      <c r="X435">
        <v>0.12</v>
      </c>
      <c r="Y435">
        <v>2.36</v>
      </c>
      <c r="Z435" t="s">
        <v>878</v>
      </c>
      <c r="AA435">
        <v>0.64</v>
      </c>
      <c r="AB435">
        <v>0.1</v>
      </c>
      <c r="AC435" t="s">
        <v>878</v>
      </c>
      <c r="AD435">
        <v>26900</v>
      </c>
      <c r="AE435">
        <v>43.2</v>
      </c>
      <c r="AF435">
        <v>22.2</v>
      </c>
      <c r="AG435">
        <v>0.27</v>
      </c>
      <c r="AH435">
        <v>5010</v>
      </c>
      <c r="AI435">
        <v>150</v>
      </c>
      <c r="AJ435">
        <v>2.86</v>
      </c>
      <c r="AK435">
        <v>1140</v>
      </c>
      <c r="AL435">
        <v>5.85</v>
      </c>
      <c r="AM435">
        <v>35.9</v>
      </c>
      <c r="AN435">
        <v>11.3</v>
      </c>
      <c r="AO435">
        <v>340</v>
      </c>
      <c r="AP435">
        <v>31</v>
      </c>
      <c r="AQ435" t="s">
        <v>878</v>
      </c>
      <c r="AR435">
        <v>9.92</v>
      </c>
      <c r="AS435" t="s">
        <v>878</v>
      </c>
      <c r="AT435">
        <v>156</v>
      </c>
      <c r="AU435" s="2">
        <v>2E-3</v>
      </c>
      <c r="AV435" t="s">
        <v>878</v>
      </c>
      <c r="AW435" t="s">
        <v>878</v>
      </c>
      <c r="AX435">
        <v>610</v>
      </c>
      <c r="AY435">
        <v>3.71</v>
      </c>
      <c r="AZ435">
        <v>12.5</v>
      </c>
      <c r="BA435">
        <v>2.4</v>
      </c>
      <c r="BB435">
        <v>348700</v>
      </c>
      <c r="BC435">
        <v>6.8</v>
      </c>
      <c r="BD435">
        <v>4.54</v>
      </c>
      <c r="BE435">
        <v>54</v>
      </c>
      <c r="BF435">
        <v>0.47</v>
      </c>
      <c r="BG435">
        <v>0.68</v>
      </c>
      <c r="BH435" s="2">
        <v>1</v>
      </c>
      <c r="BI435">
        <v>15.7</v>
      </c>
      <c r="BJ435">
        <v>2340</v>
      </c>
      <c r="BK435">
        <v>0.85</v>
      </c>
      <c r="BL435">
        <v>0.26</v>
      </c>
      <c r="BM435">
        <v>3.92</v>
      </c>
      <c r="BN435">
        <v>170</v>
      </c>
      <c r="BO435">
        <v>2.06</v>
      </c>
      <c r="BP435">
        <v>16</v>
      </c>
      <c r="BQ435">
        <v>1.72</v>
      </c>
      <c r="BR435">
        <v>82</v>
      </c>
      <c r="BS435">
        <v>82</v>
      </c>
    </row>
    <row r="436" spans="1:71" x14ac:dyDescent="0.25">
      <c r="A436" t="s">
        <v>812</v>
      </c>
      <c r="B436">
        <v>0.85099999999999998</v>
      </c>
      <c r="C436">
        <v>73300</v>
      </c>
      <c r="D436">
        <v>6.91</v>
      </c>
      <c r="E436" s="2">
        <v>5.0000000000000001E-3</v>
      </c>
      <c r="F436" t="s">
        <v>878</v>
      </c>
      <c r="G436">
        <v>468</v>
      </c>
      <c r="H436">
        <v>2.4</v>
      </c>
      <c r="I436">
        <v>10.1</v>
      </c>
      <c r="J436">
        <v>4750</v>
      </c>
      <c r="K436">
        <v>0.28999999999999998</v>
      </c>
      <c r="L436">
        <v>86</v>
      </c>
      <c r="M436" t="s">
        <v>878</v>
      </c>
      <c r="N436">
        <v>20.399999999999999</v>
      </c>
      <c r="O436">
        <v>75</v>
      </c>
      <c r="P436">
        <v>7.27</v>
      </c>
      <c r="Q436">
        <v>2122</v>
      </c>
      <c r="R436">
        <v>5.39</v>
      </c>
      <c r="S436">
        <v>3.11</v>
      </c>
      <c r="T436">
        <v>1.39</v>
      </c>
      <c r="U436">
        <v>55300</v>
      </c>
      <c r="V436">
        <v>20.399999999999999</v>
      </c>
      <c r="W436">
        <v>6.18</v>
      </c>
      <c r="X436" s="2">
        <v>2</v>
      </c>
      <c r="Y436">
        <v>3.78</v>
      </c>
      <c r="Z436" s="2">
        <v>0.05</v>
      </c>
      <c r="AA436">
        <v>1.04</v>
      </c>
      <c r="AB436">
        <v>0.31</v>
      </c>
      <c r="AC436" t="s">
        <v>878</v>
      </c>
      <c r="AD436">
        <v>25400</v>
      </c>
      <c r="AE436">
        <v>43.4</v>
      </c>
      <c r="AF436">
        <v>30.8</v>
      </c>
      <c r="AG436">
        <v>0.41</v>
      </c>
      <c r="AH436">
        <v>15800</v>
      </c>
      <c r="AI436">
        <v>830</v>
      </c>
      <c r="AJ436">
        <v>0.74</v>
      </c>
      <c r="AK436">
        <v>4410</v>
      </c>
      <c r="AL436">
        <v>14.9</v>
      </c>
      <c r="AM436">
        <v>36.700000000000003</v>
      </c>
      <c r="AN436">
        <v>43.4</v>
      </c>
      <c r="AO436">
        <v>660</v>
      </c>
      <c r="AP436">
        <v>59</v>
      </c>
      <c r="AQ436" t="s">
        <v>878</v>
      </c>
      <c r="AR436">
        <v>10</v>
      </c>
      <c r="AS436" t="s">
        <v>878</v>
      </c>
      <c r="AT436">
        <v>167</v>
      </c>
      <c r="AU436" s="2">
        <v>2E-3</v>
      </c>
      <c r="AV436" t="s">
        <v>878</v>
      </c>
      <c r="AW436" t="s">
        <v>878</v>
      </c>
      <c r="AX436">
        <v>3860</v>
      </c>
      <c r="AY436">
        <v>1.35</v>
      </c>
      <c r="AZ436">
        <v>13.1</v>
      </c>
      <c r="BA436">
        <v>3.76</v>
      </c>
      <c r="BB436">
        <v>305100</v>
      </c>
      <c r="BC436">
        <v>7.31</v>
      </c>
      <c r="BD436">
        <v>9.9499999999999993</v>
      </c>
      <c r="BE436">
        <v>58</v>
      </c>
      <c r="BF436">
        <v>1.24</v>
      </c>
      <c r="BG436">
        <v>0.93</v>
      </c>
      <c r="BH436" s="2">
        <v>0.03</v>
      </c>
      <c r="BI436">
        <v>17.2</v>
      </c>
      <c r="BJ436">
        <v>4270</v>
      </c>
      <c r="BK436">
        <v>0.85</v>
      </c>
      <c r="BL436">
        <v>0.44</v>
      </c>
      <c r="BM436">
        <v>3.31</v>
      </c>
      <c r="BN436">
        <v>92</v>
      </c>
      <c r="BO436">
        <v>3.81</v>
      </c>
      <c r="BP436">
        <v>28.9</v>
      </c>
      <c r="BQ436">
        <v>2.8</v>
      </c>
      <c r="BR436">
        <v>267</v>
      </c>
      <c r="BS436">
        <v>127</v>
      </c>
    </row>
    <row r="437" spans="1:71" x14ac:dyDescent="0.25">
      <c r="A437" t="s">
        <v>813</v>
      </c>
      <c r="B437">
        <v>1.62</v>
      </c>
      <c r="C437">
        <v>72900</v>
      </c>
      <c r="D437">
        <v>7.61</v>
      </c>
      <c r="E437" s="2">
        <v>5.0000000000000001E-3</v>
      </c>
      <c r="F437" s="2">
        <v>10</v>
      </c>
      <c r="G437">
        <v>434</v>
      </c>
      <c r="H437">
        <v>2.42</v>
      </c>
      <c r="I437">
        <v>21.4</v>
      </c>
      <c r="J437">
        <v>4730</v>
      </c>
      <c r="K437">
        <v>0.42</v>
      </c>
      <c r="L437">
        <v>83</v>
      </c>
      <c r="M437" t="s">
        <v>878</v>
      </c>
      <c r="N437">
        <v>23.1</v>
      </c>
      <c r="O437">
        <v>71</v>
      </c>
      <c r="P437">
        <v>6.7</v>
      </c>
      <c r="Q437">
        <v>4230</v>
      </c>
      <c r="R437">
        <v>5.05</v>
      </c>
      <c r="S437">
        <v>2.86</v>
      </c>
      <c r="T437">
        <v>1.37</v>
      </c>
      <c r="U437">
        <v>64300</v>
      </c>
      <c r="V437">
        <v>20.3</v>
      </c>
      <c r="W437">
        <v>5.73</v>
      </c>
      <c r="X437" s="2">
        <v>2</v>
      </c>
      <c r="Y437">
        <v>3.42</v>
      </c>
      <c r="Z437" s="2">
        <v>1</v>
      </c>
      <c r="AA437">
        <v>0.96</v>
      </c>
      <c r="AB437">
        <v>0.52</v>
      </c>
      <c r="AC437" t="s">
        <v>878</v>
      </c>
      <c r="AD437">
        <v>25100</v>
      </c>
      <c r="AE437">
        <v>42.2</v>
      </c>
      <c r="AF437">
        <v>31.4</v>
      </c>
      <c r="AG437">
        <v>0.39</v>
      </c>
      <c r="AH437">
        <v>16900</v>
      </c>
      <c r="AI437">
        <v>950</v>
      </c>
      <c r="AJ437">
        <v>0.93</v>
      </c>
      <c r="AK437">
        <v>3240</v>
      </c>
      <c r="AL437">
        <v>14.1</v>
      </c>
      <c r="AM437">
        <v>35.4</v>
      </c>
      <c r="AN437">
        <v>40.700000000000003</v>
      </c>
      <c r="AO437">
        <v>630</v>
      </c>
      <c r="AP437">
        <v>83</v>
      </c>
      <c r="AQ437" t="s">
        <v>878</v>
      </c>
      <c r="AR437">
        <v>9.58</v>
      </c>
      <c r="AS437" t="s">
        <v>878</v>
      </c>
      <c r="AT437">
        <v>169</v>
      </c>
      <c r="AU437" s="2">
        <v>2E-3</v>
      </c>
      <c r="AV437" t="s">
        <v>878</v>
      </c>
      <c r="AW437" t="s">
        <v>878</v>
      </c>
      <c r="AX437">
        <v>6910</v>
      </c>
      <c r="AY437">
        <v>1.29</v>
      </c>
      <c r="AZ437">
        <v>13.1</v>
      </c>
      <c r="BA437">
        <v>6.54</v>
      </c>
      <c r="BB437">
        <v>296700</v>
      </c>
      <c r="BC437">
        <v>7.01</v>
      </c>
      <c r="BD437">
        <v>13.3</v>
      </c>
      <c r="BE437">
        <v>43</v>
      </c>
      <c r="BF437">
        <v>1.1100000000000001</v>
      </c>
      <c r="BG437">
        <v>0.85</v>
      </c>
      <c r="BH437" s="2">
        <v>1</v>
      </c>
      <c r="BI437">
        <v>16.5</v>
      </c>
      <c r="BJ437">
        <v>4050</v>
      </c>
      <c r="BK437">
        <v>0.86</v>
      </c>
      <c r="BL437">
        <v>0.41</v>
      </c>
      <c r="BM437">
        <v>3.06</v>
      </c>
      <c r="BN437">
        <v>93</v>
      </c>
      <c r="BO437">
        <v>4.8499999999999996</v>
      </c>
      <c r="BP437">
        <v>26.4</v>
      </c>
      <c r="BQ437">
        <v>2.57</v>
      </c>
      <c r="BR437">
        <v>345</v>
      </c>
      <c r="BS437">
        <v>116</v>
      </c>
    </row>
    <row r="438" spans="1:71" x14ac:dyDescent="0.25">
      <c r="A438" t="s">
        <v>814</v>
      </c>
      <c r="B438">
        <v>1.92</v>
      </c>
      <c r="C438">
        <v>74900</v>
      </c>
      <c r="D438">
        <v>8.49</v>
      </c>
      <c r="E438" s="2">
        <v>5.0000000000000001E-3</v>
      </c>
      <c r="F438" t="s">
        <v>878</v>
      </c>
      <c r="G438">
        <v>442</v>
      </c>
      <c r="H438">
        <v>2.42</v>
      </c>
      <c r="I438">
        <v>27.3</v>
      </c>
      <c r="J438">
        <v>4690</v>
      </c>
      <c r="K438">
        <v>0.48</v>
      </c>
      <c r="L438">
        <v>85</v>
      </c>
      <c r="M438" t="s">
        <v>878</v>
      </c>
      <c r="N438">
        <v>23.4</v>
      </c>
      <c r="O438">
        <v>74</v>
      </c>
      <c r="P438">
        <v>6.73</v>
      </c>
      <c r="Q438">
        <v>5120</v>
      </c>
      <c r="R438">
        <v>5.0999999999999996</v>
      </c>
      <c r="S438">
        <v>2.89</v>
      </c>
      <c r="T438">
        <v>1.36</v>
      </c>
      <c r="U438">
        <v>64600</v>
      </c>
      <c r="V438">
        <v>21.2</v>
      </c>
      <c r="W438">
        <v>5.78</v>
      </c>
      <c r="X438" s="2">
        <v>2</v>
      </c>
      <c r="Y438">
        <v>3.33</v>
      </c>
      <c r="Z438" s="2">
        <v>0.05</v>
      </c>
      <c r="AA438">
        <v>0.98</v>
      </c>
      <c r="AB438">
        <v>0.59</v>
      </c>
      <c r="AC438" t="s">
        <v>878</v>
      </c>
      <c r="AD438">
        <v>26100</v>
      </c>
      <c r="AE438">
        <v>42.5</v>
      </c>
      <c r="AF438">
        <v>31.7</v>
      </c>
      <c r="AG438">
        <v>0.39</v>
      </c>
      <c r="AH438">
        <v>17200</v>
      </c>
      <c r="AI438">
        <v>950</v>
      </c>
      <c r="AJ438">
        <v>0.94</v>
      </c>
      <c r="AK438">
        <v>3230</v>
      </c>
      <c r="AL438">
        <v>14</v>
      </c>
      <c r="AM438">
        <v>36</v>
      </c>
      <c r="AN438">
        <v>38.5</v>
      </c>
      <c r="AO438">
        <v>640</v>
      </c>
      <c r="AP438">
        <v>92</v>
      </c>
      <c r="AQ438" t="s">
        <v>878</v>
      </c>
      <c r="AR438">
        <v>9.6199999999999992</v>
      </c>
      <c r="AS438" t="s">
        <v>878</v>
      </c>
      <c r="AT438">
        <v>173</v>
      </c>
      <c r="AU438" s="2">
        <v>2E-3</v>
      </c>
      <c r="AV438" t="s">
        <v>878</v>
      </c>
      <c r="AW438" t="s">
        <v>878</v>
      </c>
      <c r="AX438">
        <v>8040</v>
      </c>
      <c r="AY438">
        <v>1.33</v>
      </c>
      <c r="AZ438">
        <v>13.2</v>
      </c>
      <c r="BA438">
        <v>7.86</v>
      </c>
      <c r="BB438">
        <v>292500</v>
      </c>
      <c r="BC438">
        <v>6.84</v>
      </c>
      <c r="BD438">
        <v>13.6</v>
      </c>
      <c r="BE438">
        <v>40.4</v>
      </c>
      <c r="BF438">
        <v>1.1100000000000001</v>
      </c>
      <c r="BG438">
        <v>0.86</v>
      </c>
      <c r="BH438" s="2">
        <v>0.05</v>
      </c>
      <c r="BI438">
        <v>16.600000000000001</v>
      </c>
      <c r="BJ438">
        <v>4020</v>
      </c>
      <c r="BK438">
        <v>0.9</v>
      </c>
      <c r="BL438">
        <v>0.4</v>
      </c>
      <c r="BM438">
        <v>3.06</v>
      </c>
      <c r="BN438">
        <v>94</v>
      </c>
      <c r="BO438">
        <v>5.41</v>
      </c>
      <c r="BP438">
        <v>26.4</v>
      </c>
      <c r="BQ438">
        <v>2.58</v>
      </c>
      <c r="BR438">
        <v>380</v>
      </c>
      <c r="BS438">
        <v>109</v>
      </c>
    </row>
    <row r="439" spans="1:71" x14ac:dyDescent="0.25">
      <c r="A439" t="s">
        <v>815</v>
      </c>
      <c r="B439">
        <v>2.41</v>
      </c>
      <c r="C439">
        <v>73200</v>
      </c>
      <c r="D439">
        <v>9.6</v>
      </c>
      <c r="E439" s="2">
        <v>5.0000000000000001E-3</v>
      </c>
      <c r="F439" s="2">
        <v>10</v>
      </c>
      <c r="G439">
        <v>425</v>
      </c>
      <c r="H439">
        <v>2.3199999999999998</v>
      </c>
      <c r="I439">
        <v>31.3</v>
      </c>
      <c r="J439">
        <v>4580</v>
      </c>
      <c r="K439">
        <v>0.54</v>
      </c>
      <c r="L439">
        <v>82</v>
      </c>
      <c r="M439" t="s">
        <v>878</v>
      </c>
      <c r="N439">
        <v>24.6</v>
      </c>
      <c r="O439">
        <v>70</v>
      </c>
      <c r="P439">
        <v>6.5</v>
      </c>
      <c r="Q439">
        <v>6150</v>
      </c>
      <c r="R439">
        <v>4.82</v>
      </c>
      <c r="S439">
        <v>2.7</v>
      </c>
      <c r="T439">
        <v>1.28</v>
      </c>
      <c r="U439">
        <v>68600</v>
      </c>
      <c r="V439">
        <v>20.3</v>
      </c>
      <c r="W439">
        <v>5.58</v>
      </c>
      <c r="X439" s="2">
        <v>2</v>
      </c>
      <c r="Y439">
        <v>3.15</v>
      </c>
      <c r="Z439" s="2">
        <v>0.08</v>
      </c>
      <c r="AA439">
        <v>0.93</v>
      </c>
      <c r="AB439">
        <v>0.67</v>
      </c>
      <c r="AC439" t="s">
        <v>878</v>
      </c>
      <c r="AD439">
        <v>24700</v>
      </c>
      <c r="AE439">
        <v>41.3</v>
      </c>
      <c r="AF439">
        <v>32.299999999999997</v>
      </c>
      <c r="AG439">
        <v>0.38</v>
      </c>
      <c r="AH439">
        <v>17900</v>
      </c>
      <c r="AI439">
        <v>990</v>
      </c>
      <c r="AJ439">
        <v>0.99</v>
      </c>
      <c r="AK439">
        <v>2860</v>
      </c>
      <c r="AL439">
        <v>13.3</v>
      </c>
      <c r="AM439">
        <v>34.799999999999997</v>
      </c>
      <c r="AN439">
        <v>35.5</v>
      </c>
      <c r="AO439">
        <v>620</v>
      </c>
      <c r="AP439">
        <v>110</v>
      </c>
      <c r="AQ439" t="s">
        <v>878</v>
      </c>
      <c r="AR439">
        <v>9.36</v>
      </c>
      <c r="AS439" t="s">
        <v>878</v>
      </c>
      <c r="AT439">
        <v>166</v>
      </c>
      <c r="AU439" s="2">
        <v>2E-3</v>
      </c>
      <c r="AV439" t="s">
        <v>878</v>
      </c>
      <c r="AW439" t="s">
        <v>878</v>
      </c>
      <c r="AX439">
        <v>9620</v>
      </c>
      <c r="AY439">
        <v>1.36</v>
      </c>
      <c r="AZ439">
        <v>13.1</v>
      </c>
      <c r="BA439">
        <v>9.07</v>
      </c>
      <c r="BB439">
        <v>294300</v>
      </c>
      <c r="BC439">
        <v>6.71</v>
      </c>
      <c r="BD439">
        <v>14.9</v>
      </c>
      <c r="BE439">
        <v>36.200000000000003</v>
      </c>
      <c r="BF439">
        <v>1.06</v>
      </c>
      <c r="BG439">
        <v>0.81</v>
      </c>
      <c r="BH439" s="2">
        <v>0.05</v>
      </c>
      <c r="BI439">
        <v>16</v>
      </c>
      <c r="BJ439">
        <v>3910</v>
      </c>
      <c r="BK439">
        <v>0.87</v>
      </c>
      <c r="BL439">
        <v>0.39</v>
      </c>
      <c r="BM439">
        <v>2.94</v>
      </c>
      <c r="BN439">
        <v>90</v>
      </c>
      <c r="BO439">
        <v>5.82</v>
      </c>
      <c r="BP439">
        <v>24.6</v>
      </c>
      <c r="BQ439">
        <v>2.4300000000000002</v>
      </c>
      <c r="BR439">
        <v>446</v>
      </c>
      <c r="BS439">
        <v>106</v>
      </c>
    </row>
    <row r="440" spans="1:71" x14ac:dyDescent="0.25">
      <c r="A440" t="s">
        <v>816</v>
      </c>
      <c r="B440">
        <v>2.97</v>
      </c>
      <c r="C440">
        <v>73000</v>
      </c>
      <c r="D440">
        <v>8.64</v>
      </c>
      <c r="E440" s="2">
        <v>0.01</v>
      </c>
      <c r="F440" s="2">
        <v>10</v>
      </c>
      <c r="G440">
        <v>427</v>
      </c>
      <c r="H440">
        <v>2.23</v>
      </c>
      <c r="I440">
        <v>41</v>
      </c>
      <c r="J440">
        <v>4770</v>
      </c>
      <c r="K440">
        <v>0.51</v>
      </c>
      <c r="L440">
        <v>84</v>
      </c>
      <c r="M440" t="s">
        <v>878</v>
      </c>
      <c r="N440">
        <v>26.1</v>
      </c>
      <c r="O440">
        <v>70</v>
      </c>
      <c r="P440">
        <v>6.55</v>
      </c>
      <c r="Q440">
        <v>8130</v>
      </c>
      <c r="R440">
        <v>4.9400000000000004</v>
      </c>
      <c r="S440">
        <v>2.78</v>
      </c>
      <c r="T440">
        <v>1.36</v>
      </c>
      <c r="U440">
        <v>71300</v>
      </c>
      <c r="V440">
        <v>20</v>
      </c>
      <c r="W440">
        <v>5.71</v>
      </c>
      <c r="X440" s="2">
        <v>2</v>
      </c>
      <c r="Y440">
        <v>3.12</v>
      </c>
      <c r="Z440" s="2">
        <v>0.06</v>
      </c>
      <c r="AA440">
        <v>0.92</v>
      </c>
      <c r="AB440">
        <v>0.84</v>
      </c>
      <c r="AC440" t="s">
        <v>878</v>
      </c>
      <c r="AD440">
        <v>24900</v>
      </c>
      <c r="AE440">
        <v>41.8</v>
      </c>
      <c r="AF440">
        <v>31.1</v>
      </c>
      <c r="AG440">
        <v>0.38</v>
      </c>
      <c r="AH440">
        <v>17300</v>
      </c>
      <c r="AI440">
        <v>990</v>
      </c>
      <c r="AJ440">
        <v>1.04</v>
      </c>
      <c r="AK440">
        <v>2780</v>
      </c>
      <c r="AL440">
        <v>13.5</v>
      </c>
      <c r="AM440">
        <v>35.299999999999997</v>
      </c>
      <c r="AN440">
        <v>36.6</v>
      </c>
      <c r="AO440">
        <v>620</v>
      </c>
      <c r="AP440">
        <v>98</v>
      </c>
      <c r="AQ440" t="s">
        <v>878</v>
      </c>
      <c r="AR440">
        <v>9.61</v>
      </c>
      <c r="AS440" t="s">
        <v>878</v>
      </c>
      <c r="AT440">
        <v>169</v>
      </c>
      <c r="AU440" s="2">
        <v>5.0000000000000001E-3</v>
      </c>
      <c r="AV440" t="s">
        <v>878</v>
      </c>
      <c r="AW440" t="s">
        <v>878</v>
      </c>
      <c r="AX440">
        <v>11600</v>
      </c>
      <c r="AY440">
        <v>1.32</v>
      </c>
      <c r="AZ440">
        <v>13.1</v>
      </c>
      <c r="BA440">
        <v>10.7</v>
      </c>
      <c r="BB440">
        <v>293500</v>
      </c>
      <c r="BC440">
        <v>6.74</v>
      </c>
      <c r="BD440">
        <v>16.899999999999999</v>
      </c>
      <c r="BE440">
        <v>36.200000000000003</v>
      </c>
      <c r="BF440">
        <v>1.03</v>
      </c>
      <c r="BG440">
        <v>0.84</v>
      </c>
      <c r="BH440" s="2">
        <v>0.08</v>
      </c>
      <c r="BI440">
        <v>16.100000000000001</v>
      </c>
      <c r="BJ440">
        <v>3910</v>
      </c>
      <c r="BK440">
        <v>0.86</v>
      </c>
      <c r="BL440">
        <v>0.39</v>
      </c>
      <c r="BM440">
        <v>2.93</v>
      </c>
      <c r="BN440">
        <v>91</v>
      </c>
      <c r="BO440">
        <v>6.6</v>
      </c>
      <c r="BP440">
        <v>25</v>
      </c>
      <c r="BQ440">
        <v>2.46</v>
      </c>
      <c r="BR440">
        <v>398</v>
      </c>
      <c r="BS440">
        <v>107</v>
      </c>
    </row>
    <row r="441" spans="1:71" x14ac:dyDescent="0.25">
      <c r="A441" t="s">
        <v>817</v>
      </c>
      <c r="B441">
        <v>3.9</v>
      </c>
      <c r="C441">
        <v>64100</v>
      </c>
      <c r="D441">
        <v>16.3</v>
      </c>
      <c r="E441" s="2">
        <v>0.01</v>
      </c>
      <c r="F441" s="2">
        <v>20</v>
      </c>
      <c r="G441">
        <v>308</v>
      </c>
      <c r="H441">
        <v>1.8</v>
      </c>
      <c r="I441">
        <v>57</v>
      </c>
      <c r="J441">
        <v>3900</v>
      </c>
      <c r="K441">
        <v>1.01</v>
      </c>
      <c r="L441">
        <v>72</v>
      </c>
      <c r="M441" t="s">
        <v>878</v>
      </c>
      <c r="N441">
        <v>28.7</v>
      </c>
      <c r="O441">
        <v>62</v>
      </c>
      <c r="P441">
        <v>5.19</v>
      </c>
      <c r="Q441">
        <v>10800</v>
      </c>
      <c r="R441">
        <v>4.08</v>
      </c>
      <c r="S441">
        <v>2.2799999999999998</v>
      </c>
      <c r="T441">
        <v>1.07</v>
      </c>
      <c r="U441">
        <v>83500</v>
      </c>
      <c r="V441">
        <v>18.100000000000001</v>
      </c>
      <c r="W441">
        <v>4.8899999999999997</v>
      </c>
      <c r="X441" s="2">
        <v>2</v>
      </c>
      <c r="Y441">
        <v>2.87</v>
      </c>
      <c r="Z441" s="2">
        <v>0.13</v>
      </c>
      <c r="AA441">
        <v>0.76</v>
      </c>
      <c r="AB441">
        <v>1.07</v>
      </c>
      <c r="AC441" t="s">
        <v>878</v>
      </c>
      <c r="AD441">
        <v>17900</v>
      </c>
      <c r="AE441">
        <v>36.6</v>
      </c>
      <c r="AF441">
        <v>34.5</v>
      </c>
      <c r="AG441">
        <v>0.31</v>
      </c>
      <c r="AH441">
        <v>21100</v>
      </c>
      <c r="AI441">
        <v>1150</v>
      </c>
      <c r="AJ441">
        <v>1.21</v>
      </c>
      <c r="AK441">
        <v>1910</v>
      </c>
      <c r="AL441">
        <v>11.1</v>
      </c>
      <c r="AM441">
        <v>30.8</v>
      </c>
      <c r="AN441">
        <v>30.2</v>
      </c>
      <c r="AO441">
        <v>560</v>
      </c>
      <c r="AP441">
        <v>209</v>
      </c>
      <c r="AQ441" t="s">
        <v>878</v>
      </c>
      <c r="AR441">
        <v>8.25</v>
      </c>
      <c r="AS441" t="s">
        <v>878</v>
      </c>
      <c r="AT441">
        <v>122</v>
      </c>
      <c r="AU441" s="2">
        <v>2E-3</v>
      </c>
      <c r="AV441" t="s">
        <v>878</v>
      </c>
      <c r="AW441" t="s">
        <v>878</v>
      </c>
      <c r="AX441">
        <v>17500</v>
      </c>
      <c r="AY441">
        <v>1.65</v>
      </c>
      <c r="AZ441">
        <v>11.3</v>
      </c>
      <c r="BA441">
        <v>15.7</v>
      </c>
      <c r="BB441">
        <v>294400</v>
      </c>
      <c r="BC441">
        <v>5.88</v>
      </c>
      <c r="BD441">
        <v>20.7</v>
      </c>
      <c r="BE441">
        <v>28.3</v>
      </c>
      <c r="BF441">
        <v>0.86</v>
      </c>
      <c r="BG441">
        <v>0.71</v>
      </c>
      <c r="BH441" s="2">
        <v>7.0000000000000007E-2</v>
      </c>
      <c r="BI441">
        <v>13.9</v>
      </c>
      <c r="BJ441">
        <v>3280</v>
      </c>
      <c r="BK441">
        <v>0.67</v>
      </c>
      <c r="BL441">
        <v>0.32</v>
      </c>
      <c r="BM441">
        <v>2.6</v>
      </c>
      <c r="BN441">
        <v>77</v>
      </c>
      <c r="BO441">
        <v>7.74</v>
      </c>
      <c r="BP441">
        <v>20</v>
      </c>
      <c r="BQ441">
        <v>1.98</v>
      </c>
      <c r="BR441">
        <v>716</v>
      </c>
      <c r="BS441">
        <v>97</v>
      </c>
    </row>
    <row r="442" spans="1:71" x14ac:dyDescent="0.25">
      <c r="A442" t="s">
        <v>818</v>
      </c>
      <c r="B442">
        <v>5.1100000000000003</v>
      </c>
      <c r="C442">
        <v>62800</v>
      </c>
      <c r="D442">
        <v>9.6999999999999993</v>
      </c>
      <c r="E442" t="s">
        <v>878</v>
      </c>
      <c r="F442" t="s">
        <v>878</v>
      </c>
      <c r="G442">
        <v>299</v>
      </c>
      <c r="H442">
        <v>1.97</v>
      </c>
      <c r="I442">
        <v>79</v>
      </c>
      <c r="J442">
        <v>4440</v>
      </c>
      <c r="K442" s="2">
        <v>1</v>
      </c>
      <c r="L442" t="s">
        <v>878</v>
      </c>
      <c r="M442" t="s">
        <v>878</v>
      </c>
      <c r="N442">
        <v>31.3</v>
      </c>
      <c r="O442">
        <v>59</v>
      </c>
      <c r="P442" t="s">
        <v>878</v>
      </c>
      <c r="Q442">
        <v>15300</v>
      </c>
      <c r="R442" t="s">
        <v>878</v>
      </c>
      <c r="S442" t="s">
        <v>878</v>
      </c>
      <c r="T442" t="s">
        <v>878</v>
      </c>
      <c r="U442">
        <v>87900</v>
      </c>
      <c r="V442" t="s">
        <v>878</v>
      </c>
      <c r="W442" t="s">
        <v>878</v>
      </c>
      <c r="X442" t="s">
        <v>878</v>
      </c>
      <c r="Y442" t="s">
        <v>878</v>
      </c>
      <c r="Z442" t="s">
        <v>878</v>
      </c>
      <c r="AA442" t="s">
        <v>878</v>
      </c>
      <c r="AB442" t="s">
        <v>878</v>
      </c>
      <c r="AC442" t="s">
        <v>878</v>
      </c>
      <c r="AD442">
        <v>19100</v>
      </c>
      <c r="AE442">
        <v>35.200000000000003</v>
      </c>
      <c r="AF442">
        <v>28.3</v>
      </c>
      <c r="AG442" t="s">
        <v>878</v>
      </c>
      <c r="AH442">
        <v>16800</v>
      </c>
      <c r="AI442">
        <v>1080</v>
      </c>
      <c r="AJ442" s="2">
        <v>1.5</v>
      </c>
      <c r="AK442">
        <v>1880</v>
      </c>
      <c r="AL442">
        <v>11.4</v>
      </c>
      <c r="AM442" t="s">
        <v>878</v>
      </c>
      <c r="AN442">
        <v>28.1</v>
      </c>
      <c r="AO442">
        <v>550</v>
      </c>
      <c r="AP442">
        <v>122</v>
      </c>
      <c r="AQ442" t="s">
        <v>878</v>
      </c>
      <c r="AR442" t="s">
        <v>878</v>
      </c>
      <c r="AS442" t="s">
        <v>878</v>
      </c>
      <c r="AT442" t="s">
        <v>878</v>
      </c>
      <c r="AU442" t="s">
        <v>878</v>
      </c>
      <c r="AV442" t="s">
        <v>878</v>
      </c>
      <c r="AW442" t="s">
        <v>878</v>
      </c>
      <c r="AX442">
        <v>19100</v>
      </c>
      <c r="AY442">
        <v>1.39</v>
      </c>
      <c r="AZ442" t="s">
        <v>878</v>
      </c>
      <c r="BA442">
        <v>18.8</v>
      </c>
      <c r="BB442">
        <v>287472.47600000002</v>
      </c>
      <c r="BC442" t="s">
        <v>878</v>
      </c>
      <c r="BD442">
        <v>26.2</v>
      </c>
      <c r="BE442">
        <v>32.6</v>
      </c>
      <c r="BF442" t="s">
        <v>878</v>
      </c>
      <c r="BG442" t="s">
        <v>878</v>
      </c>
      <c r="BH442" t="s">
        <v>878</v>
      </c>
      <c r="BI442">
        <v>13.1</v>
      </c>
      <c r="BJ442">
        <v>2990</v>
      </c>
      <c r="BK442">
        <v>0.72</v>
      </c>
      <c r="BL442" t="s">
        <v>878</v>
      </c>
      <c r="BM442" t="s">
        <v>878</v>
      </c>
      <c r="BN442">
        <v>32.700000000000003</v>
      </c>
      <c r="BO442">
        <v>10.6</v>
      </c>
      <c r="BP442">
        <v>20.399999999999999</v>
      </c>
      <c r="BQ442" t="s">
        <v>878</v>
      </c>
      <c r="BR442">
        <v>436</v>
      </c>
      <c r="BS442" t="s">
        <v>878</v>
      </c>
    </row>
    <row r="443" spans="1:71" x14ac:dyDescent="0.25">
      <c r="A443" t="s">
        <v>819</v>
      </c>
      <c r="B443">
        <v>7.03</v>
      </c>
      <c r="C443">
        <v>62200</v>
      </c>
      <c r="D443">
        <v>9.9499999999999993</v>
      </c>
      <c r="E443" t="s">
        <v>878</v>
      </c>
      <c r="F443" t="s">
        <v>878</v>
      </c>
      <c r="G443">
        <v>291</v>
      </c>
      <c r="H443">
        <v>2</v>
      </c>
      <c r="I443">
        <v>111</v>
      </c>
      <c r="J443">
        <v>4360</v>
      </c>
      <c r="K443" t="s">
        <v>878</v>
      </c>
      <c r="L443" t="s">
        <v>878</v>
      </c>
      <c r="M443" t="s">
        <v>878</v>
      </c>
      <c r="N443">
        <v>33.6</v>
      </c>
      <c r="O443">
        <v>62</v>
      </c>
      <c r="P443" t="s">
        <v>878</v>
      </c>
      <c r="Q443">
        <v>20000</v>
      </c>
      <c r="R443" t="s">
        <v>878</v>
      </c>
      <c r="S443" t="s">
        <v>878</v>
      </c>
      <c r="T443" t="s">
        <v>878</v>
      </c>
      <c r="U443">
        <v>90000</v>
      </c>
      <c r="V443" t="s">
        <v>878</v>
      </c>
      <c r="W443" t="s">
        <v>878</v>
      </c>
      <c r="X443" t="s">
        <v>878</v>
      </c>
      <c r="Y443" t="s">
        <v>878</v>
      </c>
      <c r="Z443" t="s">
        <v>878</v>
      </c>
      <c r="AA443" t="s">
        <v>878</v>
      </c>
      <c r="AB443" t="s">
        <v>878</v>
      </c>
      <c r="AC443" t="s">
        <v>878</v>
      </c>
      <c r="AD443">
        <v>20800</v>
      </c>
      <c r="AE443" t="s">
        <v>878</v>
      </c>
      <c r="AF443">
        <v>27.1</v>
      </c>
      <c r="AG443" t="s">
        <v>878</v>
      </c>
      <c r="AH443">
        <v>16500</v>
      </c>
      <c r="AI443">
        <v>1000</v>
      </c>
      <c r="AJ443" s="2">
        <v>1.2</v>
      </c>
      <c r="AK443">
        <v>2100</v>
      </c>
      <c r="AL443">
        <v>11.5</v>
      </c>
      <c r="AM443" t="s">
        <v>878</v>
      </c>
      <c r="AN443">
        <v>29.7</v>
      </c>
      <c r="AO443">
        <v>550</v>
      </c>
      <c r="AP443">
        <v>130</v>
      </c>
      <c r="AQ443" t="s">
        <v>878</v>
      </c>
      <c r="AR443" t="s">
        <v>878</v>
      </c>
      <c r="AS443" t="s">
        <v>878</v>
      </c>
      <c r="AT443" t="s">
        <v>878</v>
      </c>
      <c r="AU443" t="s">
        <v>878</v>
      </c>
      <c r="AV443" t="s">
        <v>878</v>
      </c>
      <c r="AW443" t="s">
        <v>878</v>
      </c>
      <c r="AX443">
        <v>23900</v>
      </c>
      <c r="AY443">
        <v>1.48</v>
      </c>
      <c r="AZ443" t="s">
        <v>878</v>
      </c>
      <c r="BA443">
        <v>24.1</v>
      </c>
      <c r="BB443">
        <v>279105.391</v>
      </c>
      <c r="BC443" t="s">
        <v>878</v>
      </c>
      <c r="BD443">
        <v>29.1</v>
      </c>
      <c r="BE443">
        <v>33.299999999999997</v>
      </c>
      <c r="BF443" t="s">
        <v>878</v>
      </c>
      <c r="BG443" t="s">
        <v>878</v>
      </c>
      <c r="BH443" t="s">
        <v>878</v>
      </c>
      <c r="BI443">
        <v>13.1</v>
      </c>
      <c r="BJ443">
        <v>3180</v>
      </c>
      <c r="BK443" t="s">
        <v>878</v>
      </c>
      <c r="BL443" t="s">
        <v>878</v>
      </c>
      <c r="BM443" t="s">
        <v>878</v>
      </c>
      <c r="BN443">
        <v>31.8</v>
      </c>
      <c r="BO443">
        <v>13.1</v>
      </c>
      <c r="BP443">
        <v>20</v>
      </c>
      <c r="BQ443" t="s">
        <v>878</v>
      </c>
      <c r="BR443">
        <v>477</v>
      </c>
      <c r="BS443">
        <v>88</v>
      </c>
    </row>
    <row r="444" spans="1:71" x14ac:dyDescent="0.25">
      <c r="A444" t="s">
        <v>820</v>
      </c>
      <c r="B444">
        <v>1.76</v>
      </c>
      <c r="C444" t="s">
        <v>878</v>
      </c>
      <c r="D444" t="s">
        <v>878</v>
      </c>
      <c r="E444" t="s">
        <v>878</v>
      </c>
      <c r="F444" t="s">
        <v>878</v>
      </c>
      <c r="G444" t="s">
        <v>878</v>
      </c>
      <c r="H444" t="s">
        <v>878</v>
      </c>
      <c r="I444">
        <v>4.5999999999999996</v>
      </c>
      <c r="J444" t="s">
        <v>878</v>
      </c>
      <c r="K444" t="s">
        <v>878</v>
      </c>
      <c r="L444" t="s">
        <v>878</v>
      </c>
      <c r="M444" t="s">
        <v>878</v>
      </c>
      <c r="N444">
        <v>18.8</v>
      </c>
      <c r="O444" t="s">
        <v>878</v>
      </c>
      <c r="P444" t="s">
        <v>878</v>
      </c>
      <c r="Q444">
        <v>5817</v>
      </c>
      <c r="R444" t="s">
        <v>878</v>
      </c>
      <c r="S444" t="s">
        <v>878</v>
      </c>
      <c r="T444" t="s">
        <v>878</v>
      </c>
      <c r="U444" t="s">
        <v>878</v>
      </c>
      <c r="V444" t="s">
        <v>878</v>
      </c>
      <c r="W444" t="s">
        <v>878</v>
      </c>
      <c r="X444" t="s">
        <v>878</v>
      </c>
      <c r="Y444" t="s">
        <v>878</v>
      </c>
      <c r="Z444" t="s">
        <v>878</v>
      </c>
      <c r="AA444" t="s">
        <v>878</v>
      </c>
      <c r="AB444" t="s">
        <v>878</v>
      </c>
      <c r="AC444" t="s">
        <v>878</v>
      </c>
      <c r="AD444" t="s">
        <v>878</v>
      </c>
      <c r="AE444" t="s">
        <v>878</v>
      </c>
      <c r="AF444" t="s">
        <v>878</v>
      </c>
      <c r="AG444" t="s">
        <v>878</v>
      </c>
      <c r="AH444" t="s">
        <v>878</v>
      </c>
      <c r="AI444" t="s">
        <v>878</v>
      </c>
      <c r="AJ444" t="s">
        <v>878</v>
      </c>
      <c r="AK444" t="s">
        <v>878</v>
      </c>
      <c r="AL444" t="s">
        <v>878</v>
      </c>
      <c r="AM444" t="s">
        <v>878</v>
      </c>
      <c r="AN444" t="s">
        <v>878</v>
      </c>
      <c r="AO444" t="s">
        <v>878</v>
      </c>
      <c r="AP444">
        <v>18.3</v>
      </c>
      <c r="AQ444" t="s">
        <v>878</v>
      </c>
      <c r="AR444" t="s">
        <v>878</v>
      </c>
      <c r="AS444" t="s">
        <v>878</v>
      </c>
      <c r="AT444" t="s">
        <v>878</v>
      </c>
      <c r="AU444" t="s">
        <v>878</v>
      </c>
      <c r="AV444" t="s">
        <v>878</v>
      </c>
      <c r="AW444" t="s">
        <v>878</v>
      </c>
      <c r="AX444">
        <v>7082</v>
      </c>
      <c r="AY444">
        <v>1.7</v>
      </c>
      <c r="AZ444" t="s">
        <v>878</v>
      </c>
      <c r="BA444">
        <v>7.49</v>
      </c>
      <c r="BB444" t="s">
        <v>878</v>
      </c>
      <c r="BC444" t="s">
        <v>878</v>
      </c>
      <c r="BD444">
        <v>14.9</v>
      </c>
      <c r="BE444" t="s">
        <v>878</v>
      </c>
      <c r="BF444" t="s">
        <v>878</v>
      </c>
      <c r="BG444" t="s">
        <v>878</v>
      </c>
      <c r="BH444" t="s">
        <v>878</v>
      </c>
      <c r="BI444" t="s">
        <v>878</v>
      </c>
      <c r="BJ444" t="s">
        <v>878</v>
      </c>
      <c r="BK444" t="s">
        <v>878</v>
      </c>
      <c r="BL444" t="s">
        <v>878</v>
      </c>
      <c r="BM444" t="s">
        <v>878</v>
      </c>
      <c r="BN444" t="s">
        <v>878</v>
      </c>
      <c r="BO444" t="s">
        <v>878</v>
      </c>
      <c r="BP444" t="s">
        <v>878</v>
      </c>
      <c r="BQ444" t="s">
        <v>878</v>
      </c>
      <c r="BR444">
        <v>118</v>
      </c>
      <c r="BS444" t="s">
        <v>878</v>
      </c>
    </row>
    <row r="445" spans="1:71" x14ac:dyDescent="0.25">
      <c r="A445" t="s">
        <v>821</v>
      </c>
      <c r="B445">
        <v>9.1300000000000008</v>
      </c>
      <c r="C445">
        <v>63500</v>
      </c>
      <c r="D445">
        <v>11.1</v>
      </c>
      <c r="E445" t="s">
        <v>878</v>
      </c>
      <c r="F445" t="s">
        <v>878</v>
      </c>
      <c r="G445">
        <v>284</v>
      </c>
      <c r="H445">
        <v>2.0299999999999998</v>
      </c>
      <c r="I445">
        <v>136</v>
      </c>
      <c r="J445">
        <v>4330</v>
      </c>
      <c r="K445">
        <v>0.75</v>
      </c>
      <c r="L445" t="s">
        <v>878</v>
      </c>
      <c r="M445" t="s">
        <v>878</v>
      </c>
      <c r="N445">
        <v>37.4</v>
      </c>
      <c r="O445">
        <v>63</v>
      </c>
      <c r="P445" t="s">
        <v>878</v>
      </c>
      <c r="Q445">
        <v>25200</v>
      </c>
      <c r="R445" t="s">
        <v>878</v>
      </c>
      <c r="S445" t="s">
        <v>878</v>
      </c>
      <c r="T445" t="s">
        <v>878</v>
      </c>
      <c r="U445">
        <v>94700</v>
      </c>
      <c r="V445" t="s">
        <v>878</v>
      </c>
      <c r="W445" t="s">
        <v>878</v>
      </c>
      <c r="X445" t="s">
        <v>878</v>
      </c>
      <c r="Y445" t="s">
        <v>878</v>
      </c>
      <c r="Z445" t="s">
        <v>878</v>
      </c>
      <c r="AA445" t="s">
        <v>878</v>
      </c>
      <c r="AB445" t="s">
        <v>878</v>
      </c>
      <c r="AC445" t="s">
        <v>878</v>
      </c>
      <c r="AD445">
        <v>22300</v>
      </c>
      <c r="AE445">
        <v>35.4</v>
      </c>
      <c r="AF445">
        <v>27.1</v>
      </c>
      <c r="AG445" t="s">
        <v>878</v>
      </c>
      <c r="AH445">
        <v>15600</v>
      </c>
      <c r="AI445">
        <v>950</v>
      </c>
      <c r="AJ445" s="2">
        <v>1.5</v>
      </c>
      <c r="AK445">
        <v>2220</v>
      </c>
      <c r="AL445">
        <v>11.6</v>
      </c>
      <c r="AM445" t="s">
        <v>878</v>
      </c>
      <c r="AN445">
        <v>30.6</v>
      </c>
      <c r="AO445">
        <v>560</v>
      </c>
      <c r="AP445">
        <v>141</v>
      </c>
      <c r="AQ445" t="s">
        <v>878</v>
      </c>
      <c r="AR445" t="s">
        <v>878</v>
      </c>
      <c r="AS445" t="s">
        <v>878</v>
      </c>
      <c r="AT445" t="s">
        <v>878</v>
      </c>
      <c r="AU445" t="s">
        <v>878</v>
      </c>
      <c r="AV445" t="s">
        <v>878</v>
      </c>
      <c r="AW445" t="s">
        <v>878</v>
      </c>
      <c r="AX445">
        <v>28800</v>
      </c>
      <c r="AY445">
        <v>1.51</v>
      </c>
      <c r="AZ445" t="s">
        <v>878</v>
      </c>
      <c r="BA445">
        <v>30.1</v>
      </c>
      <c r="BB445">
        <v>272000.38</v>
      </c>
      <c r="BC445" t="s">
        <v>878</v>
      </c>
      <c r="BD445">
        <v>31.1</v>
      </c>
      <c r="BE445">
        <v>34.799999999999997</v>
      </c>
      <c r="BF445" t="s">
        <v>878</v>
      </c>
      <c r="BG445" t="s">
        <v>878</v>
      </c>
      <c r="BH445" t="s">
        <v>878</v>
      </c>
      <c r="BI445">
        <v>13.5</v>
      </c>
      <c r="BJ445">
        <v>3100</v>
      </c>
      <c r="BK445">
        <v>0.8</v>
      </c>
      <c r="BL445" t="s">
        <v>878</v>
      </c>
      <c r="BM445" t="s">
        <v>878</v>
      </c>
      <c r="BN445">
        <v>30.2</v>
      </c>
      <c r="BO445">
        <v>14.5</v>
      </c>
      <c r="BP445">
        <v>20.5</v>
      </c>
      <c r="BQ445" t="s">
        <v>878</v>
      </c>
      <c r="BR445">
        <v>492</v>
      </c>
      <c r="BS445">
        <v>89</v>
      </c>
    </row>
    <row r="446" spans="1:71" x14ac:dyDescent="0.25">
      <c r="A446" t="s">
        <v>822</v>
      </c>
      <c r="B446">
        <v>14.2</v>
      </c>
      <c r="C446">
        <v>59600</v>
      </c>
      <c r="D446">
        <v>11.6</v>
      </c>
      <c r="E446" t="s">
        <v>878</v>
      </c>
      <c r="F446" t="s">
        <v>878</v>
      </c>
      <c r="G446">
        <v>41.3</v>
      </c>
      <c r="H446">
        <v>1.99</v>
      </c>
      <c r="I446">
        <v>204</v>
      </c>
      <c r="J446">
        <v>4530</v>
      </c>
      <c r="K446" t="s">
        <v>878</v>
      </c>
      <c r="L446" t="s">
        <v>878</v>
      </c>
      <c r="M446" t="s">
        <v>878</v>
      </c>
      <c r="N446">
        <v>46.9</v>
      </c>
      <c r="O446">
        <v>58</v>
      </c>
      <c r="P446" t="s">
        <v>878</v>
      </c>
      <c r="Q446">
        <v>38200</v>
      </c>
      <c r="R446" t="s">
        <v>878</v>
      </c>
      <c r="S446" t="s">
        <v>878</v>
      </c>
      <c r="T446" t="s">
        <v>878</v>
      </c>
      <c r="U446">
        <v>113200</v>
      </c>
      <c r="V446" t="s">
        <v>878</v>
      </c>
      <c r="W446" t="s">
        <v>878</v>
      </c>
      <c r="X446" t="s">
        <v>878</v>
      </c>
      <c r="Y446" t="s">
        <v>878</v>
      </c>
      <c r="Z446" t="s">
        <v>878</v>
      </c>
      <c r="AA446" t="s">
        <v>878</v>
      </c>
      <c r="AB446" t="s">
        <v>878</v>
      </c>
      <c r="AC446" t="s">
        <v>878</v>
      </c>
      <c r="AD446">
        <v>2420</v>
      </c>
      <c r="AE446">
        <v>34</v>
      </c>
      <c r="AF446">
        <v>24</v>
      </c>
      <c r="AG446" t="s">
        <v>878</v>
      </c>
      <c r="AH446">
        <v>15000</v>
      </c>
      <c r="AI446">
        <v>950</v>
      </c>
      <c r="AJ446" s="2">
        <v>2</v>
      </c>
      <c r="AK446">
        <v>2010</v>
      </c>
      <c r="AL446">
        <v>11</v>
      </c>
      <c r="AM446" t="s">
        <v>878</v>
      </c>
      <c r="AN446">
        <v>28.7</v>
      </c>
      <c r="AO446">
        <v>510</v>
      </c>
      <c r="AP446">
        <v>147</v>
      </c>
      <c r="AQ446" t="s">
        <v>878</v>
      </c>
      <c r="AR446" t="s">
        <v>878</v>
      </c>
      <c r="AS446" t="s">
        <v>878</v>
      </c>
      <c r="AT446" t="s">
        <v>878</v>
      </c>
      <c r="AU446" t="s">
        <v>878</v>
      </c>
      <c r="AV446" t="s">
        <v>878</v>
      </c>
      <c r="AW446" t="s">
        <v>878</v>
      </c>
      <c r="AX446">
        <v>41200</v>
      </c>
      <c r="AY446">
        <v>1.7</v>
      </c>
      <c r="AZ446" s="2">
        <v>20</v>
      </c>
      <c r="BA446">
        <v>43.5</v>
      </c>
      <c r="BB446">
        <v>257135.95</v>
      </c>
      <c r="BC446" t="s">
        <v>878</v>
      </c>
      <c r="BD446">
        <v>42.1</v>
      </c>
      <c r="BE446">
        <v>34.5</v>
      </c>
      <c r="BF446" t="s">
        <v>878</v>
      </c>
      <c r="BG446" t="s">
        <v>878</v>
      </c>
      <c r="BH446" t="s">
        <v>878</v>
      </c>
      <c r="BI446">
        <v>12.3</v>
      </c>
      <c r="BJ446">
        <v>2940</v>
      </c>
      <c r="BK446" t="s">
        <v>878</v>
      </c>
      <c r="BL446" t="s">
        <v>878</v>
      </c>
      <c r="BM446" s="2">
        <v>3</v>
      </c>
      <c r="BN446">
        <v>28.8</v>
      </c>
      <c r="BO446">
        <v>19.8</v>
      </c>
      <c r="BP446">
        <v>19.600000000000001</v>
      </c>
      <c r="BQ446" t="s">
        <v>878</v>
      </c>
      <c r="BR446">
        <v>480</v>
      </c>
      <c r="BS446" t="s">
        <v>878</v>
      </c>
    </row>
    <row r="447" spans="1:71" x14ac:dyDescent="0.25">
      <c r="A447" t="s">
        <v>823</v>
      </c>
      <c r="B447">
        <v>17.100000000000001</v>
      </c>
      <c r="C447">
        <v>55400</v>
      </c>
      <c r="D447">
        <v>99</v>
      </c>
      <c r="E447">
        <v>1.7999999999999999E-2</v>
      </c>
      <c r="F447">
        <v>114</v>
      </c>
      <c r="G447">
        <v>1799.364</v>
      </c>
      <c r="H447">
        <v>2.08</v>
      </c>
      <c r="I447">
        <v>211</v>
      </c>
      <c r="J447">
        <v>830</v>
      </c>
      <c r="K447">
        <v>0.64</v>
      </c>
      <c r="L447">
        <v>71</v>
      </c>
      <c r="M447" t="s">
        <v>878</v>
      </c>
      <c r="N447">
        <v>29.6</v>
      </c>
      <c r="O447">
        <v>72</v>
      </c>
      <c r="P447">
        <v>4.75</v>
      </c>
      <c r="Q447">
        <v>39500</v>
      </c>
      <c r="R447">
        <v>3.06</v>
      </c>
      <c r="S447">
        <v>1.37</v>
      </c>
      <c r="T447">
        <v>1.0900000000000001</v>
      </c>
      <c r="U447">
        <v>85500</v>
      </c>
      <c r="V447">
        <v>17.7</v>
      </c>
      <c r="W447">
        <v>4.43</v>
      </c>
      <c r="X447">
        <v>0.21</v>
      </c>
      <c r="Y447">
        <v>1.82</v>
      </c>
      <c r="Z447">
        <v>0.11</v>
      </c>
      <c r="AA447">
        <v>0.49</v>
      </c>
      <c r="AB447">
        <v>3.32</v>
      </c>
      <c r="AC447" t="s">
        <v>878</v>
      </c>
      <c r="AD447">
        <v>21800</v>
      </c>
      <c r="AE447">
        <v>32.299999999999997</v>
      </c>
      <c r="AF447">
        <v>17</v>
      </c>
      <c r="AG447">
        <v>0.22</v>
      </c>
      <c r="AH447">
        <v>3540</v>
      </c>
      <c r="AI447">
        <v>160</v>
      </c>
      <c r="AJ447">
        <v>3.38</v>
      </c>
      <c r="AK447">
        <v>760</v>
      </c>
      <c r="AL447">
        <v>2.72</v>
      </c>
      <c r="AM447">
        <v>29.9</v>
      </c>
      <c r="AN447">
        <v>10.199999999999999</v>
      </c>
      <c r="AO447">
        <v>270</v>
      </c>
      <c r="AP447">
        <v>121</v>
      </c>
      <c r="AQ447" t="s">
        <v>878</v>
      </c>
      <c r="AR447">
        <v>8.1199999999999992</v>
      </c>
      <c r="AS447" t="s">
        <v>878</v>
      </c>
      <c r="AT447">
        <v>124</v>
      </c>
      <c r="AU447">
        <v>2E-3</v>
      </c>
      <c r="AV447" t="s">
        <v>878</v>
      </c>
      <c r="AW447" t="s">
        <v>878</v>
      </c>
      <c r="AX447">
        <v>43000</v>
      </c>
      <c r="AY447">
        <v>4.22</v>
      </c>
      <c r="AZ447">
        <v>10.1</v>
      </c>
      <c r="BA447">
        <v>45.9</v>
      </c>
      <c r="BB447">
        <v>291492.41600000003</v>
      </c>
      <c r="BC447">
        <v>5.85</v>
      </c>
      <c r="BD447">
        <v>37.4</v>
      </c>
      <c r="BE447">
        <v>46.6</v>
      </c>
      <c r="BF447">
        <v>0.2</v>
      </c>
      <c r="BG447">
        <v>0.59</v>
      </c>
      <c r="BH447">
        <v>0.16</v>
      </c>
      <c r="BI447">
        <v>11.3</v>
      </c>
      <c r="BJ447">
        <v>1500</v>
      </c>
      <c r="BK447">
        <v>0.71</v>
      </c>
      <c r="BL447">
        <v>0.2</v>
      </c>
      <c r="BM447">
        <v>3.46</v>
      </c>
      <c r="BN447">
        <v>144</v>
      </c>
      <c r="BO447">
        <v>18.8</v>
      </c>
      <c r="BP447">
        <v>13.5</v>
      </c>
      <c r="BQ447">
        <v>1.38</v>
      </c>
      <c r="BR447">
        <v>287</v>
      </c>
      <c r="BS447">
        <v>62</v>
      </c>
    </row>
    <row r="448" spans="1:71" x14ac:dyDescent="0.25">
      <c r="A448" t="s">
        <v>824</v>
      </c>
      <c r="B448">
        <v>22</v>
      </c>
      <c r="C448">
        <v>53200</v>
      </c>
      <c r="D448">
        <v>13.1</v>
      </c>
      <c r="E448" t="s">
        <v>878</v>
      </c>
      <c r="F448" t="s">
        <v>878</v>
      </c>
      <c r="G448">
        <v>42.8</v>
      </c>
      <c r="H448">
        <v>1.82</v>
      </c>
      <c r="I448">
        <v>324</v>
      </c>
      <c r="J448">
        <v>4290</v>
      </c>
      <c r="K448" s="2">
        <v>1.2</v>
      </c>
      <c r="L448" t="s">
        <v>878</v>
      </c>
      <c r="M448" t="s">
        <v>878</v>
      </c>
      <c r="N448">
        <v>60</v>
      </c>
      <c r="O448">
        <v>53</v>
      </c>
      <c r="P448" t="s">
        <v>878</v>
      </c>
      <c r="Q448">
        <v>61300</v>
      </c>
      <c r="R448" t="s">
        <v>878</v>
      </c>
      <c r="S448" t="s">
        <v>878</v>
      </c>
      <c r="T448" t="s">
        <v>878</v>
      </c>
      <c r="U448">
        <v>142400</v>
      </c>
      <c r="V448" t="s">
        <v>878</v>
      </c>
      <c r="W448" t="s">
        <v>878</v>
      </c>
      <c r="X448" t="s">
        <v>878</v>
      </c>
      <c r="Y448" t="s">
        <v>878</v>
      </c>
      <c r="Z448" t="s">
        <v>878</v>
      </c>
      <c r="AA448" t="s">
        <v>878</v>
      </c>
      <c r="AB448" t="s">
        <v>878</v>
      </c>
      <c r="AC448" t="s">
        <v>878</v>
      </c>
      <c r="AD448">
        <v>17700</v>
      </c>
      <c r="AE448">
        <v>30.7</v>
      </c>
      <c r="AF448">
        <v>20.5</v>
      </c>
      <c r="AG448" t="s">
        <v>878</v>
      </c>
      <c r="AH448">
        <v>12900</v>
      </c>
      <c r="AI448">
        <v>880</v>
      </c>
      <c r="AJ448" s="2">
        <v>2</v>
      </c>
      <c r="AK448">
        <v>1790</v>
      </c>
      <c r="AL448">
        <v>9.5</v>
      </c>
      <c r="AM448" t="s">
        <v>878</v>
      </c>
      <c r="AN448">
        <v>28.2</v>
      </c>
      <c r="AO448">
        <v>450</v>
      </c>
      <c r="AP448">
        <v>184</v>
      </c>
      <c r="AQ448" t="s">
        <v>878</v>
      </c>
      <c r="AR448" t="s">
        <v>878</v>
      </c>
      <c r="AS448" t="s">
        <v>878</v>
      </c>
      <c r="AT448" t="s">
        <v>878</v>
      </c>
      <c r="AU448" t="s">
        <v>878</v>
      </c>
      <c r="AV448" t="s">
        <v>878</v>
      </c>
      <c r="AW448" t="s">
        <v>878</v>
      </c>
      <c r="AX448">
        <v>61300</v>
      </c>
      <c r="AY448">
        <v>1.98</v>
      </c>
      <c r="AZ448" s="2">
        <v>20</v>
      </c>
      <c r="BA448">
        <v>67</v>
      </c>
      <c r="BB448">
        <v>226846.16699999999</v>
      </c>
      <c r="BC448" t="s">
        <v>878</v>
      </c>
      <c r="BD448">
        <v>58</v>
      </c>
      <c r="BE448">
        <v>33.700000000000003</v>
      </c>
      <c r="BF448" t="s">
        <v>878</v>
      </c>
      <c r="BG448" t="s">
        <v>878</v>
      </c>
      <c r="BH448" t="s">
        <v>878</v>
      </c>
      <c r="BI448">
        <v>11</v>
      </c>
      <c r="BJ448">
        <v>2610</v>
      </c>
      <c r="BK448" t="s">
        <v>878</v>
      </c>
      <c r="BL448" t="s">
        <v>878</v>
      </c>
      <c r="BM448" t="s">
        <v>878</v>
      </c>
      <c r="BN448" t="s">
        <v>878</v>
      </c>
      <c r="BO448">
        <v>26.9</v>
      </c>
      <c r="BP448">
        <v>17.5</v>
      </c>
      <c r="BQ448" t="s">
        <v>878</v>
      </c>
      <c r="BR448">
        <v>591</v>
      </c>
      <c r="BS448">
        <v>73</v>
      </c>
    </row>
    <row r="449" spans="1:71" x14ac:dyDescent="0.25">
      <c r="A449" t="s">
        <v>825</v>
      </c>
      <c r="B449">
        <v>26.9</v>
      </c>
      <c r="C449">
        <v>49100</v>
      </c>
      <c r="D449">
        <v>88</v>
      </c>
      <c r="E449">
        <v>1.7999999999999999E-2</v>
      </c>
      <c r="F449">
        <v>103</v>
      </c>
      <c r="G449">
        <v>1493.9459999999999</v>
      </c>
      <c r="H449">
        <v>1.79</v>
      </c>
      <c r="I449">
        <v>331</v>
      </c>
      <c r="J449">
        <v>1250</v>
      </c>
      <c r="K449">
        <v>0.98</v>
      </c>
      <c r="L449">
        <v>63</v>
      </c>
      <c r="M449" t="s">
        <v>878</v>
      </c>
      <c r="N449">
        <v>46</v>
      </c>
      <c r="O449">
        <v>65</v>
      </c>
      <c r="P449">
        <v>5.0599999999999996</v>
      </c>
      <c r="Q449">
        <v>62700</v>
      </c>
      <c r="R449">
        <v>2.68</v>
      </c>
      <c r="S449">
        <v>1.31</v>
      </c>
      <c r="T449">
        <v>1.02</v>
      </c>
      <c r="U449">
        <v>118100</v>
      </c>
      <c r="V449">
        <v>16</v>
      </c>
      <c r="W449">
        <v>3.93</v>
      </c>
      <c r="X449">
        <v>2.09</v>
      </c>
      <c r="Y449">
        <v>1.63</v>
      </c>
      <c r="Z449">
        <v>0.16</v>
      </c>
      <c r="AA449">
        <v>0.44</v>
      </c>
      <c r="AB449">
        <v>5.18</v>
      </c>
      <c r="AC449" t="s">
        <v>878</v>
      </c>
      <c r="AD449">
        <v>18700</v>
      </c>
      <c r="AE449">
        <v>29.2</v>
      </c>
      <c r="AF449">
        <v>14.6</v>
      </c>
      <c r="AG449">
        <v>0.2</v>
      </c>
      <c r="AH449">
        <v>3800</v>
      </c>
      <c r="AI449">
        <v>240</v>
      </c>
      <c r="AJ449">
        <v>3.66</v>
      </c>
      <c r="AK449">
        <v>680</v>
      </c>
      <c r="AL449">
        <v>2.33</v>
      </c>
      <c r="AM449">
        <v>27.9</v>
      </c>
      <c r="AN449">
        <v>11.4</v>
      </c>
      <c r="AO449">
        <v>260</v>
      </c>
      <c r="AP449">
        <v>176</v>
      </c>
      <c r="AQ449" t="s">
        <v>878</v>
      </c>
      <c r="AR449">
        <v>7</v>
      </c>
      <c r="AS449" t="s">
        <v>878</v>
      </c>
      <c r="AT449">
        <v>107</v>
      </c>
      <c r="AU449">
        <v>3.0000000000000001E-3</v>
      </c>
      <c r="AV449" t="s">
        <v>878</v>
      </c>
      <c r="AW449" t="s">
        <v>878</v>
      </c>
      <c r="AX449">
        <v>65500</v>
      </c>
      <c r="AY449">
        <v>4.29</v>
      </c>
      <c r="AZ449">
        <v>8.8699999999999992</v>
      </c>
      <c r="BA449">
        <v>71</v>
      </c>
      <c r="BB449">
        <v>259192.663</v>
      </c>
      <c r="BC449">
        <v>5.19</v>
      </c>
      <c r="BD449">
        <v>58</v>
      </c>
      <c r="BE449">
        <v>42.7</v>
      </c>
      <c r="BF449">
        <v>0.16</v>
      </c>
      <c r="BG449">
        <v>0.53</v>
      </c>
      <c r="BH449">
        <v>0.21</v>
      </c>
      <c r="BI449">
        <v>9.51</v>
      </c>
      <c r="BJ449">
        <v>1310</v>
      </c>
      <c r="BK449">
        <v>0.64</v>
      </c>
      <c r="BL449">
        <v>0.18</v>
      </c>
      <c r="BM449">
        <v>3.1</v>
      </c>
      <c r="BN449">
        <v>126</v>
      </c>
      <c r="BO449">
        <v>29.5</v>
      </c>
      <c r="BP449">
        <v>12.2</v>
      </c>
      <c r="BQ449">
        <v>1.24</v>
      </c>
      <c r="BR449">
        <v>426</v>
      </c>
      <c r="BS449">
        <v>55</v>
      </c>
    </row>
    <row r="450" spans="1:71" x14ac:dyDescent="0.25">
      <c r="A450" t="s">
        <v>826</v>
      </c>
      <c r="B450">
        <v>29.6</v>
      </c>
      <c r="C450">
        <v>47900</v>
      </c>
      <c r="D450">
        <v>9.61</v>
      </c>
      <c r="E450" t="s">
        <v>878</v>
      </c>
      <c r="F450" t="s">
        <v>878</v>
      </c>
      <c r="G450">
        <v>32.9</v>
      </c>
      <c r="H450" s="2">
        <v>2</v>
      </c>
      <c r="I450">
        <v>451</v>
      </c>
      <c r="J450">
        <v>3610</v>
      </c>
      <c r="K450" t="s">
        <v>878</v>
      </c>
      <c r="L450" t="s">
        <v>878</v>
      </c>
      <c r="M450" t="s">
        <v>878</v>
      </c>
      <c r="N450">
        <v>60</v>
      </c>
      <c r="O450">
        <v>45.6</v>
      </c>
      <c r="P450" t="s">
        <v>878</v>
      </c>
      <c r="Q450">
        <v>83700</v>
      </c>
      <c r="R450" t="s">
        <v>878</v>
      </c>
      <c r="S450" t="s">
        <v>878</v>
      </c>
      <c r="T450" t="s">
        <v>878</v>
      </c>
      <c r="U450">
        <v>177200</v>
      </c>
      <c r="V450">
        <v>6.87</v>
      </c>
      <c r="W450" t="s">
        <v>878</v>
      </c>
      <c r="X450" t="s">
        <v>878</v>
      </c>
      <c r="Y450" t="s">
        <v>878</v>
      </c>
      <c r="Z450" t="s">
        <v>878</v>
      </c>
      <c r="AA450" t="s">
        <v>878</v>
      </c>
      <c r="AB450" t="s">
        <v>878</v>
      </c>
      <c r="AC450" t="s">
        <v>878</v>
      </c>
      <c r="AD450">
        <v>14900</v>
      </c>
      <c r="AE450">
        <v>27.5</v>
      </c>
      <c r="AF450">
        <v>18.2</v>
      </c>
      <c r="AG450" t="s">
        <v>878</v>
      </c>
      <c r="AH450">
        <v>11300</v>
      </c>
      <c r="AI450">
        <v>830</v>
      </c>
      <c r="AJ450" s="2">
        <v>2</v>
      </c>
      <c r="AK450">
        <v>1510</v>
      </c>
      <c r="AL450">
        <v>8.1</v>
      </c>
      <c r="AM450" t="s">
        <v>878</v>
      </c>
      <c r="AN450">
        <v>28.1</v>
      </c>
      <c r="AO450">
        <v>420</v>
      </c>
      <c r="AP450">
        <v>189</v>
      </c>
      <c r="AQ450" t="s">
        <v>878</v>
      </c>
      <c r="AR450" t="s">
        <v>878</v>
      </c>
      <c r="AS450" t="s">
        <v>878</v>
      </c>
      <c r="AT450" t="s">
        <v>878</v>
      </c>
      <c r="AU450" t="s">
        <v>878</v>
      </c>
      <c r="AV450" t="s">
        <v>878</v>
      </c>
      <c r="AW450" t="s">
        <v>878</v>
      </c>
      <c r="AX450">
        <v>84300</v>
      </c>
      <c r="AY450">
        <v>2.23</v>
      </c>
      <c r="AZ450" t="s">
        <v>878</v>
      </c>
      <c r="BA450">
        <v>68</v>
      </c>
      <c r="BB450">
        <v>199127.27600000001</v>
      </c>
      <c r="BC450" t="s">
        <v>878</v>
      </c>
      <c r="BD450">
        <v>73</v>
      </c>
      <c r="BE450">
        <v>28.2</v>
      </c>
      <c r="BF450" t="s">
        <v>878</v>
      </c>
      <c r="BG450" t="s">
        <v>878</v>
      </c>
      <c r="BH450" t="s">
        <v>878</v>
      </c>
      <c r="BI450" t="s">
        <v>878</v>
      </c>
      <c r="BJ450">
        <v>2230</v>
      </c>
      <c r="BK450" t="s">
        <v>878</v>
      </c>
      <c r="BL450" t="s">
        <v>878</v>
      </c>
      <c r="BM450" t="s">
        <v>878</v>
      </c>
      <c r="BN450" t="s">
        <v>878</v>
      </c>
      <c r="BO450">
        <v>26.4</v>
      </c>
      <c r="BP450">
        <v>15.1</v>
      </c>
      <c r="BQ450" t="s">
        <v>878</v>
      </c>
      <c r="BR450">
        <v>602</v>
      </c>
      <c r="BS450">
        <v>63</v>
      </c>
    </row>
    <row r="451" spans="1:71" x14ac:dyDescent="0.25">
      <c r="A451" t="s">
        <v>827</v>
      </c>
      <c r="B451">
        <v>34.4</v>
      </c>
      <c r="C451">
        <v>45800</v>
      </c>
      <c r="D451">
        <v>11.5</v>
      </c>
      <c r="E451" t="s">
        <v>878</v>
      </c>
      <c r="F451" t="s">
        <v>878</v>
      </c>
      <c r="G451">
        <v>37</v>
      </c>
      <c r="H451" s="2">
        <v>2</v>
      </c>
      <c r="I451">
        <v>527</v>
      </c>
      <c r="J451">
        <v>3730</v>
      </c>
      <c r="K451" t="s">
        <v>878</v>
      </c>
      <c r="L451" t="s">
        <v>878</v>
      </c>
      <c r="M451" t="s">
        <v>878</v>
      </c>
      <c r="N451">
        <v>71</v>
      </c>
      <c r="O451">
        <v>43.4</v>
      </c>
      <c r="P451" t="s">
        <v>878</v>
      </c>
      <c r="Q451">
        <v>95900</v>
      </c>
      <c r="R451" t="s">
        <v>878</v>
      </c>
      <c r="S451" t="s">
        <v>878</v>
      </c>
      <c r="T451" t="s">
        <v>878</v>
      </c>
      <c r="U451">
        <v>186400</v>
      </c>
      <c r="V451" t="s">
        <v>878</v>
      </c>
      <c r="W451" t="s">
        <v>878</v>
      </c>
      <c r="X451" t="s">
        <v>878</v>
      </c>
      <c r="Y451" t="s">
        <v>878</v>
      </c>
      <c r="Z451" t="s">
        <v>878</v>
      </c>
      <c r="AA451" t="s">
        <v>878</v>
      </c>
      <c r="AB451" t="s">
        <v>878</v>
      </c>
      <c r="AC451" t="s">
        <v>878</v>
      </c>
      <c r="AD451">
        <v>15100</v>
      </c>
      <c r="AE451">
        <v>26.6</v>
      </c>
      <c r="AF451">
        <v>17.3</v>
      </c>
      <c r="AG451" t="s">
        <v>878</v>
      </c>
      <c r="AH451">
        <v>10800</v>
      </c>
      <c r="AI451">
        <v>800</v>
      </c>
      <c r="AJ451" s="2">
        <v>2</v>
      </c>
      <c r="AK451">
        <v>1600</v>
      </c>
      <c r="AL451">
        <v>7.82</v>
      </c>
      <c r="AM451" t="s">
        <v>878</v>
      </c>
      <c r="AN451">
        <v>25.7</v>
      </c>
      <c r="AO451" s="2">
        <v>1000</v>
      </c>
      <c r="AP451">
        <v>240</v>
      </c>
      <c r="AQ451" t="s">
        <v>878</v>
      </c>
      <c r="AR451" t="s">
        <v>878</v>
      </c>
      <c r="AS451" t="s">
        <v>878</v>
      </c>
      <c r="AT451" t="s">
        <v>878</v>
      </c>
      <c r="AU451" t="s">
        <v>878</v>
      </c>
      <c r="AV451" t="s">
        <v>878</v>
      </c>
      <c r="AW451" t="s">
        <v>878</v>
      </c>
      <c r="AX451">
        <v>95500</v>
      </c>
      <c r="AY451">
        <v>2.5099999999999998</v>
      </c>
      <c r="AZ451" t="s">
        <v>878</v>
      </c>
      <c r="BA451">
        <v>85</v>
      </c>
      <c r="BB451">
        <v>183561.693</v>
      </c>
      <c r="BC451" t="s">
        <v>878</v>
      </c>
      <c r="BD451">
        <v>83</v>
      </c>
      <c r="BE451">
        <v>29.8</v>
      </c>
      <c r="BF451" t="s">
        <v>878</v>
      </c>
      <c r="BG451" t="s">
        <v>878</v>
      </c>
      <c r="BH451" t="s">
        <v>878</v>
      </c>
      <c r="BI451">
        <v>9.59</v>
      </c>
      <c r="BJ451">
        <v>2160</v>
      </c>
      <c r="BK451" t="s">
        <v>878</v>
      </c>
      <c r="BL451" t="s">
        <v>878</v>
      </c>
      <c r="BM451" t="s">
        <v>878</v>
      </c>
      <c r="BN451" s="2">
        <v>50</v>
      </c>
      <c r="BO451">
        <v>34.799999999999997</v>
      </c>
      <c r="BP451">
        <v>14.1</v>
      </c>
      <c r="BQ451" t="s">
        <v>878</v>
      </c>
      <c r="BR451">
        <v>724</v>
      </c>
      <c r="BS451">
        <v>58</v>
      </c>
    </row>
    <row r="452" spans="1:71" x14ac:dyDescent="0.25">
      <c r="A452" t="s">
        <v>828</v>
      </c>
      <c r="B452">
        <v>43.7</v>
      </c>
      <c r="C452">
        <v>35500</v>
      </c>
      <c r="D452">
        <v>8.7200000000000006</v>
      </c>
      <c r="E452" t="s">
        <v>878</v>
      </c>
      <c r="F452" t="s">
        <v>878</v>
      </c>
      <c r="G452" t="s">
        <v>878</v>
      </c>
      <c r="H452" s="2">
        <v>2</v>
      </c>
      <c r="I452">
        <v>709</v>
      </c>
      <c r="J452">
        <v>3200</v>
      </c>
      <c r="K452" s="2">
        <v>2</v>
      </c>
      <c r="L452" t="s">
        <v>878</v>
      </c>
      <c r="M452" t="s">
        <v>878</v>
      </c>
      <c r="N452">
        <v>77</v>
      </c>
      <c r="O452">
        <v>37.6</v>
      </c>
      <c r="P452" t="s">
        <v>878</v>
      </c>
      <c r="Q452">
        <v>125500</v>
      </c>
      <c r="R452" t="s">
        <v>878</v>
      </c>
      <c r="S452" t="s">
        <v>878</v>
      </c>
      <c r="T452" t="s">
        <v>878</v>
      </c>
      <c r="U452">
        <v>228900</v>
      </c>
      <c r="V452" t="s">
        <v>878</v>
      </c>
      <c r="W452" t="s">
        <v>878</v>
      </c>
      <c r="X452" t="s">
        <v>878</v>
      </c>
      <c r="Y452" t="s">
        <v>878</v>
      </c>
      <c r="Z452" t="s">
        <v>878</v>
      </c>
      <c r="AA452" t="s">
        <v>878</v>
      </c>
      <c r="AB452" t="s">
        <v>878</v>
      </c>
      <c r="AC452" t="s">
        <v>878</v>
      </c>
      <c r="AD452">
        <v>2170</v>
      </c>
      <c r="AE452">
        <v>23</v>
      </c>
      <c r="AF452">
        <v>12.9</v>
      </c>
      <c r="AG452" t="s">
        <v>878</v>
      </c>
      <c r="AH452">
        <v>8020</v>
      </c>
      <c r="AI452">
        <v>700</v>
      </c>
      <c r="AJ452" s="2">
        <v>2</v>
      </c>
      <c r="AK452" s="2">
        <v>300</v>
      </c>
      <c r="AL452">
        <v>6.53</v>
      </c>
      <c r="AM452" t="s">
        <v>878</v>
      </c>
      <c r="AN452">
        <v>26.2</v>
      </c>
      <c r="AO452" s="2">
        <v>500</v>
      </c>
      <c r="AP452">
        <v>225</v>
      </c>
      <c r="AQ452" t="s">
        <v>878</v>
      </c>
      <c r="AR452" t="s">
        <v>878</v>
      </c>
      <c r="AS452" t="s">
        <v>878</v>
      </c>
      <c r="AT452" t="s">
        <v>878</v>
      </c>
      <c r="AU452" t="s">
        <v>878</v>
      </c>
      <c r="AV452" t="s">
        <v>878</v>
      </c>
      <c r="AW452" t="s">
        <v>878</v>
      </c>
      <c r="AX452">
        <v>118300</v>
      </c>
      <c r="AY452">
        <v>2.7</v>
      </c>
      <c r="AZ452" t="s">
        <v>878</v>
      </c>
      <c r="BA452">
        <v>88</v>
      </c>
      <c r="BB452">
        <v>146073.413</v>
      </c>
      <c r="BC452" t="s">
        <v>878</v>
      </c>
      <c r="BD452">
        <v>108</v>
      </c>
      <c r="BE452">
        <v>24.2</v>
      </c>
      <c r="BF452" t="s">
        <v>878</v>
      </c>
      <c r="BG452" t="s">
        <v>878</v>
      </c>
      <c r="BH452" t="s">
        <v>878</v>
      </c>
      <c r="BI452">
        <v>7.9</v>
      </c>
      <c r="BJ452">
        <v>1820</v>
      </c>
      <c r="BK452" t="s">
        <v>878</v>
      </c>
      <c r="BL452" t="s">
        <v>878</v>
      </c>
      <c r="BM452" t="s">
        <v>878</v>
      </c>
      <c r="BN452" t="s">
        <v>878</v>
      </c>
      <c r="BO452">
        <v>36</v>
      </c>
      <c r="BP452">
        <v>12.3</v>
      </c>
      <c r="BQ452" t="s">
        <v>878</v>
      </c>
      <c r="BR452">
        <v>692</v>
      </c>
      <c r="BS452">
        <v>47.4</v>
      </c>
    </row>
    <row r="453" spans="1:71" x14ac:dyDescent="0.25">
      <c r="A453" t="s">
        <v>829</v>
      </c>
      <c r="B453">
        <v>3.42</v>
      </c>
      <c r="C453" t="s">
        <v>878</v>
      </c>
      <c r="D453" t="s">
        <v>878</v>
      </c>
      <c r="E453" t="s">
        <v>878</v>
      </c>
      <c r="F453" t="s">
        <v>878</v>
      </c>
      <c r="G453" t="s">
        <v>878</v>
      </c>
      <c r="H453" t="s">
        <v>878</v>
      </c>
      <c r="I453">
        <v>8.02</v>
      </c>
      <c r="J453" t="s">
        <v>878</v>
      </c>
      <c r="K453" t="s">
        <v>878</v>
      </c>
      <c r="L453" t="s">
        <v>878</v>
      </c>
      <c r="M453" t="s">
        <v>878</v>
      </c>
      <c r="N453">
        <v>23.1</v>
      </c>
      <c r="O453" t="s">
        <v>878</v>
      </c>
      <c r="P453" t="s">
        <v>878</v>
      </c>
      <c r="Q453">
        <v>11400</v>
      </c>
      <c r="R453" t="s">
        <v>878</v>
      </c>
      <c r="S453" t="s">
        <v>878</v>
      </c>
      <c r="T453" t="s">
        <v>878</v>
      </c>
      <c r="U453" t="s">
        <v>878</v>
      </c>
      <c r="V453" t="s">
        <v>878</v>
      </c>
      <c r="W453" t="s">
        <v>878</v>
      </c>
      <c r="X453" t="s">
        <v>878</v>
      </c>
      <c r="Y453" t="s">
        <v>878</v>
      </c>
      <c r="Z453" t="s">
        <v>878</v>
      </c>
      <c r="AA453" t="s">
        <v>878</v>
      </c>
      <c r="AB453" t="s">
        <v>878</v>
      </c>
      <c r="AC453" t="s">
        <v>878</v>
      </c>
      <c r="AD453" t="s">
        <v>878</v>
      </c>
      <c r="AE453" t="s">
        <v>878</v>
      </c>
      <c r="AF453" t="s">
        <v>878</v>
      </c>
      <c r="AG453" t="s">
        <v>878</v>
      </c>
      <c r="AH453" t="s">
        <v>878</v>
      </c>
      <c r="AI453" t="s">
        <v>878</v>
      </c>
      <c r="AJ453" t="s">
        <v>878</v>
      </c>
      <c r="AK453" t="s">
        <v>878</v>
      </c>
      <c r="AL453" t="s">
        <v>878</v>
      </c>
      <c r="AM453" t="s">
        <v>878</v>
      </c>
      <c r="AN453" t="s">
        <v>878</v>
      </c>
      <c r="AO453" t="s">
        <v>878</v>
      </c>
      <c r="AP453">
        <v>30.9</v>
      </c>
      <c r="AQ453" t="s">
        <v>878</v>
      </c>
      <c r="AR453" t="s">
        <v>878</v>
      </c>
      <c r="AS453" t="s">
        <v>878</v>
      </c>
      <c r="AT453" t="s">
        <v>878</v>
      </c>
      <c r="AU453" t="s">
        <v>878</v>
      </c>
      <c r="AV453" t="s">
        <v>878</v>
      </c>
      <c r="AW453" t="s">
        <v>878</v>
      </c>
      <c r="AX453">
        <v>13800</v>
      </c>
      <c r="AY453">
        <v>2.36</v>
      </c>
      <c r="AZ453" t="s">
        <v>878</v>
      </c>
      <c r="BA453">
        <v>12.9</v>
      </c>
      <c r="BB453" t="s">
        <v>878</v>
      </c>
      <c r="BC453" t="s">
        <v>878</v>
      </c>
      <c r="BD453">
        <v>22.6</v>
      </c>
      <c r="BE453" t="s">
        <v>878</v>
      </c>
      <c r="BF453" t="s">
        <v>878</v>
      </c>
      <c r="BG453" t="s">
        <v>878</v>
      </c>
      <c r="BH453" t="s">
        <v>878</v>
      </c>
      <c r="BI453" t="s">
        <v>878</v>
      </c>
      <c r="BJ453" t="s">
        <v>878</v>
      </c>
      <c r="BK453" t="s">
        <v>878</v>
      </c>
      <c r="BL453" t="s">
        <v>878</v>
      </c>
      <c r="BM453" t="s">
        <v>878</v>
      </c>
      <c r="BN453" t="s">
        <v>878</v>
      </c>
      <c r="BO453" t="s">
        <v>878</v>
      </c>
      <c r="BP453" t="s">
        <v>878</v>
      </c>
      <c r="BQ453" t="s">
        <v>878</v>
      </c>
      <c r="BR453">
        <v>171</v>
      </c>
      <c r="BS453" t="s">
        <v>878</v>
      </c>
    </row>
    <row r="454" spans="1:71" x14ac:dyDescent="0.25">
      <c r="A454" t="s">
        <v>830</v>
      </c>
      <c r="B454">
        <v>7.72</v>
      </c>
      <c r="C454" t="s">
        <v>878</v>
      </c>
      <c r="D454" t="s">
        <v>878</v>
      </c>
      <c r="E454" t="s">
        <v>878</v>
      </c>
      <c r="F454" t="s">
        <v>878</v>
      </c>
      <c r="G454" t="s">
        <v>878</v>
      </c>
      <c r="H454" t="s">
        <v>878</v>
      </c>
      <c r="I454">
        <v>17.100000000000001</v>
      </c>
      <c r="J454" t="s">
        <v>878</v>
      </c>
      <c r="K454" t="s">
        <v>878</v>
      </c>
      <c r="L454" t="s">
        <v>878</v>
      </c>
      <c r="M454" t="s">
        <v>878</v>
      </c>
      <c r="N454">
        <v>38.700000000000003</v>
      </c>
      <c r="O454" t="s">
        <v>878</v>
      </c>
      <c r="P454" t="s">
        <v>878</v>
      </c>
      <c r="Q454">
        <v>25900</v>
      </c>
      <c r="R454" t="s">
        <v>878</v>
      </c>
      <c r="S454" t="s">
        <v>878</v>
      </c>
      <c r="T454" t="s">
        <v>878</v>
      </c>
      <c r="U454" t="s">
        <v>878</v>
      </c>
      <c r="V454" t="s">
        <v>878</v>
      </c>
      <c r="W454" t="s">
        <v>878</v>
      </c>
      <c r="X454" t="s">
        <v>878</v>
      </c>
      <c r="Y454" t="s">
        <v>878</v>
      </c>
      <c r="Z454" t="s">
        <v>878</v>
      </c>
      <c r="AA454" t="s">
        <v>878</v>
      </c>
      <c r="AB454" t="s">
        <v>878</v>
      </c>
      <c r="AC454" t="s">
        <v>878</v>
      </c>
      <c r="AD454" t="s">
        <v>878</v>
      </c>
      <c r="AE454" t="s">
        <v>878</v>
      </c>
      <c r="AF454" t="s">
        <v>878</v>
      </c>
      <c r="AG454" t="s">
        <v>878</v>
      </c>
      <c r="AH454" t="s">
        <v>878</v>
      </c>
      <c r="AI454" t="s">
        <v>878</v>
      </c>
      <c r="AJ454" t="s">
        <v>878</v>
      </c>
      <c r="AK454" t="s">
        <v>878</v>
      </c>
      <c r="AL454" t="s">
        <v>878</v>
      </c>
      <c r="AM454" t="s">
        <v>878</v>
      </c>
      <c r="AN454" t="s">
        <v>878</v>
      </c>
      <c r="AO454" t="s">
        <v>878</v>
      </c>
      <c r="AP454">
        <v>66</v>
      </c>
      <c r="AQ454" t="s">
        <v>878</v>
      </c>
      <c r="AR454" t="s">
        <v>878</v>
      </c>
      <c r="AS454" t="s">
        <v>878</v>
      </c>
      <c r="AT454" t="s">
        <v>878</v>
      </c>
      <c r="AU454" t="s">
        <v>878</v>
      </c>
      <c r="AV454" t="s">
        <v>878</v>
      </c>
      <c r="AW454" t="s">
        <v>878</v>
      </c>
      <c r="AX454">
        <v>29900</v>
      </c>
      <c r="AY454">
        <v>3.89</v>
      </c>
      <c r="AZ454" t="s">
        <v>878</v>
      </c>
      <c r="BA454">
        <v>28.5</v>
      </c>
      <c r="BB454" t="s">
        <v>878</v>
      </c>
      <c r="BC454" t="s">
        <v>878</v>
      </c>
      <c r="BD454">
        <v>47.2</v>
      </c>
      <c r="BE454" t="s">
        <v>878</v>
      </c>
      <c r="BF454" t="s">
        <v>878</v>
      </c>
      <c r="BG454" t="s">
        <v>878</v>
      </c>
      <c r="BH454" t="s">
        <v>878</v>
      </c>
      <c r="BI454" t="s">
        <v>878</v>
      </c>
      <c r="BJ454" t="s">
        <v>878</v>
      </c>
      <c r="BK454" t="s">
        <v>878</v>
      </c>
      <c r="BL454" t="s">
        <v>878</v>
      </c>
      <c r="BM454" t="s">
        <v>878</v>
      </c>
      <c r="BN454" t="s">
        <v>878</v>
      </c>
      <c r="BO454" t="s">
        <v>878</v>
      </c>
      <c r="BP454" t="s">
        <v>878</v>
      </c>
      <c r="BQ454" t="s">
        <v>878</v>
      </c>
      <c r="BR454">
        <v>324</v>
      </c>
      <c r="BS454" t="s">
        <v>878</v>
      </c>
    </row>
    <row r="455" spans="1:71" x14ac:dyDescent="0.25">
      <c r="A455" t="s">
        <v>832</v>
      </c>
      <c r="B455">
        <v>11.5</v>
      </c>
      <c r="C455" t="s">
        <v>878</v>
      </c>
      <c r="D455" t="s">
        <v>878</v>
      </c>
      <c r="E455" t="s">
        <v>878</v>
      </c>
      <c r="F455" t="s">
        <v>878</v>
      </c>
      <c r="G455" t="s">
        <v>878</v>
      </c>
      <c r="H455" t="s">
        <v>878</v>
      </c>
      <c r="I455">
        <v>26.3</v>
      </c>
      <c r="J455" t="s">
        <v>878</v>
      </c>
      <c r="K455" t="s">
        <v>878</v>
      </c>
      <c r="L455" t="s">
        <v>878</v>
      </c>
      <c r="M455" t="s">
        <v>878</v>
      </c>
      <c r="N455">
        <v>49.9</v>
      </c>
      <c r="O455" t="s">
        <v>878</v>
      </c>
      <c r="P455" t="s">
        <v>878</v>
      </c>
      <c r="Q455">
        <v>39300</v>
      </c>
      <c r="R455" t="s">
        <v>878</v>
      </c>
      <c r="S455" t="s">
        <v>878</v>
      </c>
      <c r="T455" t="s">
        <v>878</v>
      </c>
      <c r="U455" t="s">
        <v>878</v>
      </c>
      <c r="V455" t="s">
        <v>878</v>
      </c>
      <c r="W455" t="s">
        <v>878</v>
      </c>
      <c r="X455" t="s">
        <v>878</v>
      </c>
      <c r="Y455" t="s">
        <v>878</v>
      </c>
      <c r="Z455" t="s">
        <v>878</v>
      </c>
      <c r="AA455" t="s">
        <v>878</v>
      </c>
      <c r="AB455" t="s">
        <v>878</v>
      </c>
      <c r="AC455" t="s">
        <v>878</v>
      </c>
      <c r="AD455" t="s">
        <v>878</v>
      </c>
      <c r="AE455" t="s">
        <v>878</v>
      </c>
      <c r="AF455" t="s">
        <v>878</v>
      </c>
      <c r="AG455" t="s">
        <v>878</v>
      </c>
      <c r="AH455" t="s">
        <v>878</v>
      </c>
      <c r="AI455" t="s">
        <v>878</v>
      </c>
      <c r="AJ455" t="s">
        <v>878</v>
      </c>
      <c r="AK455" t="s">
        <v>878</v>
      </c>
      <c r="AL455" t="s">
        <v>878</v>
      </c>
      <c r="AM455" t="s">
        <v>878</v>
      </c>
      <c r="AN455" t="s">
        <v>878</v>
      </c>
      <c r="AO455" t="s">
        <v>878</v>
      </c>
      <c r="AP455">
        <v>101</v>
      </c>
      <c r="AQ455" t="s">
        <v>878</v>
      </c>
      <c r="AR455" t="s">
        <v>878</v>
      </c>
      <c r="AS455" t="s">
        <v>878</v>
      </c>
      <c r="AT455" t="s">
        <v>878</v>
      </c>
      <c r="AU455" t="s">
        <v>878</v>
      </c>
      <c r="AV455" t="s">
        <v>878</v>
      </c>
      <c r="AW455" t="s">
        <v>878</v>
      </c>
      <c r="AX455">
        <v>41900</v>
      </c>
      <c r="AY455">
        <v>5.09</v>
      </c>
      <c r="AZ455" t="s">
        <v>878</v>
      </c>
      <c r="BA455">
        <v>40.700000000000003</v>
      </c>
      <c r="BB455" t="s">
        <v>878</v>
      </c>
      <c r="BC455" t="s">
        <v>878</v>
      </c>
      <c r="BD455">
        <v>66</v>
      </c>
      <c r="BE455" t="s">
        <v>878</v>
      </c>
      <c r="BF455" t="s">
        <v>878</v>
      </c>
      <c r="BG455" t="s">
        <v>878</v>
      </c>
      <c r="BH455" t="s">
        <v>878</v>
      </c>
      <c r="BI455" t="s">
        <v>878</v>
      </c>
      <c r="BJ455" t="s">
        <v>878</v>
      </c>
      <c r="BK455" t="s">
        <v>878</v>
      </c>
      <c r="BL455" t="s">
        <v>878</v>
      </c>
      <c r="BM455" t="s">
        <v>878</v>
      </c>
      <c r="BN455" t="s">
        <v>878</v>
      </c>
      <c r="BO455" t="s">
        <v>878</v>
      </c>
      <c r="BP455" t="s">
        <v>878</v>
      </c>
      <c r="BQ455" t="s">
        <v>878</v>
      </c>
      <c r="BR455">
        <v>457</v>
      </c>
      <c r="BS455" t="s">
        <v>878</v>
      </c>
    </row>
    <row r="456" spans="1:71" x14ac:dyDescent="0.25">
      <c r="A456" t="s">
        <v>833</v>
      </c>
      <c r="B456">
        <v>19.5</v>
      </c>
      <c r="C456" t="s">
        <v>878</v>
      </c>
      <c r="D456" t="s">
        <v>878</v>
      </c>
      <c r="E456" t="s">
        <v>878</v>
      </c>
      <c r="F456" t="s">
        <v>878</v>
      </c>
      <c r="G456" t="s">
        <v>878</v>
      </c>
      <c r="H456" t="s">
        <v>878</v>
      </c>
      <c r="I456">
        <v>40.1</v>
      </c>
      <c r="J456" t="s">
        <v>878</v>
      </c>
      <c r="K456" t="s">
        <v>878</v>
      </c>
      <c r="L456" t="s">
        <v>878</v>
      </c>
      <c r="M456" t="s">
        <v>878</v>
      </c>
      <c r="N456">
        <v>63</v>
      </c>
      <c r="O456" t="s">
        <v>878</v>
      </c>
      <c r="P456" t="s">
        <v>878</v>
      </c>
      <c r="Q456">
        <v>63100</v>
      </c>
      <c r="R456" t="s">
        <v>878</v>
      </c>
      <c r="S456" t="s">
        <v>878</v>
      </c>
      <c r="T456" t="s">
        <v>878</v>
      </c>
      <c r="U456" t="s">
        <v>878</v>
      </c>
      <c r="V456" t="s">
        <v>878</v>
      </c>
      <c r="W456" t="s">
        <v>878</v>
      </c>
      <c r="X456" t="s">
        <v>878</v>
      </c>
      <c r="Y456" t="s">
        <v>878</v>
      </c>
      <c r="Z456" t="s">
        <v>878</v>
      </c>
      <c r="AA456" t="s">
        <v>878</v>
      </c>
      <c r="AB456" t="s">
        <v>878</v>
      </c>
      <c r="AC456" t="s">
        <v>878</v>
      </c>
      <c r="AD456" t="s">
        <v>878</v>
      </c>
      <c r="AE456" t="s">
        <v>878</v>
      </c>
      <c r="AF456" t="s">
        <v>878</v>
      </c>
      <c r="AG456" t="s">
        <v>878</v>
      </c>
      <c r="AH456" t="s">
        <v>878</v>
      </c>
      <c r="AI456" t="s">
        <v>878</v>
      </c>
      <c r="AJ456" t="s">
        <v>878</v>
      </c>
      <c r="AK456" t="s">
        <v>878</v>
      </c>
      <c r="AL456" t="s">
        <v>878</v>
      </c>
      <c r="AM456" t="s">
        <v>878</v>
      </c>
      <c r="AN456" t="s">
        <v>878</v>
      </c>
      <c r="AO456" t="s">
        <v>878</v>
      </c>
      <c r="AP456">
        <v>147</v>
      </c>
      <c r="AQ456" t="s">
        <v>878</v>
      </c>
      <c r="AR456" t="s">
        <v>878</v>
      </c>
      <c r="AS456" t="s">
        <v>878</v>
      </c>
      <c r="AT456" t="s">
        <v>878</v>
      </c>
      <c r="AU456" t="s">
        <v>878</v>
      </c>
      <c r="AV456" t="s">
        <v>878</v>
      </c>
      <c r="AW456" t="s">
        <v>878</v>
      </c>
      <c r="AX456" t="s">
        <v>878</v>
      </c>
      <c r="AY456">
        <v>9.23</v>
      </c>
      <c r="AZ456" t="s">
        <v>878</v>
      </c>
      <c r="BA456">
        <v>71</v>
      </c>
      <c r="BB456" t="s">
        <v>878</v>
      </c>
      <c r="BC456" t="s">
        <v>878</v>
      </c>
      <c r="BD456">
        <v>96</v>
      </c>
      <c r="BE456" t="s">
        <v>878</v>
      </c>
      <c r="BF456" t="s">
        <v>878</v>
      </c>
      <c r="BG456" t="s">
        <v>878</v>
      </c>
      <c r="BH456" t="s">
        <v>878</v>
      </c>
      <c r="BI456" t="s">
        <v>878</v>
      </c>
      <c r="BJ456" t="s">
        <v>878</v>
      </c>
      <c r="BK456" t="s">
        <v>878</v>
      </c>
      <c r="BL456" t="s">
        <v>878</v>
      </c>
      <c r="BM456" t="s">
        <v>878</v>
      </c>
      <c r="BN456" t="s">
        <v>878</v>
      </c>
      <c r="BO456" t="s">
        <v>878</v>
      </c>
      <c r="BP456" t="s">
        <v>878</v>
      </c>
      <c r="BQ456" t="s">
        <v>878</v>
      </c>
      <c r="BR456">
        <v>646</v>
      </c>
      <c r="BS456" t="s">
        <v>878</v>
      </c>
    </row>
    <row r="457" spans="1:71" x14ac:dyDescent="0.25">
      <c r="A457" t="s">
        <v>834</v>
      </c>
      <c r="B457">
        <v>42.8</v>
      </c>
      <c r="C457" t="s">
        <v>878</v>
      </c>
      <c r="D457" t="s">
        <v>878</v>
      </c>
      <c r="E457" t="s">
        <v>878</v>
      </c>
      <c r="F457" t="s">
        <v>878</v>
      </c>
      <c r="G457" t="s">
        <v>878</v>
      </c>
      <c r="H457" t="s">
        <v>878</v>
      </c>
      <c r="I457">
        <v>97</v>
      </c>
      <c r="J457" t="s">
        <v>878</v>
      </c>
      <c r="K457" t="s">
        <v>878</v>
      </c>
      <c r="L457" t="s">
        <v>878</v>
      </c>
      <c r="M457" t="s">
        <v>878</v>
      </c>
      <c r="N457">
        <v>121</v>
      </c>
      <c r="O457" t="s">
        <v>878</v>
      </c>
      <c r="P457" t="s">
        <v>878</v>
      </c>
      <c r="Q457">
        <v>148000</v>
      </c>
      <c r="R457" t="s">
        <v>878</v>
      </c>
      <c r="S457" t="s">
        <v>878</v>
      </c>
      <c r="T457" t="s">
        <v>878</v>
      </c>
      <c r="U457" t="s">
        <v>878</v>
      </c>
      <c r="V457" t="s">
        <v>878</v>
      </c>
      <c r="W457" t="s">
        <v>878</v>
      </c>
      <c r="X457" t="s">
        <v>878</v>
      </c>
      <c r="Y457" t="s">
        <v>878</v>
      </c>
      <c r="Z457" t="s">
        <v>878</v>
      </c>
      <c r="AA457" t="s">
        <v>878</v>
      </c>
      <c r="AB457" t="s">
        <v>878</v>
      </c>
      <c r="AC457" t="s">
        <v>878</v>
      </c>
      <c r="AD457" t="s">
        <v>878</v>
      </c>
      <c r="AE457" t="s">
        <v>878</v>
      </c>
      <c r="AF457" t="s">
        <v>878</v>
      </c>
      <c r="AG457" t="s">
        <v>878</v>
      </c>
      <c r="AH457" t="s">
        <v>878</v>
      </c>
      <c r="AI457" t="s">
        <v>878</v>
      </c>
      <c r="AJ457" t="s">
        <v>878</v>
      </c>
      <c r="AK457" t="s">
        <v>878</v>
      </c>
      <c r="AL457" t="s">
        <v>878</v>
      </c>
      <c r="AM457" t="s">
        <v>878</v>
      </c>
      <c r="AN457" t="s">
        <v>878</v>
      </c>
      <c r="AO457" t="s">
        <v>878</v>
      </c>
      <c r="AP457">
        <v>345</v>
      </c>
      <c r="AQ457" t="s">
        <v>878</v>
      </c>
      <c r="AR457" t="s">
        <v>878</v>
      </c>
      <c r="AS457" t="s">
        <v>878</v>
      </c>
      <c r="AT457" t="s">
        <v>878</v>
      </c>
      <c r="AU457" t="s">
        <v>878</v>
      </c>
      <c r="AV457" t="s">
        <v>878</v>
      </c>
      <c r="AW457" t="s">
        <v>878</v>
      </c>
      <c r="AX457" t="s">
        <v>878</v>
      </c>
      <c r="AY457">
        <v>20.100000000000001</v>
      </c>
      <c r="AZ457" t="s">
        <v>878</v>
      </c>
      <c r="BA457">
        <v>158</v>
      </c>
      <c r="BB457" t="s">
        <v>878</v>
      </c>
      <c r="BC457" t="s">
        <v>878</v>
      </c>
      <c r="BD457">
        <v>206</v>
      </c>
      <c r="BE457" t="s">
        <v>878</v>
      </c>
      <c r="BF457" t="s">
        <v>878</v>
      </c>
      <c r="BG457" t="s">
        <v>878</v>
      </c>
      <c r="BH457" t="s">
        <v>878</v>
      </c>
      <c r="BI457" t="s">
        <v>878</v>
      </c>
      <c r="BJ457" t="s">
        <v>878</v>
      </c>
      <c r="BK457" t="s">
        <v>878</v>
      </c>
      <c r="BL457" t="s">
        <v>878</v>
      </c>
      <c r="BM457" t="s">
        <v>878</v>
      </c>
      <c r="BN457" t="s">
        <v>878</v>
      </c>
      <c r="BO457" t="s">
        <v>878</v>
      </c>
      <c r="BP457" t="s">
        <v>878</v>
      </c>
      <c r="BQ457" t="s">
        <v>878</v>
      </c>
      <c r="BR457">
        <v>1355</v>
      </c>
      <c r="BS457" t="s">
        <v>878</v>
      </c>
    </row>
    <row r="458" spans="1:71" x14ac:dyDescent="0.25">
      <c r="A458" t="s">
        <v>835</v>
      </c>
      <c r="B458">
        <v>67.3</v>
      </c>
      <c r="C458" t="s">
        <v>878</v>
      </c>
      <c r="D458" t="s">
        <v>878</v>
      </c>
      <c r="E458" t="s">
        <v>878</v>
      </c>
      <c r="F458" t="s">
        <v>878</v>
      </c>
      <c r="G458" t="s">
        <v>878</v>
      </c>
      <c r="H458" t="s">
        <v>878</v>
      </c>
      <c r="I458" t="s">
        <v>878</v>
      </c>
      <c r="J458" t="s">
        <v>878</v>
      </c>
      <c r="K458" t="s">
        <v>878</v>
      </c>
      <c r="L458" t="s">
        <v>878</v>
      </c>
      <c r="M458" t="s">
        <v>878</v>
      </c>
      <c r="N458" t="s">
        <v>878</v>
      </c>
      <c r="O458" t="s">
        <v>878</v>
      </c>
      <c r="P458" t="s">
        <v>878</v>
      </c>
      <c r="Q458" t="s">
        <v>878</v>
      </c>
      <c r="R458" t="s">
        <v>878</v>
      </c>
      <c r="S458" t="s">
        <v>878</v>
      </c>
      <c r="T458" t="s">
        <v>878</v>
      </c>
      <c r="U458" t="s">
        <v>878</v>
      </c>
      <c r="V458" t="s">
        <v>878</v>
      </c>
      <c r="W458" t="s">
        <v>878</v>
      </c>
      <c r="X458" t="s">
        <v>878</v>
      </c>
      <c r="Y458" t="s">
        <v>878</v>
      </c>
      <c r="Z458" t="s">
        <v>878</v>
      </c>
      <c r="AA458" t="s">
        <v>878</v>
      </c>
      <c r="AB458" t="s">
        <v>878</v>
      </c>
      <c r="AC458" t="s">
        <v>878</v>
      </c>
      <c r="AD458" t="s">
        <v>878</v>
      </c>
      <c r="AE458" t="s">
        <v>878</v>
      </c>
      <c r="AF458" t="s">
        <v>878</v>
      </c>
      <c r="AG458" t="s">
        <v>878</v>
      </c>
      <c r="AH458" t="s">
        <v>878</v>
      </c>
      <c r="AI458" t="s">
        <v>878</v>
      </c>
      <c r="AJ458" t="s">
        <v>878</v>
      </c>
      <c r="AK458" t="s">
        <v>878</v>
      </c>
      <c r="AL458" t="s">
        <v>878</v>
      </c>
      <c r="AM458" t="s">
        <v>878</v>
      </c>
      <c r="AN458" t="s">
        <v>878</v>
      </c>
      <c r="AO458" t="s">
        <v>878</v>
      </c>
      <c r="AP458" t="s">
        <v>878</v>
      </c>
      <c r="AQ458" t="s">
        <v>878</v>
      </c>
      <c r="AR458" t="s">
        <v>878</v>
      </c>
      <c r="AS458" t="s">
        <v>878</v>
      </c>
      <c r="AT458" t="s">
        <v>878</v>
      </c>
      <c r="AU458" t="s">
        <v>878</v>
      </c>
      <c r="AV458" t="s">
        <v>878</v>
      </c>
      <c r="AW458" t="s">
        <v>878</v>
      </c>
      <c r="AX458" t="s">
        <v>878</v>
      </c>
      <c r="AY458" t="s">
        <v>878</v>
      </c>
      <c r="AZ458" t="s">
        <v>878</v>
      </c>
      <c r="BA458" t="s">
        <v>878</v>
      </c>
      <c r="BB458" t="s">
        <v>878</v>
      </c>
      <c r="BC458" t="s">
        <v>878</v>
      </c>
      <c r="BD458" t="s">
        <v>878</v>
      </c>
      <c r="BE458" t="s">
        <v>878</v>
      </c>
      <c r="BF458" t="s">
        <v>878</v>
      </c>
      <c r="BG458" t="s">
        <v>878</v>
      </c>
      <c r="BH458" t="s">
        <v>878</v>
      </c>
      <c r="BI458" t="s">
        <v>878</v>
      </c>
      <c r="BJ458" t="s">
        <v>878</v>
      </c>
      <c r="BK458" t="s">
        <v>878</v>
      </c>
      <c r="BL458" t="s">
        <v>878</v>
      </c>
      <c r="BM458" t="s">
        <v>878</v>
      </c>
      <c r="BN458" t="s">
        <v>878</v>
      </c>
      <c r="BO458" t="s">
        <v>878</v>
      </c>
      <c r="BP458" t="s">
        <v>878</v>
      </c>
      <c r="BQ458" t="s">
        <v>878</v>
      </c>
      <c r="BR458" t="s">
        <v>878</v>
      </c>
      <c r="BS458" t="s">
        <v>878</v>
      </c>
    </row>
    <row r="459" spans="1:71" x14ac:dyDescent="0.25">
      <c r="A459" t="s">
        <v>836</v>
      </c>
      <c r="B459">
        <v>1765</v>
      </c>
      <c r="C459">
        <v>9150</v>
      </c>
      <c r="D459">
        <v>4161</v>
      </c>
      <c r="E459">
        <v>76.11</v>
      </c>
      <c r="F459" t="s">
        <v>878</v>
      </c>
      <c r="G459" t="s">
        <v>878</v>
      </c>
      <c r="H459" t="s">
        <v>878</v>
      </c>
      <c r="I459" t="s">
        <v>878</v>
      </c>
      <c r="J459" t="s">
        <v>878</v>
      </c>
      <c r="K459">
        <v>335</v>
      </c>
      <c r="L459" t="s">
        <v>878</v>
      </c>
      <c r="M459" t="s">
        <v>878</v>
      </c>
      <c r="N459" t="s">
        <v>878</v>
      </c>
      <c r="O459">
        <v>9.41</v>
      </c>
      <c r="P459" t="s">
        <v>878</v>
      </c>
      <c r="Q459">
        <v>169900</v>
      </c>
      <c r="R459" t="s">
        <v>878</v>
      </c>
      <c r="S459" t="s">
        <v>878</v>
      </c>
      <c r="T459" t="s">
        <v>878</v>
      </c>
      <c r="U459">
        <v>200700</v>
      </c>
      <c r="V459" t="s">
        <v>878</v>
      </c>
      <c r="W459" t="s">
        <v>878</v>
      </c>
      <c r="X459" t="s">
        <v>878</v>
      </c>
      <c r="Y459" t="s">
        <v>878</v>
      </c>
      <c r="Z459" t="s">
        <v>878</v>
      </c>
      <c r="AA459" t="s">
        <v>878</v>
      </c>
      <c r="AB459" t="s">
        <v>878</v>
      </c>
      <c r="AC459" t="s">
        <v>878</v>
      </c>
      <c r="AD459">
        <v>3950</v>
      </c>
      <c r="AE459" t="s">
        <v>878</v>
      </c>
      <c r="AF459" t="s">
        <v>878</v>
      </c>
      <c r="AG459" t="s">
        <v>878</v>
      </c>
      <c r="AH459">
        <v>1640</v>
      </c>
      <c r="AI459">
        <v>3720</v>
      </c>
      <c r="AJ459">
        <v>116</v>
      </c>
      <c r="AK459" t="s">
        <v>878</v>
      </c>
      <c r="AL459" t="s">
        <v>878</v>
      </c>
      <c r="AM459" t="s">
        <v>878</v>
      </c>
      <c r="AN459" t="s">
        <v>878</v>
      </c>
      <c r="AO459" t="s">
        <v>878</v>
      </c>
      <c r="AP459">
        <v>86200</v>
      </c>
      <c r="AQ459" t="s">
        <v>878</v>
      </c>
      <c r="AR459" t="s">
        <v>878</v>
      </c>
      <c r="AS459" t="s">
        <v>878</v>
      </c>
      <c r="AT459" t="s">
        <v>878</v>
      </c>
      <c r="AU459" t="s">
        <v>878</v>
      </c>
      <c r="AV459" t="s">
        <v>878</v>
      </c>
      <c r="AW459" t="s">
        <v>878</v>
      </c>
      <c r="AX459">
        <v>282900</v>
      </c>
      <c r="AY459">
        <v>4650</v>
      </c>
      <c r="AZ459" t="s">
        <v>878</v>
      </c>
      <c r="BA459" t="s">
        <v>878</v>
      </c>
      <c r="BB459">
        <v>20800</v>
      </c>
      <c r="BC459" t="s">
        <v>878</v>
      </c>
      <c r="BD459" t="s">
        <v>878</v>
      </c>
      <c r="BE459" t="s">
        <v>878</v>
      </c>
      <c r="BF459" t="s">
        <v>878</v>
      </c>
      <c r="BG459" t="s">
        <v>878</v>
      </c>
      <c r="BH459" t="s">
        <v>878</v>
      </c>
      <c r="BI459" t="s">
        <v>878</v>
      </c>
      <c r="BJ459">
        <v>390</v>
      </c>
      <c r="BK459" t="s">
        <v>878</v>
      </c>
      <c r="BL459" t="s">
        <v>878</v>
      </c>
      <c r="BM459" t="s">
        <v>878</v>
      </c>
      <c r="BN459" t="s">
        <v>878</v>
      </c>
      <c r="BO459" t="s">
        <v>878</v>
      </c>
      <c r="BP459" t="s">
        <v>878</v>
      </c>
      <c r="BQ459" t="s">
        <v>878</v>
      </c>
      <c r="BR459">
        <v>134300</v>
      </c>
      <c r="BS459">
        <v>38.700000000000003</v>
      </c>
    </row>
    <row r="460" spans="1:71" x14ac:dyDescent="0.25">
      <c r="A460" t="s">
        <v>838</v>
      </c>
      <c r="B460">
        <v>6741</v>
      </c>
      <c r="C460">
        <v>5580</v>
      </c>
      <c r="D460">
        <v>7663</v>
      </c>
      <c r="E460">
        <v>63.67</v>
      </c>
      <c r="F460" t="s">
        <v>878</v>
      </c>
      <c r="G460" t="s">
        <v>878</v>
      </c>
      <c r="H460">
        <v>0.22</v>
      </c>
      <c r="I460">
        <v>50</v>
      </c>
      <c r="J460">
        <v>1650</v>
      </c>
      <c r="K460">
        <v>570</v>
      </c>
      <c r="L460">
        <v>12.8</v>
      </c>
      <c r="M460" t="s">
        <v>878</v>
      </c>
      <c r="N460">
        <v>2.67</v>
      </c>
      <c r="O460" s="2">
        <v>100</v>
      </c>
      <c r="P460">
        <v>1.19</v>
      </c>
      <c r="Q460">
        <v>167100</v>
      </c>
      <c r="R460">
        <v>0.73</v>
      </c>
      <c r="S460">
        <v>0.39</v>
      </c>
      <c r="T460">
        <v>0.56000000000000005</v>
      </c>
      <c r="U460">
        <v>144500</v>
      </c>
      <c r="V460">
        <v>4.75</v>
      </c>
      <c r="W460">
        <v>0.9</v>
      </c>
      <c r="X460" t="s">
        <v>878</v>
      </c>
      <c r="Y460">
        <v>0.62</v>
      </c>
      <c r="Z460" t="s">
        <v>878</v>
      </c>
      <c r="AA460" t="s">
        <v>878</v>
      </c>
      <c r="AB460">
        <v>7.68</v>
      </c>
      <c r="AC460" t="s">
        <v>878</v>
      </c>
      <c r="AD460">
        <v>2160</v>
      </c>
      <c r="AE460">
        <v>7.25</v>
      </c>
      <c r="AF460">
        <v>2.19</v>
      </c>
      <c r="AG460" t="s">
        <v>878</v>
      </c>
      <c r="AH460">
        <v>1240</v>
      </c>
      <c r="AI460">
        <v>2280</v>
      </c>
      <c r="AJ460">
        <v>131</v>
      </c>
      <c r="AK460">
        <v>310</v>
      </c>
      <c r="AL460">
        <v>0.89</v>
      </c>
      <c r="AM460">
        <v>4.49</v>
      </c>
      <c r="AN460" s="2">
        <v>50</v>
      </c>
      <c r="AO460" s="2">
        <v>100</v>
      </c>
      <c r="AP460">
        <v>84500</v>
      </c>
      <c r="AQ460" t="s">
        <v>878</v>
      </c>
      <c r="AR460">
        <v>1.08</v>
      </c>
      <c r="AS460" t="s">
        <v>878</v>
      </c>
      <c r="AT460">
        <v>14.5</v>
      </c>
      <c r="AU460">
        <v>6.0000000000000001E-3</v>
      </c>
      <c r="AV460" t="s">
        <v>878</v>
      </c>
      <c r="AW460" t="s">
        <v>878</v>
      </c>
      <c r="AX460">
        <v>291100</v>
      </c>
      <c r="AY460">
        <v>18900</v>
      </c>
      <c r="AZ460">
        <v>0.86</v>
      </c>
      <c r="BA460" s="2">
        <v>20</v>
      </c>
      <c r="BB460">
        <v>17400</v>
      </c>
      <c r="BC460" t="s">
        <v>878</v>
      </c>
      <c r="BD460">
        <v>5.51</v>
      </c>
      <c r="BE460">
        <v>133</v>
      </c>
      <c r="BF460" t="s">
        <v>878</v>
      </c>
      <c r="BG460">
        <v>0.12</v>
      </c>
      <c r="BH460" s="2">
        <v>1</v>
      </c>
      <c r="BI460">
        <v>3</v>
      </c>
      <c r="BJ460">
        <v>240</v>
      </c>
      <c r="BK460">
        <v>7.32</v>
      </c>
      <c r="BL460" s="2">
        <v>0.1</v>
      </c>
      <c r="BM460">
        <v>3.45</v>
      </c>
      <c r="BN460" t="s">
        <v>878</v>
      </c>
      <c r="BO460">
        <v>5.43</v>
      </c>
      <c r="BP460">
        <v>3.78</v>
      </c>
      <c r="BQ460">
        <v>0.39</v>
      </c>
      <c r="BR460">
        <v>199700</v>
      </c>
      <c r="BS460">
        <v>20.8</v>
      </c>
    </row>
    <row r="461" spans="1:71" x14ac:dyDescent="0.25">
      <c r="A461" t="s">
        <v>839</v>
      </c>
      <c r="B461">
        <v>2732</v>
      </c>
      <c r="C461">
        <v>7780</v>
      </c>
      <c r="D461">
        <v>5834</v>
      </c>
      <c r="E461">
        <v>35.35</v>
      </c>
      <c r="F461" t="s">
        <v>878</v>
      </c>
      <c r="G461">
        <v>1950</v>
      </c>
      <c r="H461" t="s">
        <v>878</v>
      </c>
      <c r="I461">
        <v>88</v>
      </c>
      <c r="J461">
        <v>1420</v>
      </c>
      <c r="K461">
        <v>415</v>
      </c>
      <c r="L461">
        <v>20</v>
      </c>
      <c r="M461" t="s">
        <v>878</v>
      </c>
      <c r="N461">
        <v>7.84</v>
      </c>
      <c r="O461" t="s">
        <v>878</v>
      </c>
      <c r="P461">
        <v>0.68</v>
      </c>
      <c r="Q461">
        <v>172300</v>
      </c>
      <c r="R461">
        <v>1.33</v>
      </c>
      <c r="S461">
        <v>0.8</v>
      </c>
      <c r="T461" t="s">
        <v>878</v>
      </c>
      <c r="U461">
        <v>170500</v>
      </c>
      <c r="V461">
        <v>3.51</v>
      </c>
      <c r="W461">
        <v>1.62</v>
      </c>
      <c r="X461" s="2">
        <v>1</v>
      </c>
      <c r="Y461">
        <v>0.95</v>
      </c>
      <c r="Z461" t="s">
        <v>878</v>
      </c>
      <c r="AA461">
        <v>0.27</v>
      </c>
      <c r="AB461">
        <v>14.3</v>
      </c>
      <c r="AC461" t="s">
        <v>878</v>
      </c>
      <c r="AD461">
        <v>3350</v>
      </c>
      <c r="AE461">
        <v>8.4499999999999993</v>
      </c>
      <c r="AF461">
        <v>2.89</v>
      </c>
      <c r="AG461" t="s">
        <v>878</v>
      </c>
      <c r="AH461">
        <v>1220</v>
      </c>
      <c r="AI461">
        <v>3680</v>
      </c>
      <c r="AJ461">
        <v>141</v>
      </c>
      <c r="AK461">
        <v>340</v>
      </c>
      <c r="AL461">
        <v>1.17</v>
      </c>
      <c r="AM461">
        <v>9.6199999999999992</v>
      </c>
      <c r="AN461" t="s">
        <v>878</v>
      </c>
      <c r="AO461" t="s">
        <v>878</v>
      </c>
      <c r="AP461">
        <v>79800</v>
      </c>
      <c r="AQ461" t="s">
        <v>878</v>
      </c>
      <c r="AR461">
        <v>2.48</v>
      </c>
      <c r="AS461" t="s">
        <v>878</v>
      </c>
      <c r="AT461">
        <v>19</v>
      </c>
      <c r="AU461" t="s">
        <v>878</v>
      </c>
      <c r="AV461" t="s">
        <v>878</v>
      </c>
      <c r="AW461" t="s">
        <v>878</v>
      </c>
      <c r="AX461">
        <v>278800</v>
      </c>
      <c r="AY461">
        <v>7696</v>
      </c>
      <c r="AZ461">
        <v>1.07</v>
      </c>
      <c r="BA461" t="s">
        <v>878</v>
      </c>
      <c r="BB461">
        <v>17900</v>
      </c>
      <c r="BC461">
        <v>1.77</v>
      </c>
      <c r="BD461">
        <v>4.03</v>
      </c>
      <c r="BE461">
        <v>16.399999999999999</v>
      </c>
      <c r="BF461">
        <v>9.0999999999999998E-2</v>
      </c>
      <c r="BG461">
        <v>0.23</v>
      </c>
      <c r="BH461" s="2">
        <v>5</v>
      </c>
      <c r="BI461">
        <v>3.84</v>
      </c>
      <c r="BJ461">
        <v>270</v>
      </c>
      <c r="BK461">
        <v>12.8</v>
      </c>
      <c r="BL461">
        <v>0.11</v>
      </c>
      <c r="BM461">
        <v>2.19</v>
      </c>
      <c r="BN461" t="s">
        <v>878</v>
      </c>
      <c r="BO461">
        <v>4.76</v>
      </c>
      <c r="BP461">
        <v>5.98</v>
      </c>
      <c r="BQ461">
        <v>0.78</v>
      </c>
      <c r="BR461">
        <v>184400</v>
      </c>
      <c r="BS461">
        <v>34</v>
      </c>
    </row>
    <row r="462" spans="1:71" x14ac:dyDescent="0.25">
      <c r="A462" t="s">
        <v>840</v>
      </c>
      <c r="B462">
        <v>48.1</v>
      </c>
      <c r="C462" t="s">
        <v>878</v>
      </c>
      <c r="D462" t="s">
        <v>878</v>
      </c>
      <c r="E462">
        <v>47.04</v>
      </c>
      <c r="F462" t="s">
        <v>878</v>
      </c>
      <c r="G462" t="s">
        <v>878</v>
      </c>
      <c r="H462" t="s">
        <v>878</v>
      </c>
      <c r="I462" t="s">
        <v>878</v>
      </c>
      <c r="J462" t="s">
        <v>878</v>
      </c>
      <c r="K462" t="s">
        <v>878</v>
      </c>
      <c r="L462" t="s">
        <v>878</v>
      </c>
      <c r="M462" t="s">
        <v>878</v>
      </c>
      <c r="N462" t="s">
        <v>878</v>
      </c>
      <c r="O462" t="s">
        <v>878</v>
      </c>
      <c r="P462" t="s">
        <v>878</v>
      </c>
      <c r="Q462" t="s">
        <v>878</v>
      </c>
      <c r="R462" t="s">
        <v>878</v>
      </c>
      <c r="S462" t="s">
        <v>878</v>
      </c>
      <c r="T462" t="s">
        <v>878</v>
      </c>
      <c r="U462" t="s">
        <v>878</v>
      </c>
      <c r="V462" t="s">
        <v>878</v>
      </c>
      <c r="W462" t="s">
        <v>878</v>
      </c>
      <c r="X462" t="s">
        <v>878</v>
      </c>
      <c r="Y462" t="s">
        <v>878</v>
      </c>
      <c r="Z462" t="s">
        <v>878</v>
      </c>
      <c r="AA462" t="s">
        <v>878</v>
      </c>
      <c r="AB462" t="s">
        <v>878</v>
      </c>
      <c r="AC462" t="s">
        <v>878</v>
      </c>
      <c r="AD462" t="s">
        <v>878</v>
      </c>
      <c r="AE462" t="s">
        <v>878</v>
      </c>
      <c r="AF462" t="s">
        <v>878</v>
      </c>
      <c r="AG462" t="s">
        <v>878</v>
      </c>
      <c r="AH462" t="s">
        <v>878</v>
      </c>
      <c r="AI462" t="s">
        <v>878</v>
      </c>
      <c r="AJ462" t="s">
        <v>878</v>
      </c>
      <c r="AK462" t="s">
        <v>878</v>
      </c>
      <c r="AL462" t="s">
        <v>878</v>
      </c>
      <c r="AM462" t="s">
        <v>878</v>
      </c>
      <c r="AN462" t="s">
        <v>878</v>
      </c>
      <c r="AO462" t="s">
        <v>878</v>
      </c>
      <c r="AP462" t="s">
        <v>878</v>
      </c>
      <c r="AQ462" t="s">
        <v>878</v>
      </c>
      <c r="AR462" t="s">
        <v>878</v>
      </c>
      <c r="AS462" t="s">
        <v>878</v>
      </c>
      <c r="AT462" t="s">
        <v>878</v>
      </c>
      <c r="AU462" t="s">
        <v>878</v>
      </c>
      <c r="AV462" t="s">
        <v>878</v>
      </c>
      <c r="AW462" t="s">
        <v>878</v>
      </c>
      <c r="AX462" t="s">
        <v>878</v>
      </c>
      <c r="AY462" t="s">
        <v>878</v>
      </c>
      <c r="AZ462" t="s">
        <v>878</v>
      </c>
      <c r="BA462" t="s">
        <v>878</v>
      </c>
      <c r="BB462" t="s">
        <v>878</v>
      </c>
      <c r="BC462" t="s">
        <v>878</v>
      </c>
      <c r="BD462" t="s">
        <v>878</v>
      </c>
      <c r="BE462" t="s">
        <v>878</v>
      </c>
      <c r="BF462" t="s">
        <v>878</v>
      </c>
      <c r="BG462" t="s">
        <v>878</v>
      </c>
      <c r="BH462" t="s">
        <v>878</v>
      </c>
      <c r="BI462" t="s">
        <v>878</v>
      </c>
      <c r="BJ462" t="s">
        <v>878</v>
      </c>
      <c r="BK462" t="s">
        <v>878</v>
      </c>
      <c r="BL462" t="s">
        <v>878</v>
      </c>
      <c r="BM462" t="s">
        <v>878</v>
      </c>
      <c r="BN462" t="s">
        <v>878</v>
      </c>
      <c r="BO462" t="s">
        <v>878</v>
      </c>
      <c r="BP462" t="s">
        <v>878</v>
      </c>
      <c r="BQ462" t="s">
        <v>878</v>
      </c>
      <c r="BR462" t="s">
        <v>878</v>
      </c>
      <c r="BS462" t="s">
        <v>878</v>
      </c>
    </row>
    <row r="463" spans="1:71" x14ac:dyDescent="0.25">
      <c r="A463" t="s">
        <v>841</v>
      </c>
      <c r="B463" t="s">
        <v>878</v>
      </c>
      <c r="C463" t="s">
        <v>878</v>
      </c>
      <c r="D463" t="s">
        <v>878</v>
      </c>
      <c r="E463" t="s">
        <v>878</v>
      </c>
      <c r="F463" t="s">
        <v>878</v>
      </c>
      <c r="G463" t="s">
        <v>878</v>
      </c>
      <c r="H463" t="s">
        <v>878</v>
      </c>
      <c r="I463" t="s">
        <v>878</v>
      </c>
      <c r="J463" t="s">
        <v>878</v>
      </c>
      <c r="K463" t="s">
        <v>878</v>
      </c>
      <c r="L463" t="s">
        <v>878</v>
      </c>
      <c r="M463" t="s">
        <v>878</v>
      </c>
      <c r="N463" t="s">
        <v>878</v>
      </c>
      <c r="O463" t="s">
        <v>878</v>
      </c>
      <c r="P463" t="s">
        <v>878</v>
      </c>
      <c r="Q463" t="s">
        <v>878</v>
      </c>
      <c r="R463" t="s">
        <v>878</v>
      </c>
      <c r="S463" t="s">
        <v>878</v>
      </c>
      <c r="T463" t="s">
        <v>878</v>
      </c>
      <c r="U463" t="s">
        <v>878</v>
      </c>
      <c r="V463" t="s">
        <v>878</v>
      </c>
      <c r="W463" t="s">
        <v>878</v>
      </c>
      <c r="X463" t="s">
        <v>878</v>
      </c>
      <c r="Y463" t="s">
        <v>878</v>
      </c>
      <c r="Z463" t="s">
        <v>878</v>
      </c>
      <c r="AA463" t="s">
        <v>878</v>
      </c>
      <c r="AB463" t="s">
        <v>878</v>
      </c>
      <c r="AC463" t="s">
        <v>878</v>
      </c>
      <c r="AD463" t="s">
        <v>878</v>
      </c>
      <c r="AE463" t="s">
        <v>878</v>
      </c>
      <c r="AF463" t="s">
        <v>878</v>
      </c>
      <c r="AG463" t="s">
        <v>878</v>
      </c>
      <c r="AH463" t="s">
        <v>878</v>
      </c>
      <c r="AI463" t="s">
        <v>878</v>
      </c>
      <c r="AJ463" t="s">
        <v>878</v>
      </c>
      <c r="AK463" t="s">
        <v>878</v>
      </c>
      <c r="AL463" t="s">
        <v>878</v>
      </c>
      <c r="AM463" t="s">
        <v>878</v>
      </c>
      <c r="AN463" t="s">
        <v>878</v>
      </c>
      <c r="AO463" t="s">
        <v>878</v>
      </c>
      <c r="AP463" t="s">
        <v>878</v>
      </c>
      <c r="AQ463" t="s">
        <v>878</v>
      </c>
      <c r="AR463" t="s">
        <v>878</v>
      </c>
      <c r="AS463" t="s">
        <v>878</v>
      </c>
      <c r="AT463" t="s">
        <v>878</v>
      </c>
      <c r="AU463" t="s">
        <v>878</v>
      </c>
      <c r="AV463" t="s">
        <v>878</v>
      </c>
      <c r="AW463" t="s">
        <v>878</v>
      </c>
      <c r="AX463" t="s">
        <v>878</v>
      </c>
      <c r="AY463" t="s">
        <v>878</v>
      </c>
      <c r="AZ463" t="s">
        <v>878</v>
      </c>
      <c r="BA463" t="s">
        <v>878</v>
      </c>
      <c r="BB463" t="s">
        <v>878</v>
      </c>
      <c r="BC463" t="s">
        <v>878</v>
      </c>
      <c r="BD463" t="s">
        <v>878</v>
      </c>
      <c r="BE463" t="s">
        <v>878</v>
      </c>
      <c r="BF463" t="s">
        <v>878</v>
      </c>
      <c r="BG463" t="s">
        <v>878</v>
      </c>
      <c r="BH463" t="s">
        <v>878</v>
      </c>
      <c r="BI463" t="s">
        <v>878</v>
      </c>
      <c r="BJ463" t="s">
        <v>878</v>
      </c>
      <c r="BK463" t="s">
        <v>878</v>
      </c>
      <c r="BL463" t="s">
        <v>878</v>
      </c>
      <c r="BM463" t="s">
        <v>878</v>
      </c>
      <c r="BN463" t="s">
        <v>878</v>
      </c>
      <c r="BO463" t="s">
        <v>878</v>
      </c>
      <c r="BP463" t="s">
        <v>878</v>
      </c>
      <c r="BQ463" t="s">
        <v>878</v>
      </c>
      <c r="BR463" t="s">
        <v>878</v>
      </c>
      <c r="BS463" t="s">
        <v>878</v>
      </c>
    </row>
    <row r="464" spans="1:71" x14ac:dyDescent="0.25">
      <c r="A464" t="s">
        <v>842</v>
      </c>
      <c r="B464">
        <v>344</v>
      </c>
      <c r="C464">
        <v>400</v>
      </c>
      <c r="D464">
        <v>582</v>
      </c>
      <c r="E464">
        <v>15</v>
      </c>
      <c r="F464" t="s">
        <v>878</v>
      </c>
      <c r="G464">
        <v>584</v>
      </c>
      <c r="H464" s="2">
        <v>0.05</v>
      </c>
      <c r="I464">
        <v>3.75</v>
      </c>
      <c r="J464">
        <v>170</v>
      </c>
      <c r="K464">
        <v>25.5</v>
      </c>
      <c r="L464">
        <v>0.65</v>
      </c>
      <c r="M464" t="s">
        <v>878</v>
      </c>
      <c r="N464">
        <v>749</v>
      </c>
      <c r="O464" s="2">
        <v>100</v>
      </c>
      <c r="P464">
        <v>8.2000000000000003E-2</v>
      </c>
      <c r="Q464">
        <v>447300</v>
      </c>
      <c r="R464" s="2">
        <v>0.5</v>
      </c>
      <c r="S464" s="2">
        <v>0.1</v>
      </c>
      <c r="T464" s="2">
        <v>0.1</v>
      </c>
      <c r="U464">
        <v>10500</v>
      </c>
      <c r="V464">
        <v>0.26</v>
      </c>
      <c r="W464" s="2">
        <v>0.1</v>
      </c>
      <c r="X464" t="s">
        <v>878</v>
      </c>
      <c r="Y464" s="2">
        <v>0.1</v>
      </c>
      <c r="Z464" t="s">
        <v>878</v>
      </c>
      <c r="AA464" t="s">
        <v>878</v>
      </c>
      <c r="AB464">
        <v>0.36</v>
      </c>
      <c r="AC464" t="s">
        <v>878</v>
      </c>
      <c r="AD464">
        <v>200</v>
      </c>
      <c r="AE464" t="s">
        <v>878</v>
      </c>
      <c r="AF464" t="s">
        <v>878</v>
      </c>
      <c r="AG464" t="s">
        <v>878</v>
      </c>
      <c r="AH464">
        <v>100</v>
      </c>
      <c r="AI464">
        <v>120</v>
      </c>
      <c r="AJ464">
        <v>7.29</v>
      </c>
      <c r="AK464">
        <v>100</v>
      </c>
      <c r="AL464">
        <v>9.2999999999999999E-2</v>
      </c>
      <c r="AM464">
        <v>0.28999999999999998</v>
      </c>
      <c r="AN464">
        <v>14800</v>
      </c>
      <c r="AO464" s="2">
        <v>100</v>
      </c>
      <c r="AP464">
        <v>3740</v>
      </c>
      <c r="AQ464">
        <v>127.9</v>
      </c>
      <c r="AR464" s="2">
        <v>0.1</v>
      </c>
      <c r="AS464">
        <v>21.9</v>
      </c>
      <c r="AT464">
        <v>1.97</v>
      </c>
      <c r="AU464" s="2">
        <v>0.05</v>
      </c>
      <c r="AV464" t="s">
        <v>878</v>
      </c>
      <c r="AW464" t="s">
        <v>878</v>
      </c>
      <c r="AX464">
        <v>383300</v>
      </c>
      <c r="AY464">
        <v>818</v>
      </c>
      <c r="AZ464" s="2">
        <v>1</v>
      </c>
      <c r="BA464">
        <v>71</v>
      </c>
      <c r="BB464">
        <v>2200</v>
      </c>
      <c r="BC464" t="s">
        <v>878</v>
      </c>
      <c r="BD464">
        <v>0.48</v>
      </c>
      <c r="BE464">
        <v>4.96</v>
      </c>
      <c r="BF464" t="s">
        <v>878</v>
      </c>
      <c r="BG464" s="2">
        <v>0.05</v>
      </c>
      <c r="BH464">
        <v>1.9</v>
      </c>
      <c r="BI464" s="2">
        <v>0.5</v>
      </c>
      <c r="BJ464">
        <v>30</v>
      </c>
      <c r="BK464">
        <v>0.6</v>
      </c>
      <c r="BL464" s="2">
        <v>0.1</v>
      </c>
      <c r="BM464">
        <v>0.26</v>
      </c>
      <c r="BN464" t="s">
        <v>878</v>
      </c>
      <c r="BO464">
        <v>1.1200000000000001</v>
      </c>
      <c r="BP464">
        <v>0.26</v>
      </c>
      <c r="BQ464" s="2">
        <v>0.1</v>
      </c>
      <c r="BR464">
        <v>8620</v>
      </c>
      <c r="BS464">
        <v>1.33</v>
      </c>
    </row>
    <row r="465" spans="1:71" x14ac:dyDescent="0.25">
      <c r="A465" t="s">
        <v>843</v>
      </c>
      <c r="B465">
        <v>39.700000000000003</v>
      </c>
      <c r="C465">
        <v>16000</v>
      </c>
      <c r="D465">
        <v>143</v>
      </c>
      <c r="E465">
        <v>54.85</v>
      </c>
      <c r="F465" t="s">
        <v>878</v>
      </c>
      <c r="G465">
        <v>122</v>
      </c>
      <c r="H465" s="2">
        <v>0.5</v>
      </c>
      <c r="I465">
        <v>23.8</v>
      </c>
      <c r="J465">
        <v>7020</v>
      </c>
      <c r="K465">
        <v>6.41</v>
      </c>
      <c r="L465">
        <v>18.2</v>
      </c>
      <c r="M465" t="s">
        <v>878</v>
      </c>
      <c r="N465">
        <v>95</v>
      </c>
      <c r="O465">
        <v>39.5</v>
      </c>
      <c r="P465" t="s">
        <v>878</v>
      </c>
      <c r="Q465">
        <v>233600</v>
      </c>
      <c r="R465">
        <v>1.02</v>
      </c>
      <c r="S465">
        <v>0.54</v>
      </c>
      <c r="T465">
        <v>0.43</v>
      </c>
      <c r="U465">
        <v>257500</v>
      </c>
      <c r="V465">
        <v>3.93</v>
      </c>
      <c r="W465">
        <v>1.32</v>
      </c>
      <c r="X465" t="s">
        <v>878</v>
      </c>
      <c r="Y465">
        <v>0.71</v>
      </c>
      <c r="Z465">
        <v>1.92</v>
      </c>
      <c r="AA465">
        <v>0.19</v>
      </c>
      <c r="AB465">
        <v>1.54</v>
      </c>
      <c r="AC465" t="s">
        <v>878</v>
      </c>
      <c r="AD465">
        <v>6340</v>
      </c>
      <c r="AE465">
        <v>10.3</v>
      </c>
      <c r="AF465" t="s">
        <v>878</v>
      </c>
      <c r="AG465">
        <v>8.3000000000000004E-2</v>
      </c>
      <c r="AH465">
        <v>3010</v>
      </c>
      <c r="AI465">
        <v>80</v>
      </c>
      <c r="AJ465">
        <v>2535</v>
      </c>
      <c r="AK465">
        <v>3570</v>
      </c>
      <c r="AL465">
        <v>2.1</v>
      </c>
      <c r="AM465">
        <v>7.55</v>
      </c>
      <c r="AN465" t="s">
        <v>878</v>
      </c>
      <c r="AO465">
        <v>140</v>
      </c>
      <c r="AP465">
        <v>230</v>
      </c>
      <c r="AQ465">
        <v>0.52900000000000003</v>
      </c>
      <c r="AR465">
        <v>1.98</v>
      </c>
      <c r="AS465">
        <v>4.3999999999999997E-2</v>
      </c>
      <c r="AT465" t="s">
        <v>878</v>
      </c>
      <c r="AU465">
        <v>6.15</v>
      </c>
      <c r="AV465" t="s">
        <v>878</v>
      </c>
      <c r="AW465" t="s">
        <v>878</v>
      </c>
      <c r="AX465">
        <v>301800</v>
      </c>
      <c r="AY465">
        <v>55</v>
      </c>
      <c r="AZ465">
        <v>4.9400000000000004</v>
      </c>
      <c r="BA465">
        <v>194</v>
      </c>
      <c r="BB465">
        <v>49361.127999999997</v>
      </c>
      <c r="BC465" t="s">
        <v>878</v>
      </c>
      <c r="BD465">
        <v>1.64</v>
      </c>
      <c r="BE465">
        <v>149</v>
      </c>
      <c r="BF465">
        <v>9.9000000000000005E-2</v>
      </c>
      <c r="BG465">
        <v>0.17</v>
      </c>
      <c r="BH465" t="s">
        <v>878</v>
      </c>
      <c r="BI465">
        <v>2.44</v>
      </c>
      <c r="BJ465">
        <v>1050</v>
      </c>
      <c r="BK465">
        <v>0.52</v>
      </c>
      <c r="BL465">
        <v>7.4999999999999997E-2</v>
      </c>
      <c r="BM465">
        <v>0.86</v>
      </c>
      <c r="BN465" t="s">
        <v>878</v>
      </c>
      <c r="BO465">
        <v>2.95</v>
      </c>
      <c r="BP465">
        <v>5.41</v>
      </c>
      <c r="BQ465">
        <v>0.53</v>
      </c>
      <c r="BR465">
        <v>885</v>
      </c>
      <c r="BS465">
        <v>24.9</v>
      </c>
    </row>
    <row r="466" spans="1:71" x14ac:dyDescent="0.25">
      <c r="A466" t="s">
        <v>845</v>
      </c>
      <c r="B466">
        <v>183</v>
      </c>
      <c r="C466">
        <v>6960</v>
      </c>
      <c r="D466">
        <v>3483</v>
      </c>
      <c r="E466" t="s">
        <v>878</v>
      </c>
      <c r="F466" t="s">
        <v>878</v>
      </c>
      <c r="G466">
        <v>213</v>
      </c>
      <c r="H466">
        <v>0.23</v>
      </c>
      <c r="I466">
        <v>111</v>
      </c>
      <c r="J466">
        <v>5220</v>
      </c>
      <c r="K466">
        <v>27.7</v>
      </c>
      <c r="L466">
        <v>13.6</v>
      </c>
      <c r="M466" t="s">
        <v>878</v>
      </c>
      <c r="N466">
        <v>348</v>
      </c>
      <c r="O466">
        <v>30.9</v>
      </c>
      <c r="P466" t="s">
        <v>878</v>
      </c>
      <c r="Q466">
        <v>302200</v>
      </c>
      <c r="R466">
        <v>0.92</v>
      </c>
      <c r="S466">
        <v>0.47</v>
      </c>
      <c r="T466">
        <v>0.3</v>
      </c>
      <c r="U466">
        <v>214500</v>
      </c>
      <c r="V466">
        <v>4.12</v>
      </c>
      <c r="W466">
        <v>1.1000000000000001</v>
      </c>
      <c r="X466" t="s">
        <v>878</v>
      </c>
      <c r="Y466">
        <v>0.59</v>
      </c>
      <c r="Z466" t="s">
        <v>878</v>
      </c>
      <c r="AA466" t="s">
        <v>878</v>
      </c>
      <c r="AB466">
        <v>7.12</v>
      </c>
      <c r="AC466" t="s">
        <v>878</v>
      </c>
      <c r="AD466">
        <v>1810</v>
      </c>
      <c r="AE466">
        <v>7.57</v>
      </c>
      <c r="AF466">
        <v>2.12</v>
      </c>
      <c r="AG466" t="s">
        <v>878</v>
      </c>
      <c r="AH466">
        <v>3070</v>
      </c>
      <c r="AI466">
        <v>220</v>
      </c>
      <c r="AJ466">
        <v>661</v>
      </c>
      <c r="AK466">
        <v>1110</v>
      </c>
      <c r="AL466">
        <v>1.1000000000000001</v>
      </c>
      <c r="AM466">
        <v>5.63</v>
      </c>
      <c r="AN466">
        <v>3548</v>
      </c>
      <c r="AO466">
        <v>250</v>
      </c>
      <c r="AP466">
        <v>2250</v>
      </c>
      <c r="AQ466" t="s">
        <v>878</v>
      </c>
      <c r="AR466">
        <v>1.53</v>
      </c>
      <c r="AS466" t="s">
        <v>878</v>
      </c>
      <c r="AT466">
        <v>8.81</v>
      </c>
      <c r="AU466">
        <v>0.44</v>
      </c>
      <c r="AV466" t="s">
        <v>878</v>
      </c>
      <c r="AW466" t="s">
        <v>878</v>
      </c>
      <c r="AX466">
        <v>314400</v>
      </c>
      <c r="AY466">
        <v>489</v>
      </c>
      <c r="AZ466">
        <v>1.34</v>
      </c>
      <c r="BA466">
        <v>83</v>
      </c>
      <c r="BB466">
        <v>31500</v>
      </c>
      <c r="BC466">
        <v>1.23</v>
      </c>
      <c r="BD466">
        <v>48.7</v>
      </c>
      <c r="BE466">
        <v>25.5</v>
      </c>
      <c r="BF466" t="s">
        <v>878</v>
      </c>
      <c r="BG466">
        <v>0.15</v>
      </c>
      <c r="BH466">
        <v>13.8</v>
      </c>
      <c r="BI466">
        <v>2.77</v>
      </c>
      <c r="BJ466">
        <v>400</v>
      </c>
      <c r="BK466">
        <v>28.1</v>
      </c>
      <c r="BL466" s="2">
        <v>0.1</v>
      </c>
      <c r="BM466">
        <v>4.22</v>
      </c>
      <c r="BN466" t="s">
        <v>878</v>
      </c>
      <c r="BO466">
        <v>9.75</v>
      </c>
      <c r="BP466">
        <v>4.4800000000000004</v>
      </c>
      <c r="BQ466">
        <v>0.47</v>
      </c>
      <c r="BR466">
        <v>6020</v>
      </c>
      <c r="BS466">
        <v>20.6</v>
      </c>
    </row>
    <row r="467" spans="1:71" x14ac:dyDescent="0.25">
      <c r="A467" t="s">
        <v>846</v>
      </c>
      <c r="B467">
        <v>37.299999999999997</v>
      </c>
      <c r="C467">
        <v>2430</v>
      </c>
      <c r="D467">
        <v>1277</v>
      </c>
      <c r="E467">
        <v>4.5199999999999996</v>
      </c>
      <c r="F467" t="s">
        <v>878</v>
      </c>
      <c r="G467">
        <v>9.25</v>
      </c>
      <c r="H467" s="2">
        <v>0.05</v>
      </c>
      <c r="I467">
        <v>90</v>
      </c>
      <c r="J467">
        <v>3510</v>
      </c>
      <c r="K467">
        <v>32.9</v>
      </c>
      <c r="L467">
        <v>2.19</v>
      </c>
      <c r="M467" t="s">
        <v>878</v>
      </c>
      <c r="N467">
        <v>357</v>
      </c>
      <c r="O467">
        <v>28.1</v>
      </c>
      <c r="P467">
        <v>0.25</v>
      </c>
      <c r="Q467">
        <v>226000</v>
      </c>
      <c r="R467" t="s">
        <v>878</v>
      </c>
      <c r="S467" t="s">
        <v>878</v>
      </c>
      <c r="T467" t="s">
        <v>878</v>
      </c>
      <c r="U467">
        <v>289100</v>
      </c>
      <c r="V467">
        <v>5.08</v>
      </c>
      <c r="W467">
        <v>0.19</v>
      </c>
      <c r="X467" t="s">
        <v>878</v>
      </c>
      <c r="Y467">
        <v>0.22</v>
      </c>
      <c r="Z467" t="s">
        <v>878</v>
      </c>
      <c r="AA467" t="s">
        <v>878</v>
      </c>
      <c r="AB467">
        <v>23</v>
      </c>
      <c r="AC467" t="s">
        <v>878</v>
      </c>
      <c r="AD467" t="s">
        <v>878</v>
      </c>
      <c r="AE467">
        <v>1.19</v>
      </c>
      <c r="AF467">
        <v>0.91</v>
      </c>
      <c r="AG467" t="s">
        <v>878</v>
      </c>
      <c r="AH467">
        <v>7310</v>
      </c>
      <c r="AI467">
        <v>200</v>
      </c>
      <c r="AJ467">
        <v>65</v>
      </c>
      <c r="AK467">
        <v>290</v>
      </c>
      <c r="AL467">
        <v>0.36</v>
      </c>
      <c r="AM467" t="s">
        <v>878</v>
      </c>
      <c r="AN467" t="s">
        <v>878</v>
      </c>
      <c r="AO467" t="s">
        <v>878</v>
      </c>
      <c r="AP467">
        <v>2697</v>
      </c>
      <c r="AQ467" t="s">
        <v>878</v>
      </c>
      <c r="AR467">
        <v>0.23</v>
      </c>
      <c r="AS467" t="s">
        <v>878</v>
      </c>
      <c r="AT467">
        <v>2.1800000000000002</v>
      </c>
      <c r="AU467">
        <v>0.16</v>
      </c>
      <c r="AV467" t="s">
        <v>878</v>
      </c>
      <c r="AW467" t="s">
        <v>878</v>
      </c>
      <c r="AX467">
        <v>290200</v>
      </c>
      <c r="AY467">
        <v>34.9</v>
      </c>
      <c r="AZ467">
        <v>0.81</v>
      </c>
      <c r="BA467">
        <v>270</v>
      </c>
      <c r="BB467">
        <v>21400</v>
      </c>
      <c r="BC467" t="s">
        <v>878</v>
      </c>
      <c r="BD467">
        <v>17.5</v>
      </c>
      <c r="BE467">
        <v>6.36</v>
      </c>
      <c r="BF467" s="2">
        <v>0.05</v>
      </c>
      <c r="BG467" t="s">
        <v>878</v>
      </c>
      <c r="BH467">
        <v>55</v>
      </c>
      <c r="BI467">
        <v>0.3</v>
      </c>
      <c r="BJ467">
        <v>120</v>
      </c>
      <c r="BK467">
        <v>1.53</v>
      </c>
      <c r="BL467" t="s">
        <v>878</v>
      </c>
      <c r="BM467">
        <v>1.1100000000000001</v>
      </c>
      <c r="BN467" t="s">
        <v>878</v>
      </c>
      <c r="BO467">
        <v>2.44</v>
      </c>
      <c r="BP467">
        <v>1.65</v>
      </c>
      <c r="BQ467" t="s">
        <v>878</v>
      </c>
      <c r="BR467">
        <v>12900</v>
      </c>
      <c r="BS467">
        <v>9.09</v>
      </c>
    </row>
    <row r="468" spans="1:71" x14ac:dyDescent="0.25">
      <c r="A468" t="s">
        <v>847</v>
      </c>
      <c r="B468" t="s">
        <v>878</v>
      </c>
      <c r="C468">
        <v>107700</v>
      </c>
      <c r="D468">
        <v>5.36</v>
      </c>
      <c r="E468" t="s">
        <v>878</v>
      </c>
      <c r="F468" t="s">
        <v>878</v>
      </c>
      <c r="G468">
        <v>39.6</v>
      </c>
      <c r="H468">
        <v>49.8</v>
      </c>
      <c r="I468">
        <v>2.11</v>
      </c>
      <c r="J468">
        <v>4500</v>
      </c>
      <c r="K468" t="s">
        <v>878</v>
      </c>
      <c r="L468">
        <v>4.1500000000000004</v>
      </c>
      <c r="M468" t="s">
        <v>878</v>
      </c>
      <c r="N468">
        <v>4.95</v>
      </c>
      <c r="O468">
        <v>81</v>
      </c>
      <c r="P468">
        <v>88</v>
      </c>
      <c r="Q468">
        <v>25.4</v>
      </c>
      <c r="R468">
        <v>0.67</v>
      </c>
      <c r="S468">
        <v>0.23</v>
      </c>
      <c r="T468" t="s">
        <v>878</v>
      </c>
      <c r="U468">
        <v>16200</v>
      </c>
      <c r="V468">
        <v>82</v>
      </c>
      <c r="W468">
        <v>1.08</v>
      </c>
      <c r="X468">
        <v>4.3099999999999996</v>
      </c>
      <c r="Y468">
        <v>1.98</v>
      </c>
      <c r="Z468" t="s">
        <v>878</v>
      </c>
      <c r="AA468">
        <v>0.09</v>
      </c>
      <c r="AB468" t="s">
        <v>878</v>
      </c>
      <c r="AC468" t="s">
        <v>878</v>
      </c>
      <c r="AD468">
        <v>5000</v>
      </c>
      <c r="AE468">
        <v>1.68</v>
      </c>
      <c r="AF468">
        <v>26480.486000000001</v>
      </c>
      <c r="AG468" t="s">
        <v>878</v>
      </c>
      <c r="AH468">
        <v>4100</v>
      </c>
      <c r="AI468">
        <v>1430</v>
      </c>
      <c r="AJ468">
        <v>2.06</v>
      </c>
      <c r="AK468">
        <v>6930</v>
      </c>
      <c r="AL468">
        <v>75</v>
      </c>
      <c r="AM468">
        <v>1.87</v>
      </c>
      <c r="AN468">
        <v>52</v>
      </c>
      <c r="AO468">
        <v>160</v>
      </c>
      <c r="AP468">
        <v>5.17</v>
      </c>
      <c r="AQ468" t="s">
        <v>878</v>
      </c>
      <c r="AR468">
        <v>0.52</v>
      </c>
      <c r="AS468" t="s">
        <v>878</v>
      </c>
      <c r="AT468">
        <v>423</v>
      </c>
      <c r="AU468" t="s">
        <v>878</v>
      </c>
      <c r="AV468" t="s">
        <v>878</v>
      </c>
      <c r="AW468" t="s">
        <v>878</v>
      </c>
      <c r="AX468">
        <v>200</v>
      </c>
      <c r="AY468">
        <v>1.1100000000000001</v>
      </c>
      <c r="AZ468">
        <v>1.83</v>
      </c>
      <c r="BA468" t="s">
        <v>878</v>
      </c>
      <c r="BB468">
        <v>300233.45</v>
      </c>
      <c r="BC468">
        <v>1.02</v>
      </c>
      <c r="BD468">
        <v>63</v>
      </c>
      <c r="BE468">
        <v>16.899999999999999</v>
      </c>
      <c r="BF468">
        <v>49</v>
      </c>
      <c r="BG468">
        <v>0.15</v>
      </c>
      <c r="BH468" t="s">
        <v>878</v>
      </c>
      <c r="BI468">
        <v>3.01</v>
      </c>
      <c r="BJ468">
        <v>340</v>
      </c>
      <c r="BK468">
        <v>4.26</v>
      </c>
      <c r="BL468" t="s">
        <v>878</v>
      </c>
      <c r="BM468">
        <v>2.12</v>
      </c>
      <c r="BN468" t="s">
        <v>878</v>
      </c>
      <c r="BO468">
        <v>6.97</v>
      </c>
      <c r="BP468">
        <v>4.1900000000000004</v>
      </c>
      <c r="BQ468">
        <v>0.24</v>
      </c>
      <c r="BR468">
        <v>71</v>
      </c>
      <c r="BS468">
        <v>20</v>
      </c>
    </row>
    <row r="469" spans="1:71" x14ac:dyDescent="0.25">
      <c r="A469" t="s">
        <v>849</v>
      </c>
      <c r="B469">
        <v>78.599999999999994</v>
      </c>
      <c r="C469" t="s">
        <v>878</v>
      </c>
      <c r="D469" t="s">
        <v>878</v>
      </c>
      <c r="E469" t="s">
        <v>878</v>
      </c>
      <c r="F469" t="s">
        <v>878</v>
      </c>
      <c r="G469" t="s">
        <v>878</v>
      </c>
      <c r="H469" t="s">
        <v>878</v>
      </c>
      <c r="I469">
        <v>215</v>
      </c>
      <c r="J469" t="s">
        <v>878</v>
      </c>
      <c r="K469" t="s">
        <v>878</v>
      </c>
      <c r="L469" t="s">
        <v>878</v>
      </c>
      <c r="M469" t="s">
        <v>878</v>
      </c>
      <c r="N469">
        <v>157</v>
      </c>
      <c r="O469" t="s">
        <v>878</v>
      </c>
      <c r="P469" t="s">
        <v>878</v>
      </c>
      <c r="Q469">
        <v>289000</v>
      </c>
      <c r="R469" t="s">
        <v>878</v>
      </c>
      <c r="S469" t="s">
        <v>878</v>
      </c>
      <c r="T469" t="s">
        <v>878</v>
      </c>
      <c r="U469">
        <v>301800</v>
      </c>
      <c r="V469" t="s">
        <v>878</v>
      </c>
      <c r="W469" t="s">
        <v>878</v>
      </c>
      <c r="X469" t="s">
        <v>878</v>
      </c>
      <c r="Y469" t="s">
        <v>878</v>
      </c>
      <c r="Z469" t="s">
        <v>878</v>
      </c>
      <c r="AA469" t="s">
        <v>878</v>
      </c>
      <c r="AB469" t="s">
        <v>878</v>
      </c>
      <c r="AC469" t="s">
        <v>878</v>
      </c>
      <c r="AD469" t="s">
        <v>878</v>
      </c>
      <c r="AE469" t="s">
        <v>878</v>
      </c>
      <c r="AF469" t="s">
        <v>878</v>
      </c>
      <c r="AG469" t="s">
        <v>878</v>
      </c>
      <c r="AH469" t="s">
        <v>878</v>
      </c>
      <c r="AI469" t="s">
        <v>878</v>
      </c>
      <c r="AJ469" t="s">
        <v>878</v>
      </c>
      <c r="AK469" t="s">
        <v>878</v>
      </c>
      <c r="AL469" t="s">
        <v>878</v>
      </c>
      <c r="AM469" t="s">
        <v>878</v>
      </c>
      <c r="AN469" t="s">
        <v>878</v>
      </c>
      <c r="AO469" t="s">
        <v>878</v>
      </c>
      <c r="AP469">
        <v>619</v>
      </c>
      <c r="AQ469" t="s">
        <v>878</v>
      </c>
      <c r="AR469" t="s">
        <v>878</v>
      </c>
      <c r="AS469" t="s">
        <v>878</v>
      </c>
      <c r="AT469" t="s">
        <v>878</v>
      </c>
      <c r="AU469" t="s">
        <v>878</v>
      </c>
      <c r="AV469" t="s">
        <v>878</v>
      </c>
      <c r="AW469" t="s">
        <v>878</v>
      </c>
      <c r="AX469">
        <v>308000</v>
      </c>
      <c r="AY469">
        <v>21</v>
      </c>
      <c r="AZ469" t="s">
        <v>878</v>
      </c>
      <c r="BA469">
        <v>321</v>
      </c>
      <c r="BB469" t="s">
        <v>878</v>
      </c>
      <c r="BC469" t="s">
        <v>878</v>
      </c>
      <c r="BD469">
        <v>342</v>
      </c>
      <c r="BE469" t="s">
        <v>878</v>
      </c>
      <c r="BF469" t="s">
        <v>878</v>
      </c>
      <c r="BG469" t="s">
        <v>878</v>
      </c>
      <c r="BH469" t="s">
        <v>878</v>
      </c>
      <c r="BI469" t="s">
        <v>878</v>
      </c>
      <c r="BJ469" t="s">
        <v>878</v>
      </c>
      <c r="BK469" t="s">
        <v>878</v>
      </c>
      <c r="BL469" t="s">
        <v>878</v>
      </c>
      <c r="BM469" t="s">
        <v>878</v>
      </c>
      <c r="BN469" t="s">
        <v>878</v>
      </c>
      <c r="BO469" t="s">
        <v>878</v>
      </c>
      <c r="BP469" t="s">
        <v>878</v>
      </c>
      <c r="BQ469" t="s">
        <v>878</v>
      </c>
      <c r="BR469">
        <v>2200</v>
      </c>
      <c r="BS469" t="s">
        <v>878</v>
      </c>
    </row>
    <row r="470" spans="1:71" x14ac:dyDescent="0.25">
      <c r="A470" t="s">
        <v>850</v>
      </c>
      <c r="B470" t="s">
        <v>878</v>
      </c>
      <c r="C470">
        <v>74700</v>
      </c>
      <c r="D470" t="s">
        <v>878</v>
      </c>
      <c r="E470" s="2">
        <v>2E-3</v>
      </c>
      <c r="F470" t="s">
        <v>878</v>
      </c>
      <c r="G470">
        <v>264</v>
      </c>
      <c r="H470">
        <v>1.06</v>
      </c>
      <c r="I470" t="s">
        <v>878</v>
      </c>
      <c r="J470">
        <v>59600</v>
      </c>
      <c r="K470" t="s">
        <v>878</v>
      </c>
      <c r="L470">
        <v>34.5</v>
      </c>
      <c r="M470" t="s">
        <v>878</v>
      </c>
      <c r="N470">
        <v>46.3</v>
      </c>
      <c r="O470">
        <v>193</v>
      </c>
      <c r="P470">
        <v>0.68</v>
      </c>
      <c r="Q470">
        <v>45.9</v>
      </c>
      <c r="R470">
        <v>4.33</v>
      </c>
      <c r="S470">
        <v>2.12</v>
      </c>
      <c r="T470">
        <v>1.67</v>
      </c>
      <c r="U470">
        <v>79500</v>
      </c>
      <c r="V470">
        <v>19.899999999999999</v>
      </c>
      <c r="W470">
        <v>5.22</v>
      </c>
      <c r="X470" t="s">
        <v>878</v>
      </c>
      <c r="Y470">
        <v>3.51</v>
      </c>
      <c r="Z470" t="s">
        <v>878</v>
      </c>
      <c r="AA470">
        <v>0.81</v>
      </c>
      <c r="AB470">
        <v>6.0999999999999999E-2</v>
      </c>
      <c r="AC470" t="s">
        <v>878</v>
      </c>
      <c r="AD470">
        <v>6800</v>
      </c>
      <c r="AE470">
        <v>17</v>
      </c>
      <c r="AF470">
        <v>6.86</v>
      </c>
      <c r="AG470">
        <v>0.23</v>
      </c>
      <c r="AH470">
        <v>43900</v>
      </c>
      <c r="AI470">
        <v>1110</v>
      </c>
      <c r="AJ470">
        <v>1.46</v>
      </c>
      <c r="AK470">
        <v>23500</v>
      </c>
      <c r="AL470">
        <v>21.1</v>
      </c>
      <c r="AM470">
        <v>19.399999999999999</v>
      </c>
      <c r="AN470" t="s">
        <v>878</v>
      </c>
      <c r="AO470">
        <v>1440</v>
      </c>
      <c r="AP470">
        <v>2.88</v>
      </c>
      <c r="AQ470" t="s">
        <v>878</v>
      </c>
      <c r="AR470">
        <v>4.45</v>
      </c>
      <c r="AS470" t="s">
        <v>878</v>
      </c>
      <c r="AT470" t="s">
        <v>878</v>
      </c>
      <c r="AU470" t="s">
        <v>878</v>
      </c>
      <c r="AV470" t="s">
        <v>878</v>
      </c>
      <c r="AW470" t="s">
        <v>878</v>
      </c>
      <c r="AX470">
        <v>110</v>
      </c>
      <c r="AY470" t="s">
        <v>878</v>
      </c>
      <c r="AZ470">
        <v>20.7</v>
      </c>
      <c r="BA470" t="s">
        <v>878</v>
      </c>
      <c r="BB470" t="s">
        <v>878</v>
      </c>
      <c r="BC470" t="s">
        <v>878</v>
      </c>
      <c r="BD470">
        <v>1.46</v>
      </c>
      <c r="BE470">
        <v>419</v>
      </c>
      <c r="BF470" t="s">
        <v>878</v>
      </c>
      <c r="BG470">
        <v>0.76</v>
      </c>
      <c r="BH470" t="s">
        <v>878</v>
      </c>
      <c r="BI470">
        <v>2.57</v>
      </c>
      <c r="BJ470">
        <v>10800</v>
      </c>
      <c r="BK470">
        <v>6.5000000000000002E-2</v>
      </c>
      <c r="BL470">
        <v>0.28000000000000003</v>
      </c>
      <c r="BM470">
        <v>0.68</v>
      </c>
      <c r="BN470" t="s">
        <v>878</v>
      </c>
      <c r="BO470">
        <v>0.43</v>
      </c>
      <c r="BP470">
        <v>21.3</v>
      </c>
      <c r="BQ470">
        <v>1.67</v>
      </c>
      <c r="BR470">
        <v>110</v>
      </c>
      <c r="BS470">
        <v>141</v>
      </c>
    </row>
    <row r="471" spans="1:71" x14ac:dyDescent="0.25">
      <c r="A471" t="s">
        <v>851</v>
      </c>
      <c r="B471" s="2">
        <v>0.05</v>
      </c>
      <c r="C471">
        <v>75000</v>
      </c>
      <c r="D471">
        <v>0.68</v>
      </c>
      <c r="E471" s="2">
        <v>2E-3</v>
      </c>
      <c r="F471" t="s">
        <v>878</v>
      </c>
      <c r="G471">
        <v>254</v>
      </c>
      <c r="H471">
        <v>1.1100000000000001</v>
      </c>
      <c r="I471" s="2">
        <v>0.1</v>
      </c>
      <c r="J471">
        <v>59200</v>
      </c>
      <c r="K471">
        <v>5.1999999999999998E-2</v>
      </c>
      <c r="L471">
        <v>36.700000000000003</v>
      </c>
      <c r="M471" t="s">
        <v>878</v>
      </c>
      <c r="N471">
        <v>44.5</v>
      </c>
      <c r="O471">
        <v>187</v>
      </c>
      <c r="P471">
        <v>0.73</v>
      </c>
      <c r="Q471">
        <v>46.8</v>
      </c>
      <c r="R471">
        <v>4.4800000000000004</v>
      </c>
      <c r="S471">
        <v>2.15</v>
      </c>
      <c r="T471">
        <v>1.66</v>
      </c>
      <c r="U471">
        <v>78200</v>
      </c>
      <c r="V471">
        <v>20.100000000000001</v>
      </c>
      <c r="W471">
        <v>5.26</v>
      </c>
      <c r="X471" t="s">
        <v>878</v>
      </c>
      <c r="Y471">
        <v>3.61</v>
      </c>
      <c r="Z471" t="s">
        <v>878</v>
      </c>
      <c r="AA471">
        <v>0.82</v>
      </c>
      <c r="AB471">
        <v>6.2E-2</v>
      </c>
      <c r="AC471" t="s">
        <v>878</v>
      </c>
      <c r="AD471">
        <v>7400</v>
      </c>
      <c r="AE471">
        <v>17.8</v>
      </c>
      <c r="AF471">
        <v>7.38</v>
      </c>
      <c r="AG471">
        <v>0.23</v>
      </c>
      <c r="AH471">
        <v>42700</v>
      </c>
      <c r="AI471">
        <v>1100</v>
      </c>
      <c r="AJ471">
        <v>1.44</v>
      </c>
      <c r="AK471">
        <v>23600</v>
      </c>
      <c r="AL471">
        <v>21.4</v>
      </c>
      <c r="AM471">
        <v>20</v>
      </c>
      <c r="AN471" t="s">
        <v>878</v>
      </c>
      <c r="AO471">
        <v>1460</v>
      </c>
      <c r="AP471">
        <v>2.69</v>
      </c>
      <c r="AQ471" t="s">
        <v>878</v>
      </c>
      <c r="AR471">
        <v>4.5999999999999996</v>
      </c>
      <c r="AS471" t="s">
        <v>878</v>
      </c>
      <c r="AT471" t="s">
        <v>878</v>
      </c>
      <c r="AU471" s="2">
        <v>2E-3</v>
      </c>
      <c r="AV471" t="s">
        <v>878</v>
      </c>
      <c r="AW471" t="s">
        <v>878</v>
      </c>
      <c r="AX471">
        <v>90</v>
      </c>
      <c r="AY471">
        <v>0.13</v>
      </c>
      <c r="AZ471">
        <v>20.5</v>
      </c>
      <c r="BA471" s="2">
        <v>1</v>
      </c>
      <c r="BB471" t="s">
        <v>878</v>
      </c>
      <c r="BC471" t="s">
        <v>878</v>
      </c>
      <c r="BD471">
        <v>1.45</v>
      </c>
      <c r="BE471">
        <v>415</v>
      </c>
      <c r="BF471">
        <v>1.29</v>
      </c>
      <c r="BG471">
        <v>0.79</v>
      </c>
      <c r="BH471" t="s">
        <v>878</v>
      </c>
      <c r="BI471">
        <v>2.79</v>
      </c>
      <c r="BJ471">
        <v>10600</v>
      </c>
      <c r="BK471">
        <v>7.0000000000000007E-2</v>
      </c>
      <c r="BL471">
        <v>0.28000000000000003</v>
      </c>
      <c r="BM471">
        <v>0.7</v>
      </c>
      <c r="BN471" t="s">
        <v>878</v>
      </c>
      <c r="BO471">
        <v>0.43</v>
      </c>
      <c r="BP471">
        <v>21.1</v>
      </c>
      <c r="BQ471">
        <v>1.67</v>
      </c>
      <c r="BR471">
        <v>107</v>
      </c>
      <c r="BS471">
        <v>139</v>
      </c>
    </row>
    <row r="472" spans="1:71" x14ac:dyDescent="0.25">
      <c r="A472" t="s">
        <v>852</v>
      </c>
      <c r="B472" t="s">
        <v>878</v>
      </c>
      <c r="C472">
        <v>74400</v>
      </c>
      <c r="D472" t="s">
        <v>878</v>
      </c>
      <c r="E472" s="2">
        <v>1E-3</v>
      </c>
      <c r="F472" t="s">
        <v>878</v>
      </c>
      <c r="G472">
        <v>263</v>
      </c>
      <c r="H472">
        <v>1.1200000000000001</v>
      </c>
      <c r="I472" t="s">
        <v>878</v>
      </c>
      <c r="J472">
        <v>59300</v>
      </c>
      <c r="K472" t="s">
        <v>878</v>
      </c>
      <c r="L472">
        <v>38.200000000000003</v>
      </c>
      <c r="M472" t="s">
        <v>878</v>
      </c>
      <c r="N472">
        <v>45.7</v>
      </c>
      <c r="O472">
        <v>180</v>
      </c>
      <c r="P472">
        <v>0.69</v>
      </c>
      <c r="Q472">
        <v>45.4</v>
      </c>
      <c r="R472">
        <v>4.53</v>
      </c>
      <c r="S472">
        <v>2.17</v>
      </c>
      <c r="T472">
        <v>1.7</v>
      </c>
      <c r="U472">
        <v>78700</v>
      </c>
      <c r="V472">
        <v>20.2</v>
      </c>
      <c r="W472">
        <v>5.32</v>
      </c>
      <c r="X472" t="s">
        <v>878</v>
      </c>
      <c r="Y472">
        <v>3.54</v>
      </c>
      <c r="Z472" t="s">
        <v>878</v>
      </c>
      <c r="AA472">
        <v>0.83</v>
      </c>
      <c r="AB472">
        <v>6.2E-2</v>
      </c>
      <c r="AC472" t="s">
        <v>878</v>
      </c>
      <c r="AD472">
        <v>7550</v>
      </c>
      <c r="AE472">
        <v>18.5</v>
      </c>
      <c r="AF472">
        <v>7.5</v>
      </c>
      <c r="AG472">
        <v>0.25</v>
      </c>
      <c r="AH472">
        <v>43300</v>
      </c>
      <c r="AI472">
        <v>1100</v>
      </c>
      <c r="AJ472">
        <v>1.61</v>
      </c>
      <c r="AK472">
        <v>23500</v>
      </c>
      <c r="AL472">
        <v>21.9</v>
      </c>
      <c r="AM472">
        <v>20.399999999999999</v>
      </c>
      <c r="AN472" t="s">
        <v>878</v>
      </c>
      <c r="AO472">
        <v>1500</v>
      </c>
      <c r="AP472">
        <v>3.03</v>
      </c>
      <c r="AQ472" t="s">
        <v>878</v>
      </c>
      <c r="AR472">
        <v>4.71</v>
      </c>
      <c r="AS472" t="s">
        <v>878</v>
      </c>
      <c r="AT472" t="s">
        <v>878</v>
      </c>
      <c r="AU472" s="2">
        <v>2E-3</v>
      </c>
      <c r="AV472" t="s">
        <v>878</v>
      </c>
      <c r="AW472" t="s">
        <v>878</v>
      </c>
      <c r="AX472" s="2">
        <v>100</v>
      </c>
      <c r="AY472">
        <v>7.4999999999999997E-2</v>
      </c>
      <c r="AZ472">
        <v>20</v>
      </c>
      <c r="BA472" t="s">
        <v>878</v>
      </c>
      <c r="BB472" t="s">
        <v>878</v>
      </c>
      <c r="BC472" t="s">
        <v>878</v>
      </c>
      <c r="BD472">
        <v>1.48</v>
      </c>
      <c r="BE472">
        <v>416</v>
      </c>
      <c r="BF472">
        <v>1.31</v>
      </c>
      <c r="BG472">
        <v>0.79</v>
      </c>
      <c r="BH472" t="s">
        <v>878</v>
      </c>
      <c r="BI472">
        <v>2.92</v>
      </c>
      <c r="BJ472">
        <v>10700</v>
      </c>
      <c r="BK472">
        <v>7.0999999999999994E-2</v>
      </c>
      <c r="BL472">
        <v>0.28000000000000003</v>
      </c>
      <c r="BM472">
        <v>0.75</v>
      </c>
      <c r="BN472" t="s">
        <v>878</v>
      </c>
      <c r="BO472">
        <v>0.45</v>
      </c>
      <c r="BP472">
        <v>21</v>
      </c>
      <c r="BQ472">
        <v>1.74</v>
      </c>
      <c r="BR472">
        <v>112</v>
      </c>
      <c r="BS472">
        <v>138</v>
      </c>
    </row>
    <row r="473" spans="1:71" x14ac:dyDescent="0.25">
      <c r="A473" t="s">
        <v>853</v>
      </c>
      <c r="B473" t="s">
        <v>878</v>
      </c>
      <c r="C473">
        <v>75100</v>
      </c>
      <c r="D473" t="s">
        <v>878</v>
      </c>
      <c r="E473" s="2">
        <v>2E-3</v>
      </c>
      <c r="F473" t="s">
        <v>878</v>
      </c>
      <c r="G473">
        <v>3001</v>
      </c>
      <c r="H473">
        <v>3.26</v>
      </c>
      <c r="I473">
        <v>0.1</v>
      </c>
      <c r="J473">
        <v>13100</v>
      </c>
      <c r="K473">
        <v>0.4</v>
      </c>
      <c r="L473">
        <v>92</v>
      </c>
      <c r="M473" t="s">
        <v>878</v>
      </c>
      <c r="N473">
        <v>2.74</v>
      </c>
      <c r="O473" t="s">
        <v>878</v>
      </c>
      <c r="P473">
        <v>7.45</v>
      </c>
      <c r="Q473">
        <v>7.49</v>
      </c>
      <c r="R473">
        <v>3.64</v>
      </c>
      <c r="S473">
        <v>0.98</v>
      </c>
      <c r="T473">
        <v>1.48</v>
      </c>
      <c r="U473">
        <v>26100</v>
      </c>
      <c r="V473">
        <v>23.1</v>
      </c>
      <c r="W473">
        <v>6.33</v>
      </c>
      <c r="X473" t="s">
        <v>878</v>
      </c>
      <c r="Y473">
        <v>5.7</v>
      </c>
      <c r="Z473" t="s">
        <v>878</v>
      </c>
      <c r="AA473" t="s">
        <v>878</v>
      </c>
      <c r="AB473">
        <v>6.2E-2</v>
      </c>
      <c r="AC473" t="s">
        <v>878</v>
      </c>
      <c r="AD473">
        <v>31200</v>
      </c>
      <c r="AE473">
        <v>45.4</v>
      </c>
      <c r="AF473">
        <v>37.6</v>
      </c>
      <c r="AG473">
        <v>6.8000000000000005E-2</v>
      </c>
      <c r="AH473">
        <v>1600</v>
      </c>
      <c r="AI473">
        <v>330</v>
      </c>
      <c r="AJ473">
        <v>3.64</v>
      </c>
      <c r="AK473">
        <v>25900</v>
      </c>
      <c r="AL473">
        <v>19.7</v>
      </c>
      <c r="AM473">
        <v>40.6</v>
      </c>
      <c r="AN473" t="s">
        <v>878</v>
      </c>
      <c r="AO473">
        <v>360</v>
      </c>
      <c r="AP473">
        <v>27.9</v>
      </c>
      <c r="AQ473" t="s">
        <v>878</v>
      </c>
      <c r="AR473">
        <v>11.2</v>
      </c>
      <c r="AS473" t="s">
        <v>878</v>
      </c>
      <c r="AT473" t="s">
        <v>878</v>
      </c>
      <c r="AU473" t="s">
        <v>878</v>
      </c>
      <c r="AV473" t="s">
        <v>878</v>
      </c>
      <c r="AW473" t="s">
        <v>878</v>
      </c>
      <c r="AX473">
        <v>90</v>
      </c>
      <c r="AY473">
        <v>1.22</v>
      </c>
      <c r="AZ473">
        <v>4.21</v>
      </c>
      <c r="BA473" t="s">
        <v>878</v>
      </c>
      <c r="BB473" t="s">
        <v>878</v>
      </c>
      <c r="BC473" t="s">
        <v>878</v>
      </c>
      <c r="BD473">
        <v>3.98</v>
      </c>
      <c r="BE473">
        <v>186</v>
      </c>
      <c r="BF473">
        <v>1.46</v>
      </c>
      <c r="BG473">
        <v>0.82</v>
      </c>
      <c r="BH473" t="s">
        <v>878</v>
      </c>
      <c r="BI473">
        <v>15.3</v>
      </c>
      <c r="BJ473">
        <v>1210</v>
      </c>
      <c r="BK473">
        <v>0.87</v>
      </c>
      <c r="BL473" t="s">
        <v>878</v>
      </c>
      <c r="BM473">
        <v>5.94</v>
      </c>
      <c r="BN473" t="s">
        <v>878</v>
      </c>
      <c r="BO473">
        <v>2.08</v>
      </c>
      <c r="BP473">
        <v>15</v>
      </c>
      <c r="BQ473">
        <v>0.54</v>
      </c>
      <c r="BR473">
        <v>118</v>
      </c>
      <c r="BS473">
        <v>211</v>
      </c>
    </row>
    <row r="474" spans="1:71" x14ac:dyDescent="0.25">
      <c r="A474" t="s">
        <v>854</v>
      </c>
      <c r="B474">
        <v>0.152</v>
      </c>
      <c r="C474">
        <v>75400</v>
      </c>
      <c r="D474">
        <v>4.74</v>
      </c>
      <c r="E474" s="2">
        <v>3.0000000000000001E-3</v>
      </c>
      <c r="F474" t="s">
        <v>878</v>
      </c>
      <c r="G474">
        <v>2637</v>
      </c>
      <c r="H474">
        <v>3.17</v>
      </c>
      <c r="I474">
        <v>0.31</v>
      </c>
      <c r="J474">
        <v>8460</v>
      </c>
      <c r="K474">
        <v>0.42</v>
      </c>
      <c r="L474">
        <v>95</v>
      </c>
      <c r="M474" t="s">
        <v>878</v>
      </c>
      <c r="N474">
        <v>4.0199999999999996</v>
      </c>
      <c r="O474" t="s">
        <v>878</v>
      </c>
      <c r="P474">
        <v>7.13</v>
      </c>
      <c r="Q474">
        <v>12.2</v>
      </c>
      <c r="R474">
        <v>3.91</v>
      </c>
      <c r="S474">
        <v>1.22</v>
      </c>
      <c r="T474">
        <v>1.48</v>
      </c>
      <c r="U474">
        <v>25500</v>
      </c>
      <c r="V474">
        <v>22.9</v>
      </c>
      <c r="W474">
        <v>6.7</v>
      </c>
      <c r="X474" t="s">
        <v>878</v>
      </c>
      <c r="Y474">
        <v>5.3</v>
      </c>
      <c r="Z474" t="s">
        <v>878</v>
      </c>
      <c r="AA474">
        <v>0.55000000000000004</v>
      </c>
      <c r="AB474">
        <v>0.08</v>
      </c>
      <c r="AC474" t="s">
        <v>878</v>
      </c>
      <c r="AD474">
        <v>30400</v>
      </c>
      <c r="AE474">
        <v>46.9</v>
      </c>
      <c r="AF474">
        <v>37.200000000000003</v>
      </c>
      <c r="AG474">
        <v>0.1</v>
      </c>
      <c r="AH474">
        <v>3150</v>
      </c>
      <c r="AI474">
        <v>310</v>
      </c>
      <c r="AJ474">
        <v>2.64</v>
      </c>
      <c r="AK474">
        <v>24200</v>
      </c>
      <c r="AL474">
        <v>17.899999999999999</v>
      </c>
      <c r="AM474">
        <v>40.200000000000003</v>
      </c>
      <c r="AN474" t="s">
        <v>878</v>
      </c>
      <c r="AO474">
        <v>490</v>
      </c>
      <c r="AP474">
        <v>26.1</v>
      </c>
      <c r="AQ474" t="s">
        <v>878</v>
      </c>
      <c r="AR474" t="s">
        <v>878</v>
      </c>
      <c r="AS474" t="s">
        <v>878</v>
      </c>
      <c r="AT474" t="s">
        <v>878</v>
      </c>
      <c r="AU474" t="s">
        <v>878</v>
      </c>
      <c r="AV474" t="s">
        <v>878</v>
      </c>
      <c r="AW474" t="s">
        <v>878</v>
      </c>
      <c r="AX474">
        <v>290</v>
      </c>
      <c r="AY474">
        <v>1.55</v>
      </c>
      <c r="AZ474">
        <v>5.09</v>
      </c>
      <c r="BA474" t="s">
        <v>878</v>
      </c>
      <c r="BB474" t="s">
        <v>878</v>
      </c>
      <c r="BC474" t="s">
        <v>878</v>
      </c>
      <c r="BD474">
        <v>4.0199999999999996</v>
      </c>
      <c r="BE474">
        <v>178</v>
      </c>
      <c r="BF474" t="s">
        <v>878</v>
      </c>
      <c r="BG474">
        <v>0.87</v>
      </c>
      <c r="BH474" t="s">
        <v>878</v>
      </c>
      <c r="BI474">
        <v>15.9</v>
      </c>
      <c r="BJ474">
        <v>1570</v>
      </c>
      <c r="BK474">
        <v>0.93</v>
      </c>
      <c r="BL474">
        <v>0.13</v>
      </c>
      <c r="BM474">
        <v>5.62</v>
      </c>
      <c r="BN474" t="s">
        <v>878</v>
      </c>
      <c r="BO474" t="s">
        <v>878</v>
      </c>
      <c r="BP474">
        <v>16</v>
      </c>
      <c r="BQ474">
        <v>0.73</v>
      </c>
      <c r="BR474">
        <v>120</v>
      </c>
      <c r="BS474">
        <v>178</v>
      </c>
    </row>
    <row r="475" spans="1:71" x14ac:dyDescent="0.25">
      <c r="A475" t="s">
        <v>855</v>
      </c>
      <c r="B475">
        <v>0.14899999999999999</v>
      </c>
      <c r="C475">
        <v>73600</v>
      </c>
      <c r="D475">
        <v>5.59</v>
      </c>
      <c r="E475" s="2">
        <v>2E-3</v>
      </c>
      <c r="F475" t="s">
        <v>878</v>
      </c>
      <c r="G475">
        <v>2378</v>
      </c>
      <c r="H475">
        <v>3.19</v>
      </c>
      <c r="I475">
        <v>1.08</v>
      </c>
      <c r="J475">
        <v>9100</v>
      </c>
      <c r="K475">
        <v>0.84</v>
      </c>
      <c r="L475">
        <v>86</v>
      </c>
      <c r="M475" t="s">
        <v>878</v>
      </c>
      <c r="N475">
        <v>4.66</v>
      </c>
      <c r="O475">
        <v>13.7</v>
      </c>
      <c r="P475">
        <v>7.96</v>
      </c>
      <c r="Q475">
        <v>14.1</v>
      </c>
      <c r="R475">
        <v>3.64</v>
      </c>
      <c r="S475">
        <v>1.18</v>
      </c>
      <c r="T475">
        <v>1.45</v>
      </c>
      <c r="U475">
        <v>25800</v>
      </c>
      <c r="V475">
        <v>22.1</v>
      </c>
      <c r="W475">
        <v>6.32</v>
      </c>
      <c r="X475" t="s">
        <v>878</v>
      </c>
      <c r="Y475">
        <v>4.96</v>
      </c>
      <c r="Z475" t="s">
        <v>878</v>
      </c>
      <c r="AA475">
        <v>0.53</v>
      </c>
      <c r="AB475">
        <v>0.2</v>
      </c>
      <c r="AC475" t="s">
        <v>878</v>
      </c>
      <c r="AD475">
        <v>30600</v>
      </c>
      <c r="AE475">
        <v>42.5</v>
      </c>
      <c r="AF475">
        <v>36.9</v>
      </c>
      <c r="AG475">
        <v>0.11</v>
      </c>
      <c r="AH475">
        <v>3630</v>
      </c>
      <c r="AI475">
        <v>310</v>
      </c>
      <c r="AJ475">
        <v>2.44</v>
      </c>
      <c r="AK475">
        <v>21600</v>
      </c>
      <c r="AL475">
        <v>17.600000000000001</v>
      </c>
      <c r="AM475">
        <v>38.1</v>
      </c>
      <c r="AN475" t="s">
        <v>878</v>
      </c>
      <c r="AO475">
        <v>520</v>
      </c>
      <c r="AP475">
        <v>25.8</v>
      </c>
      <c r="AQ475" t="s">
        <v>878</v>
      </c>
      <c r="AR475">
        <v>10.1</v>
      </c>
      <c r="AS475" t="s">
        <v>878</v>
      </c>
      <c r="AT475" t="s">
        <v>878</v>
      </c>
      <c r="AU475" s="2">
        <v>2E-3</v>
      </c>
      <c r="AV475" t="s">
        <v>878</v>
      </c>
      <c r="AW475" t="s">
        <v>878</v>
      </c>
      <c r="AX475">
        <v>330</v>
      </c>
      <c r="AY475">
        <v>1.28</v>
      </c>
      <c r="AZ475">
        <v>5.14</v>
      </c>
      <c r="BA475" s="2">
        <v>2</v>
      </c>
      <c r="BB475" t="s">
        <v>878</v>
      </c>
      <c r="BC475" t="s">
        <v>878</v>
      </c>
      <c r="BD475">
        <v>4.5599999999999996</v>
      </c>
      <c r="BE475">
        <v>173</v>
      </c>
      <c r="BF475">
        <v>1.33</v>
      </c>
      <c r="BG475">
        <v>0.8</v>
      </c>
      <c r="BH475" t="s">
        <v>878</v>
      </c>
      <c r="BI475">
        <v>15.5</v>
      </c>
      <c r="BJ475">
        <v>1700</v>
      </c>
      <c r="BK475">
        <v>1.05</v>
      </c>
      <c r="BL475">
        <v>0.14000000000000001</v>
      </c>
      <c r="BM475">
        <v>5.07</v>
      </c>
      <c r="BN475" t="s">
        <v>878</v>
      </c>
      <c r="BO475">
        <v>1.88</v>
      </c>
      <c r="BP475">
        <v>15.3</v>
      </c>
      <c r="BQ475">
        <v>0.79</v>
      </c>
      <c r="BR475">
        <v>118</v>
      </c>
      <c r="BS475">
        <v>163</v>
      </c>
    </row>
    <row r="476" spans="1:71" x14ac:dyDescent="0.25">
      <c r="A476" t="s">
        <v>856</v>
      </c>
      <c r="B476">
        <v>0.16700000000000001</v>
      </c>
      <c r="C476">
        <v>72300</v>
      </c>
      <c r="D476">
        <v>5.77</v>
      </c>
      <c r="E476" s="2">
        <v>3.0000000000000001E-3</v>
      </c>
      <c r="F476" t="s">
        <v>878</v>
      </c>
      <c r="G476">
        <v>2493</v>
      </c>
      <c r="H476">
        <v>3.12</v>
      </c>
      <c r="I476">
        <v>0.4</v>
      </c>
      <c r="J476">
        <v>12300</v>
      </c>
      <c r="K476">
        <v>0.46</v>
      </c>
      <c r="L476">
        <v>87</v>
      </c>
      <c r="M476" t="s">
        <v>878</v>
      </c>
      <c r="N476">
        <v>4.82</v>
      </c>
      <c r="O476" t="s">
        <v>878</v>
      </c>
      <c r="P476">
        <v>7.34</v>
      </c>
      <c r="Q476" t="s">
        <v>878</v>
      </c>
      <c r="R476" t="s">
        <v>878</v>
      </c>
      <c r="S476" t="s">
        <v>878</v>
      </c>
      <c r="T476" t="s">
        <v>878</v>
      </c>
      <c r="U476">
        <v>22600</v>
      </c>
      <c r="V476">
        <v>21</v>
      </c>
      <c r="W476" t="s">
        <v>878</v>
      </c>
      <c r="X476" t="s">
        <v>878</v>
      </c>
      <c r="Y476">
        <v>4.16</v>
      </c>
      <c r="Z476" t="s">
        <v>878</v>
      </c>
      <c r="AA476" t="s">
        <v>878</v>
      </c>
      <c r="AB476">
        <v>8.6999999999999994E-2</v>
      </c>
      <c r="AC476" t="s">
        <v>878</v>
      </c>
      <c r="AD476">
        <v>31700</v>
      </c>
      <c r="AE476">
        <v>41.7</v>
      </c>
      <c r="AF476">
        <v>38</v>
      </c>
      <c r="AG476" t="s">
        <v>878</v>
      </c>
      <c r="AH476">
        <v>3660</v>
      </c>
      <c r="AI476">
        <v>260</v>
      </c>
      <c r="AJ476">
        <v>2.75</v>
      </c>
      <c r="AK476">
        <v>20800</v>
      </c>
      <c r="AL476">
        <v>16.600000000000001</v>
      </c>
      <c r="AM476" t="s">
        <v>878</v>
      </c>
      <c r="AN476" t="s">
        <v>878</v>
      </c>
      <c r="AO476">
        <v>600</v>
      </c>
      <c r="AP476">
        <v>27.8</v>
      </c>
      <c r="AQ476" t="s">
        <v>878</v>
      </c>
      <c r="AR476" t="s">
        <v>878</v>
      </c>
      <c r="AS476" t="s">
        <v>878</v>
      </c>
      <c r="AT476" t="s">
        <v>878</v>
      </c>
      <c r="AU476" s="2">
        <v>2E-3</v>
      </c>
      <c r="AV476" t="s">
        <v>878</v>
      </c>
      <c r="AW476" t="s">
        <v>878</v>
      </c>
      <c r="AX476">
        <v>550</v>
      </c>
      <c r="AY476">
        <v>1.18</v>
      </c>
      <c r="AZ476">
        <v>4.45</v>
      </c>
      <c r="BA476" s="2">
        <v>5</v>
      </c>
      <c r="BB476" t="s">
        <v>878</v>
      </c>
      <c r="BC476" t="s">
        <v>878</v>
      </c>
      <c r="BD476">
        <v>4.21</v>
      </c>
      <c r="BE476">
        <v>187</v>
      </c>
      <c r="BF476">
        <v>1.22</v>
      </c>
      <c r="BG476">
        <v>0.77</v>
      </c>
      <c r="BH476" t="s">
        <v>878</v>
      </c>
      <c r="BI476">
        <v>15.5</v>
      </c>
      <c r="BJ476">
        <v>1600</v>
      </c>
      <c r="BK476">
        <v>0.95</v>
      </c>
      <c r="BL476" t="s">
        <v>878</v>
      </c>
      <c r="BM476">
        <v>4.87</v>
      </c>
      <c r="BN476" t="s">
        <v>878</v>
      </c>
      <c r="BO476">
        <v>2.1</v>
      </c>
      <c r="BP476">
        <v>13.7</v>
      </c>
      <c r="BQ476">
        <v>0.66</v>
      </c>
      <c r="BR476">
        <v>115</v>
      </c>
      <c r="BS476">
        <v>136</v>
      </c>
    </row>
    <row r="477" spans="1:71" x14ac:dyDescent="0.25">
      <c r="A477" t="s">
        <v>857</v>
      </c>
      <c r="B477">
        <v>0.17100000000000001</v>
      </c>
      <c r="C477">
        <v>77500</v>
      </c>
      <c r="D477">
        <v>3</v>
      </c>
      <c r="E477" s="2">
        <v>2E-3</v>
      </c>
      <c r="F477" t="s">
        <v>878</v>
      </c>
      <c r="G477">
        <v>2940</v>
      </c>
      <c r="H477">
        <v>3.2</v>
      </c>
      <c r="I477">
        <v>0.16</v>
      </c>
      <c r="J477">
        <v>11100</v>
      </c>
      <c r="K477">
        <v>0.4</v>
      </c>
      <c r="L477">
        <v>94</v>
      </c>
      <c r="M477" t="s">
        <v>878</v>
      </c>
      <c r="N477">
        <v>2.1</v>
      </c>
      <c r="O477" t="s">
        <v>878</v>
      </c>
      <c r="P477">
        <v>6.67</v>
      </c>
      <c r="Q477">
        <v>5.05</v>
      </c>
      <c r="R477" t="s">
        <v>878</v>
      </c>
      <c r="S477" t="s">
        <v>878</v>
      </c>
      <c r="T477" t="s">
        <v>878</v>
      </c>
      <c r="U477">
        <v>24700</v>
      </c>
      <c r="V477">
        <v>23</v>
      </c>
      <c r="W477" t="s">
        <v>878</v>
      </c>
      <c r="X477" t="s">
        <v>878</v>
      </c>
      <c r="Y477">
        <v>6.61</v>
      </c>
      <c r="Z477" t="s">
        <v>878</v>
      </c>
      <c r="AA477" t="s">
        <v>878</v>
      </c>
      <c r="AB477">
        <v>7.1999999999999995E-2</v>
      </c>
      <c r="AC477" t="s">
        <v>878</v>
      </c>
      <c r="AD477">
        <v>31700</v>
      </c>
      <c r="AE477">
        <v>47.8</v>
      </c>
      <c r="AF477">
        <v>33.200000000000003</v>
      </c>
      <c r="AG477" t="s">
        <v>878</v>
      </c>
      <c r="AH477">
        <v>1490</v>
      </c>
      <c r="AI477">
        <v>330</v>
      </c>
      <c r="AJ477">
        <v>2.88</v>
      </c>
      <c r="AK477">
        <v>28300</v>
      </c>
      <c r="AL477">
        <v>19.8</v>
      </c>
      <c r="AM477" t="s">
        <v>878</v>
      </c>
      <c r="AN477" t="s">
        <v>878</v>
      </c>
      <c r="AO477">
        <v>300</v>
      </c>
      <c r="AP477">
        <v>24</v>
      </c>
      <c r="AQ477" t="s">
        <v>878</v>
      </c>
      <c r="AR477" t="s">
        <v>878</v>
      </c>
      <c r="AS477" t="s">
        <v>878</v>
      </c>
      <c r="AT477" t="s">
        <v>878</v>
      </c>
      <c r="AU477" s="2">
        <v>2E-3</v>
      </c>
      <c r="AV477" t="s">
        <v>878</v>
      </c>
      <c r="AW477" t="s">
        <v>878</v>
      </c>
      <c r="AX477" t="s">
        <v>878</v>
      </c>
      <c r="AY477">
        <v>1.03</v>
      </c>
      <c r="AZ477">
        <v>4.3099999999999996</v>
      </c>
      <c r="BA477" s="2">
        <v>1</v>
      </c>
      <c r="BB477" t="s">
        <v>878</v>
      </c>
      <c r="BC477" t="s">
        <v>878</v>
      </c>
      <c r="BD477">
        <v>3.97</v>
      </c>
      <c r="BE477">
        <v>178</v>
      </c>
      <c r="BF477">
        <v>1.45</v>
      </c>
      <c r="BG477" t="s">
        <v>878</v>
      </c>
      <c r="BH477" t="s">
        <v>878</v>
      </c>
      <c r="BI477">
        <v>15.3</v>
      </c>
      <c r="BJ477">
        <v>1190</v>
      </c>
      <c r="BK477">
        <v>0.8</v>
      </c>
      <c r="BL477" t="s">
        <v>878</v>
      </c>
      <c r="BM477">
        <v>5.89</v>
      </c>
      <c r="BN477" t="s">
        <v>878</v>
      </c>
      <c r="BO477">
        <v>1.54</v>
      </c>
      <c r="BP477">
        <v>15.5</v>
      </c>
      <c r="BQ477">
        <v>0.53</v>
      </c>
      <c r="BR477">
        <v>118</v>
      </c>
      <c r="BS477">
        <v>245</v>
      </c>
    </row>
    <row r="478" spans="1:71" x14ac:dyDescent="0.25">
      <c r="A478" t="s">
        <v>858</v>
      </c>
      <c r="B478">
        <v>0.90600000000000003</v>
      </c>
      <c r="C478">
        <v>20300</v>
      </c>
      <c r="D478">
        <v>1.9</v>
      </c>
      <c r="E478">
        <v>1.2E-2</v>
      </c>
      <c r="F478" s="2">
        <v>10</v>
      </c>
      <c r="G478">
        <v>50</v>
      </c>
      <c r="H478" s="2">
        <v>0.5</v>
      </c>
      <c r="I478">
        <v>5.67</v>
      </c>
      <c r="J478">
        <v>134</v>
      </c>
      <c r="K478">
        <v>0.84</v>
      </c>
      <c r="L478">
        <v>47.1</v>
      </c>
      <c r="M478" t="s">
        <v>878</v>
      </c>
      <c r="N478" t="s">
        <v>878</v>
      </c>
      <c r="O478">
        <v>21.4</v>
      </c>
      <c r="P478">
        <v>0.54</v>
      </c>
      <c r="Q478">
        <v>28</v>
      </c>
      <c r="R478" t="s">
        <v>878</v>
      </c>
      <c r="S478" t="s">
        <v>878</v>
      </c>
      <c r="T478" t="s">
        <v>878</v>
      </c>
      <c r="U478">
        <v>2883</v>
      </c>
      <c r="V478">
        <v>10.8</v>
      </c>
      <c r="W478" t="s">
        <v>878</v>
      </c>
      <c r="X478" s="2">
        <v>0.2</v>
      </c>
      <c r="Y478">
        <v>1.81</v>
      </c>
      <c r="Z478">
        <v>0.14000000000000001</v>
      </c>
      <c r="AA478" t="s">
        <v>878</v>
      </c>
      <c r="AB478" s="2">
        <v>0.05</v>
      </c>
      <c r="AC478" t="s">
        <v>878</v>
      </c>
      <c r="AD478">
        <v>416</v>
      </c>
      <c r="AE478">
        <v>25.9</v>
      </c>
      <c r="AF478" s="2">
        <v>3</v>
      </c>
      <c r="AG478">
        <v>0.05</v>
      </c>
      <c r="AH478">
        <v>657</v>
      </c>
      <c r="AI478" t="s">
        <v>878</v>
      </c>
      <c r="AJ478">
        <v>4.24</v>
      </c>
      <c r="AK478">
        <v>1331</v>
      </c>
      <c r="AL478" s="2">
        <v>0.2</v>
      </c>
      <c r="AM478">
        <v>17.2</v>
      </c>
      <c r="AN478">
        <v>10.6</v>
      </c>
      <c r="AO478">
        <v>51</v>
      </c>
      <c r="AP478">
        <v>17</v>
      </c>
      <c r="AQ478" t="s">
        <v>878</v>
      </c>
      <c r="AR478" t="s">
        <v>878</v>
      </c>
      <c r="AS478" t="s">
        <v>878</v>
      </c>
      <c r="AT478">
        <v>5.85</v>
      </c>
      <c r="AU478" s="2">
        <v>0.05</v>
      </c>
      <c r="AV478" t="s">
        <v>878</v>
      </c>
      <c r="AW478" t="s">
        <v>878</v>
      </c>
      <c r="AX478">
        <v>197</v>
      </c>
      <c r="AY478">
        <v>3.24</v>
      </c>
      <c r="AZ478">
        <v>2.11</v>
      </c>
      <c r="BA478">
        <v>2.0499999999999998</v>
      </c>
      <c r="BB478" t="s">
        <v>878</v>
      </c>
      <c r="BC478">
        <v>2.69</v>
      </c>
      <c r="BD478">
        <v>6.45</v>
      </c>
      <c r="BE478">
        <v>5.64</v>
      </c>
      <c r="BF478" s="2">
        <v>0.05</v>
      </c>
      <c r="BG478">
        <v>0.21</v>
      </c>
      <c r="BH478">
        <v>2.9</v>
      </c>
      <c r="BI478">
        <v>20</v>
      </c>
      <c r="BJ478" t="s">
        <v>878</v>
      </c>
      <c r="BK478">
        <v>4.9000000000000002E-2</v>
      </c>
      <c r="BL478" t="s">
        <v>878</v>
      </c>
      <c r="BM478">
        <v>2.75</v>
      </c>
      <c r="BN478">
        <v>25.3</v>
      </c>
      <c r="BO478" s="2">
        <v>0.1</v>
      </c>
      <c r="BP478">
        <v>4.66</v>
      </c>
      <c r="BQ478">
        <v>0.32</v>
      </c>
      <c r="BR478">
        <v>4.54</v>
      </c>
      <c r="BS478" t="s">
        <v>878</v>
      </c>
    </row>
    <row r="479" spans="1:71" x14ac:dyDescent="0.25">
      <c r="A479" t="s">
        <v>859</v>
      </c>
      <c r="B479">
        <v>4.95</v>
      </c>
      <c r="C479" t="s">
        <v>878</v>
      </c>
      <c r="D479" t="s">
        <v>878</v>
      </c>
      <c r="E479">
        <v>2</v>
      </c>
      <c r="F479" t="s">
        <v>878</v>
      </c>
      <c r="G479" t="s">
        <v>878</v>
      </c>
      <c r="H479" t="s">
        <v>878</v>
      </c>
      <c r="I479" t="s">
        <v>878</v>
      </c>
      <c r="J479" t="s">
        <v>878</v>
      </c>
      <c r="K479" t="s">
        <v>878</v>
      </c>
      <c r="L479" t="s">
        <v>878</v>
      </c>
      <c r="M479" t="s">
        <v>878</v>
      </c>
      <c r="N479" t="s">
        <v>878</v>
      </c>
      <c r="O479" t="s">
        <v>878</v>
      </c>
      <c r="P479" t="s">
        <v>878</v>
      </c>
      <c r="Q479">
        <v>443</v>
      </c>
      <c r="R479" t="s">
        <v>878</v>
      </c>
      <c r="S479" t="s">
        <v>878</v>
      </c>
      <c r="T479" t="s">
        <v>878</v>
      </c>
      <c r="U479" t="s">
        <v>878</v>
      </c>
      <c r="V479" t="s">
        <v>878</v>
      </c>
      <c r="W479" t="s">
        <v>878</v>
      </c>
      <c r="X479" t="s">
        <v>878</v>
      </c>
      <c r="Y479" t="s">
        <v>878</v>
      </c>
      <c r="Z479" t="s">
        <v>878</v>
      </c>
      <c r="AA479" t="s">
        <v>878</v>
      </c>
      <c r="AB479" t="s">
        <v>878</v>
      </c>
      <c r="AC479" t="s">
        <v>878</v>
      </c>
      <c r="AD479" t="s">
        <v>878</v>
      </c>
      <c r="AE479" t="s">
        <v>878</v>
      </c>
      <c r="AF479" t="s">
        <v>878</v>
      </c>
      <c r="AG479" t="s">
        <v>878</v>
      </c>
      <c r="AH479" t="s">
        <v>878</v>
      </c>
      <c r="AI479" t="s">
        <v>878</v>
      </c>
      <c r="AJ479" t="s">
        <v>878</v>
      </c>
      <c r="AK479" t="s">
        <v>878</v>
      </c>
      <c r="AL479" t="s">
        <v>878</v>
      </c>
      <c r="AM479" t="s">
        <v>878</v>
      </c>
      <c r="AN479" t="s">
        <v>878</v>
      </c>
      <c r="AO479" t="s">
        <v>878</v>
      </c>
      <c r="AP479" t="s">
        <v>878</v>
      </c>
      <c r="AQ479" t="s">
        <v>878</v>
      </c>
      <c r="AR479" t="s">
        <v>878</v>
      </c>
      <c r="AS479" t="s">
        <v>878</v>
      </c>
      <c r="AT479" t="s">
        <v>878</v>
      </c>
      <c r="AU479" t="s">
        <v>878</v>
      </c>
      <c r="AV479" t="s">
        <v>878</v>
      </c>
      <c r="AW479" t="s">
        <v>878</v>
      </c>
      <c r="AX479" t="s">
        <v>878</v>
      </c>
      <c r="AY479" t="s">
        <v>878</v>
      </c>
      <c r="AZ479" t="s">
        <v>878</v>
      </c>
      <c r="BA479" t="s">
        <v>878</v>
      </c>
      <c r="BB479" t="s">
        <v>878</v>
      </c>
      <c r="BC479" t="s">
        <v>878</v>
      </c>
      <c r="BD479" t="s">
        <v>878</v>
      </c>
      <c r="BE479" t="s">
        <v>878</v>
      </c>
      <c r="BF479" t="s">
        <v>878</v>
      </c>
      <c r="BG479" t="s">
        <v>878</v>
      </c>
      <c r="BH479" t="s">
        <v>878</v>
      </c>
      <c r="BI479" t="s">
        <v>878</v>
      </c>
      <c r="BJ479" t="s">
        <v>878</v>
      </c>
      <c r="BK479" t="s">
        <v>878</v>
      </c>
      <c r="BL479" t="s">
        <v>878</v>
      </c>
      <c r="BM479" t="s">
        <v>878</v>
      </c>
      <c r="BN479" t="s">
        <v>878</v>
      </c>
      <c r="BO479" t="s">
        <v>878</v>
      </c>
      <c r="BP479" t="s">
        <v>878</v>
      </c>
      <c r="BQ479" t="s">
        <v>878</v>
      </c>
      <c r="BR479" t="s">
        <v>878</v>
      </c>
      <c r="BS479" t="s">
        <v>878</v>
      </c>
    </row>
    <row r="480" spans="1:71" x14ac:dyDescent="0.25">
      <c r="A480" t="s">
        <v>861</v>
      </c>
      <c r="B480">
        <v>1.92</v>
      </c>
      <c r="C480" t="s">
        <v>878</v>
      </c>
      <c r="D480">
        <v>8.0000000000000002E-3</v>
      </c>
      <c r="E480">
        <v>4.7E-2</v>
      </c>
      <c r="F480" t="s">
        <v>878</v>
      </c>
      <c r="G480" t="s">
        <v>878</v>
      </c>
      <c r="H480" t="s">
        <v>878</v>
      </c>
      <c r="I480">
        <v>5.44</v>
      </c>
      <c r="J480" t="s">
        <v>878</v>
      </c>
      <c r="K480">
        <v>1.28</v>
      </c>
      <c r="L480" t="s">
        <v>878</v>
      </c>
      <c r="M480" t="s">
        <v>878</v>
      </c>
      <c r="N480" t="s">
        <v>878</v>
      </c>
      <c r="O480">
        <v>31.1</v>
      </c>
      <c r="P480" t="s">
        <v>878</v>
      </c>
      <c r="Q480">
        <v>99</v>
      </c>
      <c r="R480" t="s">
        <v>878</v>
      </c>
      <c r="S480" t="s">
        <v>878</v>
      </c>
      <c r="T480" t="s">
        <v>878</v>
      </c>
      <c r="U480">
        <v>8130</v>
      </c>
      <c r="V480" t="s">
        <v>878</v>
      </c>
      <c r="W480" t="s">
        <v>878</v>
      </c>
      <c r="X480" t="s">
        <v>878</v>
      </c>
      <c r="Y480" t="s">
        <v>878</v>
      </c>
      <c r="Z480" t="s">
        <v>878</v>
      </c>
      <c r="AA480" t="s">
        <v>878</v>
      </c>
      <c r="AB480" t="s">
        <v>878</v>
      </c>
      <c r="AC480" t="s">
        <v>878</v>
      </c>
      <c r="AD480" t="s">
        <v>878</v>
      </c>
      <c r="AE480" t="s">
        <v>878</v>
      </c>
      <c r="AF480" t="s">
        <v>878</v>
      </c>
      <c r="AG480" t="s">
        <v>878</v>
      </c>
      <c r="AH480" t="s">
        <v>878</v>
      </c>
      <c r="AI480">
        <v>70</v>
      </c>
      <c r="AJ480">
        <v>7.22</v>
      </c>
      <c r="AK480" t="s">
        <v>878</v>
      </c>
      <c r="AL480" t="s">
        <v>878</v>
      </c>
      <c r="AM480" t="s">
        <v>878</v>
      </c>
      <c r="AN480">
        <v>11.9</v>
      </c>
      <c r="AO480">
        <v>100</v>
      </c>
      <c r="AP480">
        <v>36.1</v>
      </c>
      <c r="AQ480" t="s">
        <v>878</v>
      </c>
      <c r="AR480" t="s">
        <v>878</v>
      </c>
      <c r="AS480" t="s">
        <v>878</v>
      </c>
      <c r="AT480" t="s">
        <v>878</v>
      </c>
      <c r="AU480" t="s">
        <v>878</v>
      </c>
      <c r="AV480" t="s">
        <v>878</v>
      </c>
      <c r="AW480" t="s">
        <v>878</v>
      </c>
      <c r="AX480" t="s">
        <v>878</v>
      </c>
      <c r="AY480" t="s">
        <v>878</v>
      </c>
      <c r="AZ480" t="s">
        <v>878</v>
      </c>
      <c r="BA480" t="s">
        <v>878</v>
      </c>
      <c r="BB480" t="s">
        <v>878</v>
      </c>
      <c r="BC480" t="s">
        <v>878</v>
      </c>
      <c r="BD480" t="s">
        <v>878</v>
      </c>
      <c r="BE480" t="s">
        <v>878</v>
      </c>
      <c r="BF480" t="s">
        <v>878</v>
      </c>
      <c r="BG480" t="s">
        <v>878</v>
      </c>
      <c r="BH480" t="s">
        <v>878</v>
      </c>
      <c r="BI480" t="s">
        <v>878</v>
      </c>
      <c r="BJ480" t="s">
        <v>878</v>
      </c>
      <c r="BK480" t="s">
        <v>878</v>
      </c>
      <c r="BL480" t="s">
        <v>878</v>
      </c>
      <c r="BM480" t="s">
        <v>878</v>
      </c>
      <c r="BN480">
        <v>35</v>
      </c>
      <c r="BO480" t="s">
        <v>878</v>
      </c>
      <c r="BP480" t="s">
        <v>878</v>
      </c>
      <c r="BQ480" t="s">
        <v>878</v>
      </c>
      <c r="BR480">
        <v>6.58</v>
      </c>
      <c r="BS480" t="s">
        <v>878</v>
      </c>
    </row>
    <row r="481" spans="1:71" x14ac:dyDescent="0.25">
      <c r="A481" t="s">
        <v>863</v>
      </c>
      <c r="B481" t="s">
        <v>878</v>
      </c>
      <c r="C481" t="s">
        <v>878</v>
      </c>
      <c r="D481" t="s">
        <v>878</v>
      </c>
      <c r="E481">
        <v>0.30499999999999999</v>
      </c>
      <c r="F481" t="s">
        <v>878</v>
      </c>
      <c r="G481" t="s">
        <v>878</v>
      </c>
      <c r="H481" t="s">
        <v>878</v>
      </c>
      <c r="I481" t="s">
        <v>878</v>
      </c>
      <c r="J481" t="s">
        <v>878</v>
      </c>
      <c r="K481" t="s">
        <v>878</v>
      </c>
      <c r="L481" t="s">
        <v>878</v>
      </c>
      <c r="M481" t="s">
        <v>878</v>
      </c>
      <c r="N481" t="s">
        <v>878</v>
      </c>
      <c r="O481" t="s">
        <v>878</v>
      </c>
      <c r="P481" t="s">
        <v>878</v>
      </c>
      <c r="Q481" t="s">
        <v>878</v>
      </c>
      <c r="R481" t="s">
        <v>878</v>
      </c>
      <c r="S481" t="s">
        <v>878</v>
      </c>
      <c r="T481" t="s">
        <v>878</v>
      </c>
      <c r="U481" t="s">
        <v>878</v>
      </c>
      <c r="V481" t="s">
        <v>878</v>
      </c>
      <c r="W481" t="s">
        <v>878</v>
      </c>
      <c r="X481" t="s">
        <v>878</v>
      </c>
      <c r="Y481" t="s">
        <v>878</v>
      </c>
      <c r="Z481" t="s">
        <v>878</v>
      </c>
      <c r="AA481" t="s">
        <v>878</v>
      </c>
      <c r="AB481" t="s">
        <v>878</v>
      </c>
      <c r="AC481" t="s">
        <v>878</v>
      </c>
      <c r="AD481" t="s">
        <v>878</v>
      </c>
      <c r="AE481" t="s">
        <v>878</v>
      </c>
      <c r="AF481" t="s">
        <v>878</v>
      </c>
      <c r="AG481" t="s">
        <v>878</v>
      </c>
      <c r="AH481" t="s">
        <v>878</v>
      </c>
      <c r="AI481" t="s">
        <v>878</v>
      </c>
      <c r="AJ481" t="s">
        <v>878</v>
      </c>
      <c r="AK481" t="s">
        <v>878</v>
      </c>
      <c r="AL481" t="s">
        <v>878</v>
      </c>
      <c r="AM481" t="s">
        <v>878</v>
      </c>
      <c r="AN481" t="s">
        <v>878</v>
      </c>
      <c r="AO481" t="s">
        <v>878</v>
      </c>
      <c r="AP481" t="s">
        <v>878</v>
      </c>
      <c r="AQ481" t="s">
        <v>878</v>
      </c>
      <c r="AR481" t="s">
        <v>878</v>
      </c>
      <c r="AS481" t="s">
        <v>878</v>
      </c>
      <c r="AT481" t="s">
        <v>878</v>
      </c>
      <c r="AU481" t="s">
        <v>878</v>
      </c>
      <c r="AV481" t="s">
        <v>878</v>
      </c>
      <c r="AW481" t="s">
        <v>878</v>
      </c>
      <c r="AX481" t="s">
        <v>878</v>
      </c>
      <c r="AY481" t="s">
        <v>878</v>
      </c>
      <c r="AZ481" t="s">
        <v>878</v>
      </c>
      <c r="BA481" t="s">
        <v>878</v>
      </c>
      <c r="BB481" t="s">
        <v>878</v>
      </c>
      <c r="BC481" t="s">
        <v>878</v>
      </c>
      <c r="BD481" t="s">
        <v>878</v>
      </c>
      <c r="BE481" t="s">
        <v>878</v>
      </c>
      <c r="BF481" t="s">
        <v>878</v>
      </c>
      <c r="BG481" t="s">
        <v>878</v>
      </c>
      <c r="BH481" t="s">
        <v>878</v>
      </c>
      <c r="BI481" t="s">
        <v>878</v>
      </c>
      <c r="BJ481" t="s">
        <v>878</v>
      </c>
      <c r="BK481" t="s">
        <v>878</v>
      </c>
      <c r="BL481" t="s">
        <v>878</v>
      </c>
      <c r="BM481" t="s">
        <v>878</v>
      </c>
      <c r="BN481" t="s">
        <v>878</v>
      </c>
      <c r="BO481" t="s">
        <v>878</v>
      </c>
      <c r="BP481" t="s">
        <v>878</v>
      </c>
      <c r="BQ481" t="s">
        <v>878</v>
      </c>
      <c r="BR481" t="s">
        <v>878</v>
      </c>
      <c r="BS481" t="s">
        <v>878</v>
      </c>
    </row>
    <row r="482" spans="1:71" x14ac:dyDescent="0.25">
      <c r="A482" t="s">
        <v>864</v>
      </c>
      <c r="B482" t="s">
        <v>878</v>
      </c>
      <c r="C482" t="s">
        <v>878</v>
      </c>
      <c r="D482" t="s">
        <v>878</v>
      </c>
      <c r="E482">
        <v>0.312</v>
      </c>
      <c r="F482" t="s">
        <v>878</v>
      </c>
      <c r="G482" t="s">
        <v>878</v>
      </c>
      <c r="H482" t="s">
        <v>878</v>
      </c>
      <c r="I482" t="s">
        <v>878</v>
      </c>
      <c r="J482" t="s">
        <v>878</v>
      </c>
      <c r="K482" t="s">
        <v>878</v>
      </c>
      <c r="L482" t="s">
        <v>878</v>
      </c>
      <c r="M482" t="s">
        <v>878</v>
      </c>
      <c r="N482" t="s">
        <v>878</v>
      </c>
      <c r="O482" t="s">
        <v>878</v>
      </c>
      <c r="P482" t="s">
        <v>878</v>
      </c>
      <c r="Q482" t="s">
        <v>878</v>
      </c>
      <c r="R482" t="s">
        <v>878</v>
      </c>
      <c r="S482" t="s">
        <v>878</v>
      </c>
      <c r="T482" t="s">
        <v>878</v>
      </c>
      <c r="U482" t="s">
        <v>878</v>
      </c>
      <c r="V482" t="s">
        <v>878</v>
      </c>
      <c r="W482" t="s">
        <v>878</v>
      </c>
      <c r="X482" t="s">
        <v>878</v>
      </c>
      <c r="Y482" t="s">
        <v>878</v>
      </c>
      <c r="Z482" t="s">
        <v>878</v>
      </c>
      <c r="AA482" t="s">
        <v>878</v>
      </c>
      <c r="AB482" t="s">
        <v>878</v>
      </c>
      <c r="AC482" t="s">
        <v>878</v>
      </c>
      <c r="AD482" t="s">
        <v>878</v>
      </c>
      <c r="AE482" t="s">
        <v>878</v>
      </c>
      <c r="AF482" t="s">
        <v>878</v>
      </c>
      <c r="AG482" t="s">
        <v>878</v>
      </c>
      <c r="AH482" t="s">
        <v>878</v>
      </c>
      <c r="AI482" t="s">
        <v>878</v>
      </c>
      <c r="AJ482" t="s">
        <v>878</v>
      </c>
      <c r="AK482" t="s">
        <v>878</v>
      </c>
      <c r="AL482" t="s">
        <v>878</v>
      </c>
      <c r="AM482" t="s">
        <v>878</v>
      </c>
      <c r="AN482" t="s">
        <v>878</v>
      </c>
      <c r="AO482" t="s">
        <v>878</v>
      </c>
      <c r="AP482" t="s">
        <v>878</v>
      </c>
      <c r="AQ482" t="s">
        <v>878</v>
      </c>
      <c r="AR482" t="s">
        <v>878</v>
      </c>
      <c r="AS482" t="s">
        <v>878</v>
      </c>
      <c r="AT482" t="s">
        <v>878</v>
      </c>
      <c r="AU482" t="s">
        <v>878</v>
      </c>
      <c r="AV482" t="s">
        <v>878</v>
      </c>
      <c r="AW482" t="s">
        <v>878</v>
      </c>
      <c r="AX482" t="s">
        <v>878</v>
      </c>
      <c r="AY482" t="s">
        <v>878</v>
      </c>
      <c r="AZ482" t="s">
        <v>878</v>
      </c>
      <c r="BA482" t="s">
        <v>878</v>
      </c>
      <c r="BB482" t="s">
        <v>878</v>
      </c>
      <c r="BC482" t="s">
        <v>878</v>
      </c>
      <c r="BD482" t="s">
        <v>878</v>
      </c>
      <c r="BE482" t="s">
        <v>878</v>
      </c>
      <c r="BF482" t="s">
        <v>878</v>
      </c>
      <c r="BG482" t="s">
        <v>878</v>
      </c>
      <c r="BH482" t="s">
        <v>878</v>
      </c>
      <c r="BI482" t="s">
        <v>878</v>
      </c>
      <c r="BJ482" t="s">
        <v>878</v>
      </c>
      <c r="BK482" t="s">
        <v>878</v>
      </c>
      <c r="BL482" t="s">
        <v>878</v>
      </c>
      <c r="BM482" t="s">
        <v>878</v>
      </c>
      <c r="BN482" t="s">
        <v>878</v>
      </c>
      <c r="BO482" t="s">
        <v>878</v>
      </c>
      <c r="BP482" t="s">
        <v>878</v>
      </c>
      <c r="BQ482" t="s">
        <v>878</v>
      </c>
      <c r="BR482" t="s">
        <v>878</v>
      </c>
      <c r="BS482" t="s">
        <v>878</v>
      </c>
    </row>
    <row r="483" spans="1:71" x14ac:dyDescent="0.25">
      <c r="A483" t="s">
        <v>865</v>
      </c>
      <c r="B483" t="s">
        <v>878</v>
      </c>
      <c r="C483" t="s">
        <v>878</v>
      </c>
      <c r="D483" t="s">
        <v>878</v>
      </c>
      <c r="E483">
        <v>0.61499999999999999</v>
      </c>
      <c r="F483" t="s">
        <v>878</v>
      </c>
      <c r="G483" t="s">
        <v>878</v>
      </c>
      <c r="H483" t="s">
        <v>878</v>
      </c>
      <c r="I483" t="s">
        <v>878</v>
      </c>
      <c r="J483" t="s">
        <v>878</v>
      </c>
      <c r="K483" t="s">
        <v>878</v>
      </c>
      <c r="L483" t="s">
        <v>878</v>
      </c>
      <c r="M483" t="s">
        <v>878</v>
      </c>
      <c r="N483" t="s">
        <v>878</v>
      </c>
      <c r="O483" t="s">
        <v>878</v>
      </c>
      <c r="P483" t="s">
        <v>878</v>
      </c>
      <c r="Q483" t="s">
        <v>878</v>
      </c>
      <c r="R483" t="s">
        <v>878</v>
      </c>
      <c r="S483" t="s">
        <v>878</v>
      </c>
      <c r="T483" t="s">
        <v>878</v>
      </c>
      <c r="U483" t="s">
        <v>878</v>
      </c>
      <c r="V483" t="s">
        <v>878</v>
      </c>
      <c r="W483" t="s">
        <v>878</v>
      </c>
      <c r="X483" t="s">
        <v>878</v>
      </c>
      <c r="Y483" t="s">
        <v>878</v>
      </c>
      <c r="Z483" t="s">
        <v>878</v>
      </c>
      <c r="AA483" t="s">
        <v>878</v>
      </c>
      <c r="AB483" t="s">
        <v>878</v>
      </c>
      <c r="AC483" t="s">
        <v>878</v>
      </c>
      <c r="AD483" t="s">
        <v>878</v>
      </c>
      <c r="AE483" t="s">
        <v>878</v>
      </c>
      <c r="AF483" t="s">
        <v>878</v>
      </c>
      <c r="AG483" t="s">
        <v>878</v>
      </c>
      <c r="AH483" t="s">
        <v>878</v>
      </c>
      <c r="AI483" t="s">
        <v>878</v>
      </c>
      <c r="AJ483" t="s">
        <v>878</v>
      </c>
      <c r="AK483" t="s">
        <v>878</v>
      </c>
      <c r="AL483" t="s">
        <v>878</v>
      </c>
      <c r="AM483" t="s">
        <v>878</v>
      </c>
      <c r="AN483" t="s">
        <v>878</v>
      </c>
      <c r="AO483" t="s">
        <v>878</v>
      </c>
      <c r="AP483" t="s">
        <v>878</v>
      </c>
      <c r="AQ483" t="s">
        <v>878</v>
      </c>
      <c r="AR483" t="s">
        <v>878</v>
      </c>
      <c r="AS483" t="s">
        <v>878</v>
      </c>
      <c r="AT483" t="s">
        <v>878</v>
      </c>
      <c r="AU483" t="s">
        <v>878</v>
      </c>
      <c r="AV483" t="s">
        <v>878</v>
      </c>
      <c r="AW483" t="s">
        <v>878</v>
      </c>
      <c r="AX483" t="s">
        <v>878</v>
      </c>
      <c r="AY483" t="s">
        <v>878</v>
      </c>
      <c r="AZ483" t="s">
        <v>878</v>
      </c>
      <c r="BA483" t="s">
        <v>878</v>
      </c>
      <c r="BB483" t="s">
        <v>878</v>
      </c>
      <c r="BC483" t="s">
        <v>878</v>
      </c>
      <c r="BD483" t="s">
        <v>878</v>
      </c>
      <c r="BE483" t="s">
        <v>878</v>
      </c>
      <c r="BF483" t="s">
        <v>878</v>
      </c>
      <c r="BG483" t="s">
        <v>878</v>
      </c>
      <c r="BH483" t="s">
        <v>878</v>
      </c>
      <c r="BI483" t="s">
        <v>878</v>
      </c>
      <c r="BJ483" t="s">
        <v>878</v>
      </c>
      <c r="BK483" t="s">
        <v>878</v>
      </c>
      <c r="BL483" t="s">
        <v>878</v>
      </c>
      <c r="BM483" t="s">
        <v>878</v>
      </c>
      <c r="BN483" t="s">
        <v>878</v>
      </c>
      <c r="BO483" t="s">
        <v>878</v>
      </c>
      <c r="BP483" t="s">
        <v>878</v>
      </c>
      <c r="BQ483" t="s">
        <v>878</v>
      </c>
      <c r="BR483" t="s">
        <v>878</v>
      </c>
      <c r="BS483" t="s">
        <v>878</v>
      </c>
    </row>
    <row r="484" spans="1:71" x14ac:dyDescent="0.25">
      <c r="A484" t="s">
        <v>866</v>
      </c>
      <c r="B484" t="s">
        <v>878</v>
      </c>
      <c r="C484" t="s">
        <v>878</v>
      </c>
      <c r="D484" t="s">
        <v>878</v>
      </c>
      <c r="E484">
        <v>0.61499999999999999</v>
      </c>
      <c r="F484" t="s">
        <v>878</v>
      </c>
      <c r="G484" t="s">
        <v>878</v>
      </c>
      <c r="H484" t="s">
        <v>878</v>
      </c>
      <c r="I484" t="s">
        <v>878</v>
      </c>
      <c r="J484" t="s">
        <v>878</v>
      </c>
      <c r="K484" t="s">
        <v>878</v>
      </c>
      <c r="L484" t="s">
        <v>878</v>
      </c>
      <c r="M484" t="s">
        <v>878</v>
      </c>
      <c r="N484" t="s">
        <v>878</v>
      </c>
      <c r="O484" t="s">
        <v>878</v>
      </c>
      <c r="P484" t="s">
        <v>878</v>
      </c>
      <c r="Q484" t="s">
        <v>878</v>
      </c>
      <c r="R484" t="s">
        <v>878</v>
      </c>
      <c r="S484" t="s">
        <v>878</v>
      </c>
      <c r="T484" t="s">
        <v>878</v>
      </c>
      <c r="U484" t="s">
        <v>878</v>
      </c>
      <c r="V484" t="s">
        <v>878</v>
      </c>
      <c r="W484" t="s">
        <v>878</v>
      </c>
      <c r="X484" t="s">
        <v>878</v>
      </c>
      <c r="Y484" t="s">
        <v>878</v>
      </c>
      <c r="Z484" t="s">
        <v>878</v>
      </c>
      <c r="AA484" t="s">
        <v>878</v>
      </c>
      <c r="AB484" t="s">
        <v>878</v>
      </c>
      <c r="AC484" t="s">
        <v>878</v>
      </c>
      <c r="AD484" t="s">
        <v>878</v>
      </c>
      <c r="AE484" t="s">
        <v>878</v>
      </c>
      <c r="AF484" t="s">
        <v>878</v>
      </c>
      <c r="AG484" t="s">
        <v>878</v>
      </c>
      <c r="AH484" t="s">
        <v>878</v>
      </c>
      <c r="AI484" t="s">
        <v>878</v>
      </c>
      <c r="AJ484" t="s">
        <v>878</v>
      </c>
      <c r="AK484" t="s">
        <v>878</v>
      </c>
      <c r="AL484" t="s">
        <v>878</v>
      </c>
      <c r="AM484" t="s">
        <v>878</v>
      </c>
      <c r="AN484" t="s">
        <v>878</v>
      </c>
      <c r="AO484" t="s">
        <v>878</v>
      </c>
      <c r="AP484" t="s">
        <v>878</v>
      </c>
      <c r="AQ484" t="s">
        <v>878</v>
      </c>
      <c r="AR484" t="s">
        <v>878</v>
      </c>
      <c r="AS484" t="s">
        <v>878</v>
      </c>
      <c r="AT484" t="s">
        <v>878</v>
      </c>
      <c r="AU484" t="s">
        <v>878</v>
      </c>
      <c r="AV484" t="s">
        <v>878</v>
      </c>
      <c r="AW484" t="s">
        <v>878</v>
      </c>
      <c r="AX484" t="s">
        <v>878</v>
      </c>
      <c r="AY484" t="s">
        <v>878</v>
      </c>
      <c r="AZ484" t="s">
        <v>878</v>
      </c>
      <c r="BA484" t="s">
        <v>878</v>
      </c>
      <c r="BB484" t="s">
        <v>878</v>
      </c>
      <c r="BC484" t="s">
        <v>878</v>
      </c>
      <c r="BD484" t="s">
        <v>878</v>
      </c>
      <c r="BE484" t="s">
        <v>878</v>
      </c>
      <c r="BF484" t="s">
        <v>878</v>
      </c>
      <c r="BG484" t="s">
        <v>878</v>
      </c>
      <c r="BH484" t="s">
        <v>878</v>
      </c>
      <c r="BI484" t="s">
        <v>878</v>
      </c>
      <c r="BJ484" t="s">
        <v>878</v>
      </c>
      <c r="BK484" t="s">
        <v>878</v>
      </c>
      <c r="BL484" t="s">
        <v>878</v>
      </c>
      <c r="BM484" t="s">
        <v>878</v>
      </c>
      <c r="BN484" t="s">
        <v>878</v>
      </c>
      <c r="BO484" t="s">
        <v>878</v>
      </c>
      <c r="BP484" t="s">
        <v>878</v>
      </c>
      <c r="BQ484" t="s">
        <v>878</v>
      </c>
      <c r="BR484" t="s">
        <v>878</v>
      </c>
      <c r="BS484" t="s">
        <v>878</v>
      </c>
    </row>
    <row r="485" spans="1:71" x14ac:dyDescent="0.25">
      <c r="A485" t="s">
        <v>867</v>
      </c>
      <c r="B485" t="s">
        <v>878</v>
      </c>
      <c r="C485" t="s">
        <v>878</v>
      </c>
      <c r="D485" t="s">
        <v>878</v>
      </c>
      <c r="E485">
        <v>1.29</v>
      </c>
      <c r="F485" t="s">
        <v>878</v>
      </c>
      <c r="G485" t="s">
        <v>878</v>
      </c>
      <c r="H485" t="s">
        <v>878</v>
      </c>
      <c r="I485" t="s">
        <v>878</v>
      </c>
      <c r="J485" t="s">
        <v>878</v>
      </c>
      <c r="K485" t="s">
        <v>878</v>
      </c>
      <c r="L485" t="s">
        <v>878</v>
      </c>
      <c r="M485" t="s">
        <v>878</v>
      </c>
      <c r="N485" t="s">
        <v>878</v>
      </c>
      <c r="O485" t="s">
        <v>878</v>
      </c>
      <c r="P485" t="s">
        <v>878</v>
      </c>
      <c r="Q485" t="s">
        <v>878</v>
      </c>
      <c r="R485" t="s">
        <v>878</v>
      </c>
      <c r="S485" t="s">
        <v>878</v>
      </c>
      <c r="T485" t="s">
        <v>878</v>
      </c>
      <c r="U485" t="s">
        <v>878</v>
      </c>
      <c r="V485" t="s">
        <v>878</v>
      </c>
      <c r="W485" t="s">
        <v>878</v>
      </c>
      <c r="X485" t="s">
        <v>878</v>
      </c>
      <c r="Y485" t="s">
        <v>878</v>
      </c>
      <c r="Z485" t="s">
        <v>878</v>
      </c>
      <c r="AA485" t="s">
        <v>878</v>
      </c>
      <c r="AB485" t="s">
        <v>878</v>
      </c>
      <c r="AC485" t="s">
        <v>878</v>
      </c>
      <c r="AD485" t="s">
        <v>878</v>
      </c>
      <c r="AE485" t="s">
        <v>878</v>
      </c>
      <c r="AF485" t="s">
        <v>878</v>
      </c>
      <c r="AG485" t="s">
        <v>878</v>
      </c>
      <c r="AH485" t="s">
        <v>878</v>
      </c>
      <c r="AI485" t="s">
        <v>878</v>
      </c>
      <c r="AJ485" t="s">
        <v>878</v>
      </c>
      <c r="AK485" t="s">
        <v>878</v>
      </c>
      <c r="AL485" t="s">
        <v>878</v>
      </c>
      <c r="AM485" t="s">
        <v>878</v>
      </c>
      <c r="AN485" t="s">
        <v>878</v>
      </c>
      <c r="AO485" t="s">
        <v>878</v>
      </c>
      <c r="AP485" t="s">
        <v>878</v>
      </c>
      <c r="AQ485" t="s">
        <v>878</v>
      </c>
      <c r="AR485" t="s">
        <v>878</v>
      </c>
      <c r="AS485" t="s">
        <v>878</v>
      </c>
      <c r="AT485" t="s">
        <v>878</v>
      </c>
      <c r="AU485" t="s">
        <v>878</v>
      </c>
      <c r="AV485" t="s">
        <v>878</v>
      </c>
      <c r="AW485" t="s">
        <v>878</v>
      </c>
      <c r="AX485" t="s">
        <v>878</v>
      </c>
      <c r="AY485" t="s">
        <v>878</v>
      </c>
      <c r="AZ485" t="s">
        <v>878</v>
      </c>
      <c r="BA485" t="s">
        <v>878</v>
      </c>
      <c r="BB485" t="s">
        <v>878</v>
      </c>
      <c r="BC485" t="s">
        <v>878</v>
      </c>
      <c r="BD485" t="s">
        <v>878</v>
      </c>
      <c r="BE485" t="s">
        <v>878</v>
      </c>
      <c r="BF485" t="s">
        <v>878</v>
      </c>
      <c r="BG485" t="s">
        <v>878</v>
      </c>
      <c r="BH485" t="s">
        <v>878</v>
      </c>
      <c r="BI485" t="s">
        <v>878</v>
      </c>
      <c r="BJ485" t="s">
        <v>878</v>
      </c>
      <c r="BK485" t="s">
        <v>878</v>
      </c>
      <c r="BL485" t="s">
        <v>878</v>
      </c>
      <c r="BM485" t="s">
        <v>878</v>
      </c>
      <c r="BN485" t="s">
        <v>878</v>
      </c>
      <c r="BO485" t="s">
        <v>878</v>
      </c>
      <c r="BP485" t="s">
        <v>878</v>
      </c>
      <c r="BQ485" t="s">
        <v>878</v>
      </c>
      <c r="BR485" t="s">
        <v>878</v>
      </c>
      <c r="BS485" t="s">
        <v>878</v>
      </c>
    </row>
    <row r="486" spans="1:71" x14ac:dyDescent="0.25">
      <c r="A486" t="s">
        <v>868</v>
      </c>
      <c r="B486" t="s">
        <v>878</v>
      </c>
      <c r="C486" t="s">
        <v>878</v>
      </c>
      <c r="D486" t="s">
        <v>878</v>
      </c>
      <c r="E486">
        <v>3.24</v>
      </c>
      <c r="F486" t="s">
        <v>878</v>
      </c>
      <c r="G486" t="s">
        <v>878</v>
      </c>
      <c r="H486" t="s">
        <v>878</v>
      </c>
      <c r="I486" t="s">
        <v>878</v>
      </c>
      <c r="J486" t="s">
        <v>878</v>
      </c>
      <c r="K486" t="s">
        <v>878</v>
      </c>
      <c r="L486" t="s">
        <v>878</v>
      </c>
      <c r="M486" t="s">
        <v>878</v>
      </c>
      <c r="N486" t="s">
        <v>878</v>
      </c>
      <c r="O486" t="s">
        <v>878</v>
      </c>
      <c r="P486" t="s">
        <v>878</v>
      </c>
      <c r="Q486" t="s">
        <v>878</v>
      </c>
      <c r="R486" t="s">
        <v>878</v>
      </c>
      <c r="S486" t="s">
        <v>878</v>
      </c>
      <c r="T486" t="s">
        <v>878</v>
      </c>
      <c r="U486" t="s">
        <v>878</v>
      </c>
      <c r="V486" t="s">
        <v>878</v>
      </c>
      <c r="W486" t="s">
        <v>878</v>
      </c>
      <c r="X486" t="s">
        <v>878</v>
      </c>
      <c r="Y486" t="s">
        <v>878</v>
      </c>
      <c r="Z486" t="s">
        <v>878</v>
      </c>
      <c r="AA486" t="s">
        <v>878</v>
      </c>
      <c r="AB486" t="s">
        <v>878</v>
      </c>
      <c r="AC486" t="s">
        <v>878</v>
      </c>
      <c r="AD486" t="s">
        <v>878</v>
      </c>
      <c r="AE486" t="s">
        <v>878</v>
      </c>
      <c r="AF486" t="s">
        <v>878</v>
      </c>
      <c r="AG486" t="s">
        <v>878</v>
      </c>
      <c r="AH486" t="s">
        <v>878</v>
      </c>
      <c r="AI486" t="s">
        <v>878</v>
      </c>
      <c r="AJ486" t="s">
        <v>878</v>
      </c>
      <c r="AK486" t="s">
        <v>878</v>
      </c>
      <c r="AL486" t="s">
        <v>878</v>
      </c>
      <c r="AM486" t="s">
        <v>878</v>
      </c>
      <c r="AN486" t="s">
        <v>878</v>
      </c>
      <c r="AO486" t="s">
        <v>878</v>
      </c>
      <c r="AP486" t="s">
        <v>878</v>
      </c>
      <c r="AQ486" t="s">
        <v>878</v>
      </c>
      <c r="AR486" t="s">
        <v>878</v>
      </c>
      <c r="AS486" t="s">
        <v>878</v>
      </c>
      <c r="AT486" t="s">
        <v>878</v>
      </c>
      <c r="AU486" t="s">
        <v>878</v>
      </c>
      <c r="AV486" t="s">
        <v>878</v>
      </c>
      <c r="AW486" t="s">
        <v>878</v>
      </c>
      <c r="AX486" t="s">
        <v>878</v>
      </c>
      <c r="AY486" t="s">
        <v>878</v>
      </c>
      <c r="AZ486" t="s">
        <v>878</v>
      </c>
      <c r="BA486" t="s">
        <v>878</v>
      </c>
      <c r="BB486" t="s">
        <v>878</v>
      </c>
      <c r="BC486" t="s">
        <v>878</v>
      </c>
      <c r="BD486" t="s">
        <v>878</v>
      </c>
      <c r="BE486" t="s">
        <v>878</v>
      </c>
      <c r="BF486" t="s">
        <v>878</v>
      </c>
      <c r="BG486" t="s">
        <v>878</v>
      </c>
      <c r="BH486" t="s">
        <v>878</v>
      </c>
      <c r="BI486" t="s">
        <v>878</v>
      </c>
      <c r="BJ486" t="s">
        <v>878</v>
      </c>
      <c r="BK486" t="s">
        <v>878</v>
      </c>
      <c r="BL486" t="s">
        <v>878</v>
      </c>
      <c r="BM486" t="s">
        <v>878</v>
      </c>
      <c r="BN486" t="s">
        <v>878</v>
      </c>
      <c r="BO486" t="s">
        <v>878</v>
      </c>
      <c r="BP486" t="s">
        <v>878</v>
      </c>
      <c r="BQ486" t="s">
        <v>878</v>
      </c>
      <c r="BR486" t="s">
        <v>878</v>
      </c>
      <c r="BS486" t="s">
        <v>878</v>
      </c>
    </row>
    <row r="487" spans="1:71" x14ac:dyDescent="0.25">
      <c r="A487" t="s">
        <v>869</v>
      </c>
      <c r="B487" t="s">
        <v>878</v>
      </c>
      <c r="C487" t="s">
        <v>878</v>
      </c>
      <c r="D487" t="s">
        <v>878</v>
      </c>
      <c r="E487">
        <v>7.18</v>
      </c>
      <c r="F487" t="s">
        <v>878</v>
      </c>
      <c r="G487" t="s">
        <v>878</v>
      </c>
      <c r="H487" t="s">
        <v>878</v>
      </c>
      <c r="I487" t="s">
        <v>878</v>
      </c>
      <c r="J487" t="s">
        <v>878</v>
      </c>
      <c r="K487" t="s">
        <v>878</v>
      </c>
      <c r="L487" t="s">
        <v>878</v>
      </c>
      <c r="M487" t="s">
        <v>878</v>
      </c>
      <c r="N487" t="s">
        <v>878</v>
      </c>
      <c r="O487" t="s">
        <v>878</v>
      </c>
      <c r="P487" t="s">
        <v>878</v>
      </c>
      <c r="Q487" t="s">
        <v>878</v>
      </c>
      <c r="R487" t="s">
        <v>878</v>
      </c>
      <c r="S487" t="s">
        <v>878</v>
      </c>
      <c r="T487" t="s">
        <v>878</v>
      </c>
      <c r="U487" t="s">
        <v>878</v>
      </c>
      <c r="V487" t="s">
        <v>878</v>
      </c>
      <c r="W487" t="s">
        <v>878</v>
      </c>
      <c r="X487" t="s">
        <v>878</v>
      </c>
      <c r="Y487" t="s">
        <v>878</v>
      </c>
      <c r="Z487" t="s">
        <v>878</v>
      </c>
      <c r="AA487" t="s">
        <v>878</v>
      </c>
      <c r="AB487" t="s">
        <v>878</v>
      </c>
      <c r="AC487" t="s">
        <v>878</v>
      </c>
      <c r="AD487" t="s">
        <v>878</v>
      </c>
      <c r="AE487" t="s">
        <v>878</v>
      </c>
      <c r="AF487" t="s">
        <v>878</v>
      </c>
      <c r="AG487" t="s">
        <v>878</v>
      </c>
      <c r="AH487" t="s">
        <v>878</v>
      </c>
      <c r="AI487" t="s">
        <v>878</v>
      </c>
      <c r="AJ487" t="s">
        <v>878</v>
      </c>
      <c r="AK487" t="s">
        <v>878</v>
      </c>
      <c r="AL487" t="s">
        <v>878</v>
      </c>
      <c r="AM487" t="s">
        <v>878</v>
      </c>
      <c r="AN487" t="s">
        <v>878</v>
      </c>
      <c r="AO487" t="s">
        <v>878</v>
      </c>
      <c r="AP487" t="s">
        <v>878</v>
      </c>
      <c r="AQ487" t="s">
        <v>878</v>
      </c>
      <c r="AR487" t="s">
        <v>878</v>
      </c>
      <c r="AS487" t="s">
        <v>878</v>
      </c>
      <c r="AT487" t="s">
        <v>878</v>
      </c>
      <c r="AU487" t="s">
        <v>878</v>
      </c>
      <c r="AV487" t="s">
        <v>878</v>
      </c>
      <c r="AW487" t="s">
        <v>878</v>
      </c>
      <c r="AX487" t="s">
        <v>878</v>
      </c>
      <c r="AY487" t="s">
        <v>878</v>
      </c>
      <c r="AZ487" t="s">
        <v>878</v>
      </c>
      <c r="BA487" t="s">
        <v>878</v>
      </c>
      <c r="BB487" t="s">
        <v>878</v>
      </c>
      <c r="BC487" t="s">
        <v>878</v>
      </c>
      <c r="BD487" t="s">
        <v>878</v>
      </c>
      <c r="BE487" t="s">
        <v>878</v>
      </c>
      <c r="BF487" t="s">
        <v>878</v>
      </c>
      <c r="BG487" t="s">
        <v>878</v>
      </c>
      <c r="BH487" t="s">
        <v>878</v>
      </c>
      <c r="BI487" t="s">
        <v>878</v>
      </c>
      <c r="BJ487" t="s">
        <v>878</v>
      </c>
      <c r="BK487" t="s">
        <v>878</v>
      </c>
      <c r="BL487" t="s">
        <v>878</v>
      </c>
      <c r="BM487" t="s">
        <v>878</v>
      </c>
      <c r="BN487" t="s">
        <v>878</v>
      </c>
      <c r="BO487" t="s">
        <v>878</v>
      </c>
      <c r="BP487" t="s">
        <v>878</v>
      </c>
      <c r="BQ487" t="s">
        <v>878</v>
      </c>
      <c r="BR487" t="s">
        <v>878</v>
      </c>
      <c r="BS487" t="s">
        <v>878</v>
      </c>
    </row>
    <row r="488" spans="1:71" x14ac:dyDescent="0.25">
      <c r="A488" t="s">
        <v>870</v>
      </c>
      <c r="B488" t="s">
        <v>878</v>
      </c>
      <c r="C488" t="s">
        <v>878</v>
      </c>
      <c r="D488" t="s">
        <v>878</v>
      </c>
      <c r="E488">
        <v>12.97</v>
      </c>
      <c r="F488" t="s">
        <v>878</v>
      </c>
      <c r="G488" t="s">
        <v>878</v>
      </c>
      <c r="H488" t="s">
        <v>878</v>
      </c>
      <c r="I488" t="s">
        <v>878</v>
      </c>
      <c r="J488" t="s">
        <v>878</v>
      </c>
      <c r="K488" t="s">
        <v>878</v>
      </c>
      <c r="L488" t="s">
        <v>878</v>
      </c>
      <c r="M488" t="s">
        <v>878</v>
      </c>
      <c r="N488" t="s">
        <v>878</v>
      </c>
      <c r="O488" t="s">
        <v>878</v>
      </c>
      <c r="P488" t="s">
        <v>878</v>
      </c>
      <c r="Q488" t="s">
        <v>878</v>
      </c>
      <c r="R488" t="s">
        <v>878</v>
      </c>
      <c r="S488" t="s">
        <v>878</v>
      </c>
      <c r="T488" t="s">
        <v>878</v>
      </c>
      <c r="U488" t="s">
        <v>878</v>
      </c>
      <c r="V488" t="s">
        <v>878</v>
      </c>
      <c r="W488" t="s">
        <v>878</v>
      </c>
      <c r="X488" t="s">
        <v>878</v>
      </c>
      <c r="Y488" t="s">
        <v>878</v>
      </c>
      <c r="Z488" t="s">
        <v>878</v>
      </c>
      <c r="AA488" t="s">
        <v>878</v>
      </c>
      <c r="AB488" t="s">
        <v>878</v>
      </c>
      <c r="AC488" t="s">
        <v>878</v>
      </c>
      <c r="AD488" t="s">
        <v>878</v>
      </c>
      <c r="AE488" t="s">
        <v>878</v>
      </c>
      <c r="AF488" t="s">
        <v>878</v>
      </c>
      <c r="AG488" t="s">
        <v>878</v>
      </c>
      <c r="AH488" t="s">
        <v>878</v>
      </c>
      <c r="AI488" t="s">
        <v>878</v>
      </c>
      <c r="AJ488" t="s">
        <v>878</v>
      </c>
      <c r="AK488" t="s">
        <v>878</v>
      </c>
      <c r="AL488" t="s">
        <v>878</v>
      </c>
      <c r="AM488" t="s">
        <v>878</v>
      </c>
      <c r="AN488" t="s">
        <v>878</v>
      </c>
      <c r="AO488" t="s">
        <v>878</v>
      </c>
      <c r="AP488" t="s">
        <v>878</v>
      </c>
      <c r="AQ488" t="s">
        <v>878</v>
      </c>
      <c r="AR488" t="s">
        <v>878</v>
      </c>
      <c r="AS488" t="s">
        <v>878</v>
      </c>
      <c r="AT488" t="s">
        <v>878</v>
      </c>
      <c r="AU488" t="s">
        <v>878</v>
      </c>
      <c r="AV488" t="s">
        <v>878</v>
      </c>
      <c r="AW488" t="s">
        <v>878</v>
      </c>
      <c r="AX488" t="s">
        <v>878</v>
      </c>
      <c r="AY488" t="s">
        <v>878</v>
      </c>
      <c r="AZ488" t="s">
        <v>878</v>
      </c>
      <c r="BA488" t="s">
        <v>878</v>
      </c>
      <c r="BB488" t="s">
        <v>878</v>
      </c>
      <c r="BC488" t="s">
        <v>878</v>
      </c>
      <c r="BD488" t="s">
        <v>878</v>
      </c>
      <c r="BE488" t="s">
        <v>878</v>
      </c>
      <c r="BF488" t="s">
        <v>878</v>
      </c>
      <c r="BG488" t="s">
        <v>878</v>
      </c>
      <c r="BH488" t="s">
        <v>878</v>
      </c>
      <c r="BI488" t="s">
        <v>878</v>
      </c>
      <c r="BJ488" t="s">
        <v>878</v>
      </c>
      <c r="BK488" t="s">
        <v>878</v>
      </c>
      <c r="BL488" t="s">
        <v>878</v>
      </c>
      <c r="BM488" t="s">
        <v>878</v>
      </c>
      <c r="BN488" t="s">
        <v>878</v>
      </c>
      <c r="BO488" t="s">
        <v>878</v>
      </c>
      <c r="BP488" t="s">
        <v>878</v>
      </c>
      <c r="BQ488" t="s">
        <v>878</v>
      </c>
      <c r="BR488" t="s">
        <v>878</v>
      </c>
      <c r="BS488" t="s">
        <v>878</v>
      </c>
    </row>
    <row r="489" spans="1:71" x14ac:dyDescent="0.25">
      <c r="A489" t="s">
        <v>871</v>
      </c>
      <c r="B489" t="s">
        <v>878</v>
      </c>
      <c r="C489">
        <v>37470.949000000001</v>
      </c>
      <c r="D489" t="s">
        <v>878</v>
      </c>
      <c r="E489" t="s">
        <v>878</v>
      </c>
      <c r="F489" t="s">
        <v>878</v>
      </c>
      <c r="G489" t="s">
        <v>878</v>
      </c>
      <c r="H489" t="s">
        <v>878</v>
      </c>
      <c r="I489" t="s">
        <v>878</v>
      </c>
      <c r="J489">
        <v>125785.575</v>
      </c>
      <c r="K489" t="s">
        <v>878</v>
      </c>
      <c r="L489" t="s">
        <v>878</v>
      </c>
      <c r="M489" t="s">
        <v>878</v>
      </c>
      <c r="N489" t="s">
        <v>878</v>
      </c>
      <c r="O489" t="s">
        <v>878</v>
      </c>
      <c r="P489" t="s">
        <v>878</v>
      </c>
      <c r="Q489" t="s">
        <v>878</v>
      </c>
      <c r="R489" t="s">
        <v>878</v>
      </c>
      <c r="S489" t="s">
        <v>878</v>
      </c>
      <c r="T489" t="s">
        <v>878</v>
      </c>
      <c r="U489">
        <v>24340.008000000002</v>
      </c>
      <c r="V489" t="s">
        <v>878</v>
      </c>
      <c r="W489" t="s">
        <v>878</v>
      </c>
      <c r="X489" t="s">
        <v>878</v>
      </c>
      <c r="Y489" t="s">
        <v>878</v>
      </c>
      <c r="Z489" t="s">
        <v>878</v>
      </c>
      <c r="AA489" t="s">
        <v>878</v>
      </c>
      <c r="AB489" t="s">
        <v>878</v>
      </c>
      <c r="AC489" t="s">
        <v>878</v>
      </c>
      <c r="AD489">
        <v>4980.8869999999997</v>
      </c>
      <c r="AE489" t="s">
        <v>878</v>
      </c>
      <c r="AF489" t="s">
        <v>878</v>
      </c>
      <c r="AG489" t="s">
        <v>878</v>
      </c>
      <c r="AH489">
        <v>4088.5830000000001</v>
      </c>
      <c r="AI489">
        <v>363.995</v>
      </c>
      <c r="AJ489" t="s">
        <v>878</v>
      </c>
      <c r="AK489">
        <v>1357.5989999999999</v>
      </c>
      <c r="AL489" t="s">
        <v>878</v>
      </c>
      <c r="AM489" t="s">
        <v>878</v>
      </c>
      <c r="AN489" t="s">
        <v>878</v>
      </c>
      <c r="AO489">
        <v>56603.760999999999</v>
      </c>
      <c r="AP489" t="s">
        <v>878</v>
      </c>
      <c r="AQ489" t="s">
        <v>878</v>
      </c>
      <c r="AR489" t="s">
        <v>878</v>
      </c>
      <c r="AS489" t="s">
        <v>878</v>
      </c>
      <c r="AT489" t="s">
        <v>878</v>
      </c>
      <c r="AU489" t="s">
        <v>878</v>
      </c>
      <c r="AV489" t="s">
        <v>878</v>
      </c>
      <c r="AW489" t="s">
        <v>878</v>
      </c>
      <c r="AX489" t="s">
        <v>878</v>
      </c>
      <c r="AY489" t="s">
        <v>878</v>
      </c>
      <c r="AZ489" t="s">
        <v>878</v>
      </c>
      <c r="BA489" t="s">
        <v>878</v>
      </c>
      <c r="BB489">
        <v>246899.125</v>
      </c>
      <c r="BC489" t="s">
        <v>878</v>
      </c>
      <c r="BD489" t="s">
        <v>878</v>
      </c>
      <c r="BE489" t="s">
        <v>878</v>
      </c>
      <c r="BF489" t="s">
        <v>878</v>
      </c>
      <c r="BG489" t="s">
        <v>878</v>
      </c>
      <c r="BH489" t="s">
        <v>878</v>
      </c>
      <c r="BI489" t="s">
        <v>878</v>
      </c>
      <c r="BJ489">
        <v>2517.2399999999998</v>
      </c>
      <c r="BK489" t="s">
        <v>878</v>
      </c>
      <c r="BL489" t="s">
        <v>878</v>
      </c>
      <c r="BM489" t="s">
        <v>878</v>
      </c>
      <c r="BN489" t="s">
        <v>878</v>
      </c>
      <c r="BO489" t="s">
        <v>878</v>
      </c>
      <c r="BP489" t="s">
        <v>878</v>
      </c>
      <c r="BQ489" t="s">
        <v>878</v>
      </c>
      <c r="BR489" t="s">
        <v>878</v>
      </c>
      <c r="BS489" t="s">
        <v>878</v>
      </c>
    </row>
    <row r="490" spans="1:71" x14ac:dyDescent="0.25">
      <c r="A490" t="s">
        <v>874</v>
      </c>
      <c r="B490" t="s">
        <v>878</v>
      </c>
      <c r="C490">
        <v>26144.985000000001</v>
      </c>
      <c r="D490" t="s">
        <v>878</v>
      </c>
      <c r="E490" t="s">
        <v>878</v>
      </c>
      <c r="F490" t="s">
        <v>878</v>
      </c>
      <c r="G490" t="s">
        <v>878</v>
      </c>
      <c r="H490" t="s">
        <v>878</v>
      </c>
      <c r="I490" t="s">
        <v>878</v>
      </c>
      <c r="J490">
        <v>184390.21799999999</v>
      </c>
      <c r="K490" t="s">
        <v>878</v>
      </c>
      <c r="L490" t="s">
        <v>878</v>
      </c>
      <c r="M490" t="s">
        <v>878</v>
      </c>
      <c r="N490" t="s">
        <v>878</v>
      </c>
      <c r="O490" t="s">
        <v>878</v>
      </c>
      <c r="P490" t="s">
        <v>878</v>
      </c>
      <c r="Q490" t="s">
        <v>878</v>
      </c>
      <c r="R490" t="s">
        <v>878</v>
      </c>
      <c r="S490" t="s">
        <v>878</v>
      </c>
      <c r="T490" t="s">
        <v>878</v>
      </c>
      <c r="U490">
        <v>9791.9570000000003</v>
      </c>
      <c r="V490" t="s">
        <v>878</v>
      </c>
      <c r="W490" t="s">
        <v>878</v>
      </c>
      <c r="X490" t="s">
        <v>878</v>
      </c>
      <c r="Y490" t="s">
        <v>878</v>
      </c>
      <c r="Z490" t="s">
        <v>878</v>
      </c>
      <c r="AA490" t="s">
        <v>878</v>
      </c>
      <c r="AB490" t="s">
        <v>878</v>
      </c>
      <c r="AC490" t="s">
        <v>878</v>
      </c>
      <c r="AD490">
        <v>3893.393</v>
      </c>
      <c r="AE490" t="s">
        <v>878</v>
      </c>
      <c r="AF490" t="s">
        <v>878</v>
      </c>
      <c r="AG490" t="s">
        <v>878</v>
      </c>
      <c r="AH490">
        <v>1465.377</v>
      </c>
      <c r="AI490">
        <v>216.84800000000001</v>
      </c>
      <c r="AJ490" t="s">
        <v>878</v>
      </c>
      <c r="AK490">
        <v>615.74199999999996</v>
      </c>
      <c r="AL490" t="s">
        <v>878</v>
      </c>
      <c r="AM490" t="s">
        <v>878</v>
      </c>
      <c r="AN490" t="s">
        <v>878</v>
      </c>
      <c r="AO490">
        <v>84272.831000000006</v>
      </c>
      <c r="AP490" t="s">
        <v>878</v>
      </c>
      <c r="AQ490" t="s">
        <v>878</v>
      </c>
      <c r="AR490" t="s">
        <v>878</v>
      </c>
      <c r="AS490" t="s">
        <v>878</v>
      </c>
      <c r="AT490" t="s">
        <v>878</v>
      </c>
      <c r="AU490" t="s">
        <v>878</v>
      </c>
      <c r="AV490" t="s">
        <v>878</v>
      </c>
      <c r="AW490" t="s">
        <v>878</v>
      </c>
      <c r="AX490" t="s">
        <v>878</v>
      </c>
      <c r="AY490" t="s">
        <v>878</v>
      </c>
      <c r="AZ490" t="s">
        <v>878</v>
      </c>
      <c r="BA490" t="s">
        <v>878</v>
      </c>
      <c r="BB490">
        <v>204923.46900000001</v>
      </c>
      <c r="BC490" t="s">
        <v>878</v>
      </c>
      <c r="BD490" t="s">
        <v>878</v>
      </c>
      <c r="BE490" t="s">
        <v>878</v>
      </c>
      <c r="BF490" t="s">
        <v>878</v>
      </c>
      <c r="BG490" t="s">
        <v>878</v>
      </c>
      <c r="BH490" t="s">
        <v>878</v>
      </c>
      <c r="BI490" t="s">
        <v>878</v>
      </c>
      <c r="BJ490">
        <v>1432.43</v>
      </c>
      <c r="BK490" t="s">
        <v>878</v>
      </c>
      <c r="BL490" t="s">
        <v>878</v>
      </c>
      <c r="BM490" t="s">
        <v>878</v>
      </c>
      <c r="BN490" t="s">
        <v>878</v>
      </c>
      <c r="BO490" t="s">
        <v>878</v>
      </c>
      <c r="BP490" t="s">
        <v>878</v>
      </c>
      <c r="BQ490" t="s">
        <v>878</v>
      </c>
      <c r="BR490" t="s">
        <v>878</v>
      </c>
      <c r="BS490" t="s">
        <v>878</v>
      </c>
    </row>
    <row r="491" spans="1:71" x14ac:dyDescent="0.25">
      <c r="A491" t="s">
        <v>875</v>
      </c>
      <c r="B491" t="s">
        <v>878</v>
      </c>
      <c r="C491">
        <v>23075.33</v>
      </c>
      <c r="D491" t="s">
        <v>878</v>
      </c>
      <c r="E491" t="s">
        <v>878</v>
      </c>
      <c r="F491" t="s">
        <v>878</v>
      </c>
      <c r="G491" t="s">
        <v>878</v>
      </c>
      <c r="H491" t="s">
        <v>878</v>
      </c>
      <c r="I491" t="s">
        <v>878</v>
      </c>
      <c r="J491">
        <v>237920.55600000001</v>
      </c>
      <c r="K491" t="s">
        <v>878</v>
      </c>
      <c r="L491" t="s">
        <v>878</v>
      </c>
      <c r="M491" t="s">
        <v>878</v>
      </c>
      <c r="N491" t="s">
        <v>878</v>
      </c>
      <c r="O491" t="s">
        <v>878</v>
      </c>
      <c r="P491" t="s">
        <v>878</v>
      </c>
      <c r="Q491" t="s">
        <v>878</v>
      </c>
      <c r="R491" t="s">
        <v>878</v>
      </c>
      <c r="S491" t="s">
        <v>878</v>
      </c>
      <c r="T491" t="s">
        <v>878</v>
      </c>
      <c r="U491">
        <v>8113.3360000000002</v>
      </c>
      <c r="V491" t="s">
        <v>878</v>
      </c>
      <c r="W491" t="s">
        <v>878</v>
      </c>
      <c r="X491" t="s">
        <v>878</v>
      </c>
      <c r="Y491" t="s">
        <v>878</v>
      </c>
      <c r="Z491" t="s">
        <v>878</v>
      </c>
      <c r="AA491" t="s">
        <v>878</v>
      </c>
      <c r="AB491" t="s">
        <v>878</v>
      </c>
      <c r="AC491" t="s">
        <v>878</v>
      </c>
      <c r="AD491">
        <v>2872.3110000000001</v>
      </c>
      <c r="AE491" t="s">
        <v>878</v>
      </c>
      <c r="AF491" t="s">
        <v>878</v>
      </c>
      <c r="AG491" t="s">
        <v>878</v>
      </c>
      <c r="AH491">
        <v>928.67499999999995</v>
      </c>
      <c r="AI491">
        <v>232.33699999999999</v>
      </c>
      <c r="AJ491" t="s">
        <v>878</v>
      </c>
      <c r="AK491">
        <v>497.04500000000002</v>
      </c>
      <c r="AL491" t="s">
        <v>878</v>
      </c>
      <c r="AM491" t="s">
        <v>878</v>
      </c>
      <c r="AN491" t="s">
        <v>878</v>
      </c>
      <c r="AO491">
        <v>107795.905</v>
      </c>
      <c r="AP491" t="s">
        <v>878</v>
      </c>
      <c r="AQ491" t="s">
        <v>878</v>
      </c>
      <c r="AR491" t="s">
        <v>878</v>
      </c>
      <c r="AS491" t="s">
        <v>878</v>
      </c>
      <c r="AT491" t="s">
        <v>878</v>
      </c>
      <c r="AU491" t="s">
        <v>878</v>
      </c>
      <c r="AV491" t="s">
        <v>878</v>
      </c>
      <c r="AW491" t="s">
        <v>878</v>
      </c>
      <c r="AX491" t="s">
        <v>878</v>
      </c>
      <c r="AY491" t="s">
        <v>878</v>
      </c>
      <c r="AZ491" t="s">
        <v>878</v>
      </c>
      <c r="BA491" t="s">
        <v>878</v>
      </c>
      <c r="BB491">
        <v>148504.07399999999</v>
      </c>
      <c r="BC491" t="s">
        <v>878</v>
      </c>
      <c r="BD491" t="s">
        <v>878</v>
      </c>
      <c r="BE491" t="s">
        <v>878</v>
      </c>
      <c r="BF491" t="s">
        <v>878</v>
      </c>
      <c r="BG491" t="s">
        <v>878</v>
      </c>
      <c r="BH491" t="s">
        <v>878</v>
      </c>
      <c r="BI491" t="s">
        <v>878</v>
      </c>
      <c r="BJ491">
        <v>1144.7449999999999</v>
      </c>
      <c r="BK491" t="s">
        <v>878</v>
      </c>
      <c r="BL491" t="s">
        <v>878</v>
      </c>
      <c r="BM491" t="s">
        <v>878</v>
      </c>
      <c r="BN491" t="s">
        <v>878</v>
      </c>
      <c r="BO491" t="s">
        <v>878</v>
      </c>
      <c r="BP491" t="s">
        <v>878</v>
      </c>
      <c r="BQ491" t="s">
        <v>878</v>
      </c>
      <c r="BR491" t="s">
        <v>878</v>
      </c>
      <c r="BS491" t="s">
        <v>878</v>
      </c>
    </row>
    <row r="492" spans="1:71" x14ac:dyDescent="0.25">
      <c r="A492" t="s">
        <v>877</v>
      </c>
      <c r="B492" t="s">
        <v>878</v>
      </c>
      <c r="C492">
        <v>18153.298999999999</v>
      </c>
      <c r="D492" t="s">
        <v>878</v>
      </c>
      <c r="E492" t="s">
        <v>878</v>
      </c>
      <c r="F492" t="s">
        <v>878</v>
      </c>
      <c r="G492" t="s">
        <v>878</v>
      </c>
      <c r="H492" t="s">
        <v>878</v>
      </c>
      <c r="I492" t="s">
        <v>878</v>
      </c>
      <c r="J492">
        <v>281588.16200000001</v>
      </c>
      <c r="K492" t="s">
        <v>878</v>
      </c>
      <c r="L492" t="s">
        <v>878</v>
      </c>
      <c r="M492" t="s">
        <v>878</v>
      </c>
      <c r="N492" t="s">
        <v>878</v>
      </c>
      <c r="O492" t="s">
        <v>878</v>
      </c>
      <c r="P492" t="s">
        <v>878</v>
      </c>
      <c r="Q492" t="s">
        <v>878</v>
      </c>
      <c r="R492" t="s">
        <v>878</v>
      </c>
      <c r="S492" t="s">
        <v>878</v>
      </c>
      <c r="T492" t="s">
        <v>878</v>
      </c>
      <c r="U492">
        <v>6672.5190000000002</v>
      </c>
      <c r="V492" t="s">
        <v>878</v>
      </c>
      <c r="W492" t="s">
        <v>878</v>
      </c>
      <c r="X492" t="s">
        <v>878</v>
      </c>
      <c r="Y492" t="s">
        <v>878</v>
      </c>
      <c r="Z492" t="s">
        <v>878</v>
      </c>
      <c r="AA492" t="s">
        <v>878</v>
      </c>
      <c r="AB492" t="s">
        <v>878</v>
      </c>
      <c r="AC492" t="s">
        <v>878</v>
      </c>
      <c r="AD492">
        <v>2465.5390000000002</v>
      </c>
      <c r="AE492" t="s">
        <v>878</v>
      </c>
      <c r="AF492" t="s">
        <v>878</v>
      </c>
      <c r="AG492" t="s">
        <v>878</v>
      </c>
      <c r="AH492">
        <v>717.61300000000006</v>
      </c>
      <c r="AI492">
        <v>240.08199999999999</v>
      </c>
      <c r="AJ492" t="s">
        <v>878</v>
      </c>
      <c r="AK492">
        <v>422.85899999999998</v>
      </c>
      <c r="AL492" t="s">
        <v>878</v>
      </c>
      <c r="AM492" t="s">
        <v>878</v>
      </c>
      <c r="AN492" t="s">
        <v>878</v>
      </c>
      <c r="AO492">
        <v>127478.477</v>
      </c>
      <c r="AP492" t="s">
        <v>878</v>
      </c>
      <c r="AQ492" t="s">
        <v>878</v>
      </c>
      <c r="AR492" t="s">
        <v>878</v>
      </c>
      <c r="AS492" t="s">
        <v>878</v>
      </c>
      <c r="AT492" t="s">
        <v>878</v>
      </c>
      <c r="AU492" t="s">
        <v>878</v>
      </c>
      <c r="AV492" t="s">
        <v>878</v>
      </c>
      <c r="AW492" t="s">
        <v>878</v>
      </c>
      <c r="AX492" t="s">
        <v>878</v>
      </c>
      <c r="AY492" t="s">
        <v>878</v>
      </c>
      <c r="AZ492" t="s">
        <v>878</v>
      </c>
      <c r="BA492" t="s">
        <v>878</v>
      </c>
      <c r="BB492">
        <v>105126.114</v>
      </c>
      <c r="BC492" t="s">
        <v>878</v>
      </c>
      <c r="BD492" t="s">
        <v>878</v>
      </c>
      <c r="BE492" t="s">
        <v>878</v>
      </c>
      <c r="BF492" t="s">
        <v>878</v>
      </c>
      <c r="BG492" t="s">
        <v>878</v>
      </c>
      <c r="BH492" t="s">
        <v>878</v>
      </c>
      <c r="BI492" t="s">
        <v>878</v>
      </c>
      <c r="BJ492">
        <v>887.02700000000004</v>
      </c>
      <c r="BK492" t="s">
        <v>878</v>
      </c>
      <c r="BL492" t="s">
        <v>878</v>
      </c>
      <c r="BM492" t="s">
        <v>878</v>
      </c>
      <c r="BN492" t="s">
        <v>878</v>
      </c>
      <c r="BO492" t="s">
        <v>878</v>
      </c>
      <c r="BP492" t="s">
        <v>878</v>
      </c>
      <c r="BQ492" t="s">
        <v>878</v>
      </c>
      <c r="BR492" t="s">
        <v>878</v>
      </c>
      <c r="BS492" t="s">
        <v>878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492"/>
  <sheetViews>
    <sheetView workbookViewId="0"/>
  </sheetViews>
  <sheetFormatPr defaultRowHeight="15" x14ac:dyDescent="0.25"/>
  <sheetData>
    <row r="1" spans="1:71" x14ac:dyDescent="0.25">
      <c r="A1" s="1" t="s">
        <v>0</v>
      </c>
      <c r="B1" s="1" t="s">
        <v>10</v>
      </c>
      <c r="C1" s="1" t="s">
        <v>13</v>
      </c>
      <c r="D1" s="1" t="s">
        <v>16</v>
      </c>
      <c r="E1" s="1" t="s">
        <v>19</v>
      </c>
      <c r="F1" s="1" t="s">
        <v>22</v>
      </c>
      <c r="G1" s="1" t="s">
        <v>25</v>
      </c>
      <c r="H1" s="1" t="s">
        <v>28</v>
      </c>
      <c r="I1" s="1" t="s">
        <v>31</v>
      </c>
      <c r="J1" s="1" t="s">
        <v>34</v>
      </c>
      <c r="K1" s="1" t="s">
        <v>37</v>
      </c>
      <c r="L1" s="1" t="s">
        <v>40</v>
      </c>
      <c r="M1" s="1" t="s">
        <v>43</v>
      </c>
      <c r="N1" s="1" t="s">
        <v>46</v>
      </c>
      <c r="O1" s="1" t="s">
        <v>49</v>
      </c>
      <c r="P1" s="1" t="s">
        <v>52</v>
      </c>
      <c r="Q1" s="1" t="s">
        <v>55</v>
      </c>
      <c r="R1" s="1" t="s">
        <v>58</v>
      </c>
      <c r="S1" s="1" t="s">
        <v>61</v>
      </c>
      <c r="T1" s="1" t="s">
        <v>64</v>
      </c>
      <c r="U1" s="1" t="s">
        <v>67</v>
      </c>
      <c r="V1" s="1" t="s">
        <v>70</v>
      </c>
      <c r="W1" s="1" t="s">
        <v>73</v>
      </c>
      <c r="X1" s="1" t="s">
        <v>76</v>
      </c>
      <c r="Y1" s="1" t="s">
        <v>79</v>
      </c>
      <c r="Z1" s="1" t="s">
        <v>82</v>
      </c>
      <c r="AA1" s="1" t="s">
        <v>85</v>
      </c>
      <c r="AB1" s="1" t="s">
        <v>88</v>
      </c>
      <c r="AC1" s="1" t="s">
        <v>91</v>
      </c>
      <c r="AD1" s="1" t="s">
        <v>94</v>
      </c>
      <c r="AE1" s="1" t="s">
        <v>97</v>
      </c>
      <c r="AF1" s="1" t="s">
        <v>100</v>
      </c>
      <c r="AG1" s="1" t="s">
        <v>103</v>
      </c>
      <c r="AH1" s="1" t="s">
        <v>106</v>
      </c>
      <c r="AI1" s="1" t="s">
        <v>109</v>
      </c>
      <c r="AJ1" s="1" t="s">
        <v>112</v>
      </c>
      <c r="AK1" s="1" t="s">
        <v>115</v>
      </c>
      <c r="AL1" s="1" t="s">
        <v>118</v>
      </c>
      <c r="AM1" s="1" t="s">
        <v>121</v>
      </c>
      <c r="AN1" s="1" t="s">
        <v>124</v>
      </c>
      <c r="AO1" s="1" t="s">
        <v>127</v>
      </c>
      <c r="AP1" s="1" t="s">
        <v>130</v>
      </c>
      <c r="AQ1" s="1" t="s">
        <v>133</v>
      </c>
      <c r="AR1" s="1" t="s">
        <v>136</v>
      </c>
      <c r="AS1" s="1" t="s">
        <v>139</v>
      </c>
      <c r="AT1" s="1" t="s">
        <v>142</v>
      </c>
      <c r="AU1" s="1" t="s">
        <v>145</v>
      </c>
      <c r="AV1" s="1" t="s">
        <v>148</v>
      </c>
      <c r="AW1" s="1" t="s">
        <v>151</v>
      </c>
      <c r="AX1" s="1" t="s">
        <v>154</v>
      </c>
      <c r="AY1" s="1" t="s">
        <v>157</v>
      </c>
      <c r="AZ1" s="1" t="s">
        <v>160</v>
      </c>
      <c r="BA1" s="1" t="s">
        <v>163</v>
      </c>
      <c r="BB1" s="1" t="s">
        <v>166</v>
      </c>
      <c r="BC1" s="1" t="s">
        <v>169</v>
      </c>
      <c r="BD1" s="1" t="s">
        <v>172</v>
      </c>
      <c r="BE1" s="1" t="s">
        <v>175</v>
      </c>
      <c r="BF1" s="1" t="s">
        <v>178</v>
      </c>
      <c r="BG1" s="1" t="s">
        <v>181</v>
      </c>
      <c r="BH1" s="1" t="s">
        <v>184</v>
      </c>
      <c r="BI1" s="1" t="s">
        <v>187</v>
      </c>
      <c r="BJ1" s="1" t="s">
        <v>190</v>
      </c>
      <c r="BK1" s="1" t="s">
        <v>193</v>
      </c>
      <c r="BL1" s="1" t="s">
        <v>196</v>
      </c>
      <c r="BM1" s="1" t="s">
        <v>199</v>
      </c>
      <c r="BN1" s="1" t="s">
        <v>202</v>
      </c>
      <c r="BO1" s="1" t="s">
        <v>205</v>
      </c>
      <c r="BP1" s="1" t="s">
        <v>208</v>
      </c>
      <c r="BQ1" s="1" t="s">
        <v>211</v>
      </c>
      <c r="BR1" s="1" t="s">
        <v>214</v>
      </c>
      <c r="BS1" s="1" t="s">
        <v>217</v>
      </c>
    </row>
    <row r="2" spans="1:71" x14ac:dyDescent="0.25">
      <c r="A2" t="s">
        <v>219</v>
      </c>
      <c r="B2" t="s">
        <v>878</v>
      </c>
      <c r="C2" t="s">
        <v>878</v>
      </c>
      <c r="D2" t="s">
        <v>878</v>
      </c>
      <c r="E2" t="s">
        <v>878</v>
      </c>
      <c r="F2" t="s">
        <v>878</v>
      </c>
      <c r="G2" t="s">
        <v>878</v>
      </c>
      <c r="H2" t="s">
        <v>878</v>
      </c>
      <c r="I2" t="s">
        <v>878</v>
      </c>
      <c r="J2" t="s">
        <v>878</v>
      </c>
      <c r="K2" t="s">
        <v>878</v>
      </c>
      <c r="L2">
        <v>4.6699999999999998E-2</v>
      </c>
      <c r="M2" t="s">
        <v>878</v>
      </c>
      <c r="N2">
        <v>1.75E-3</v>
      </c>
      <c r="O2" t="s">
        <v>878</v>
      </c>
      <c r="P2" t="s">
        <v>878</v>
      </c>
      <c r="Q2">
        <v>1.67E-2</v>
      </c>
      <c r="R2">
        <v>1.89E-3</v>
      </c>
      <c r="S2">
        <v>1.16E-3</v>
      </c>
      <c r="T2">
        <v>3.6999999999999999E-4</v>
      </c>
      <c r="U2">
        <v>4.51</v>
      </c>
      <c r="V2" t="s">
        <v>878</v>
      </c>
      <c r="W2">
        <v>2.0300000000000001E-3</v>
      </c>
      <c r="X2" t="s">
        <v>878</v>
      </c>
      <c r="Y2" t="s">
        <v>878</v>
      </c>
      <c r="Z2" t="s">
        <v>878</v>
      </c>
      <c r="AA2">
        <v>3.6600000000000001E-4</v>
      </c>
      <c r="AB2" t="s">
        <v>878</v>
      </c>
      <c r="AC2" t="s">
        <v>878</v>
      </c>
      <c r="AD2">
        <v>3.8</v>
      </c>
      <c r="AE2">
        <v>2.5899999999999999E-2</v>
      </c>
      <c r="AF2" t="s">
        <v>878</v>
      </c>
      <c r="AG2">
        <v>1.56E-4</v>
      </c>
      <c r="AH2">
        <v>0.81</v>
      </c>
      <c r="AI2">
        <v>5.3199999999999997E-2</v>
      </c>
      <c r="AJ2">
        <v>2.2200000000000002E-3</v>
      </c>
      <c r="AK2" t="s">
        <v>878</v>
      </c>
      <c r="AL2" t="s">
        <v>878</v>
      </c>
      <c r="AM2">
        <v>1.52E-2</v>
      </c>
      <c r="AN2" s="2">
        <v>2E-3</v>
      </c>
      <c r="AO2">
        <v>4.87E-2</v>
      </c>
      <c r="AP2">
        <v>1.32E-3</v>
      </c>
      <c r="AQ2" t="s">
        <v>878</v>
      </c>
      <c r="AR2">
        <v>4.7099999999999998E-3</v>
      </c>
      <c r="AS2" t="s">
        <v>878</v>
      </c>
      <c r="AT2" t="s">
        <v>878</v>
      </c>
      <c r="AU2" t="s">
        <v>878</v>
      </c>
      <c r="AV2" t="s">
        <v>878</v>
      </c>
      <c r="AW2" t="s">
        <v>878</v>
      </c>
      <c r="AX2" t="s">
        <v>878</v>
      </c>
      <c r="AY2" t="s">
        <v>878</v>
      </c>
      <c r="AZ2" t="s">
        <v>878</v>
      </c>
      <c r="BA2" t="s">
        <v>878</v>
      </c>
      <c r="BB2" t="s">
        <v>878</v>
      </c>
      <c r="BC2">
        <v>2.3600000000000001E-3</v>
      </c>
      <c r="BD2" t="s">
        <v>878</v>
      </c>
      <c r="BE2" t="s">
        <v>878</v>
      </c>
      <c r="BF2" t="s">
        <v>878</v>
      </c>
      <c r="BG2">
        <v>3.2499999999999999E-4</v>
      </c>
      <c r="BH2" t="s">
        <v>878</v>
      </c>
      <c r="BI2">
        <v>4.9199999999999999E-3</v>
      </c>
      <c r="BJ2">
        <v>0.218</v>
      </c>
      <c r="BK2" t="s">
        <v>878</v>
      </c>
      <c r="BL2">
        <v>1.6100000000000001E-4</v>
      </c>
      <c r="BM2">
        <v>1.2999999999999999E-2</v>
      </c>
      <c r="BN2">
        <v>3.6700000000000001E-3</v>
      </c>
      <c r="BO2" t="s">
        <v>878</v>
      </c>
      <c r="BP2">
        <v>9.5999999999999992E-3</v>
      </c>
      <c r="BQ2">
        <v>1.14E-3</v>
      </c>
      <c r="BR2" t="s">
        <v>878</v>
      </c>
      <c r="BS2" t="s">
        <v>878</v>
      </c>
    </row>
    <row r="3" spans="1:71" x14ac:dyDescent="0.25">
      <c r="A3" t="s">
        <v>229</v>
      </c>
      <c r="B3" t="s">
        <v>878</v>
      </c>
      <c r="C3" t="s">
        <v>878</v>
      </c>
      <c r="D3" t="s">
        <v>878</v>
      </c>
      <c r="E3" t="s">
        <v>878</v>
      </c>
      <c r="F3" t="s">
        <v>878</v>
      </c>
      <c r="G3" t="s">
        <v>878</v>
      </c>
      <c r="H3" t="s">
        <v>878</v>
      </c>
      <c r="I3" t="s">
        <v>878</v>
      </c>
      <c r="J3" t="s">
        <v>878</v>
      </c>
      <c r="K3" t="s">
        <v>878</v>
      </c>
      <c r="L3">
        <v>0.13900000000000001</v>
      </c>
      <c r="M3" t="s">
        <v>878</v>
      </c>
      <c r="N3">
        <v>4.6899999999999997E-3</v>
      </c>
      <c r="O3" t="s">
        <v>878</v>
      </c>
      <c r="P3" t="s">
        <v>878</v>
      </c>
      <c r="Q3">
        <v>4.1799999999999997E-2</v>
      </c>
      <c r="R3">
        <v>2.82E-3</v>
      </c>
      <c r="S3">
        <v>1.6199999999999999E-3</v>
      </c>
      <c r="T3">
        <v>8.4000000000000003E-4</v>
      </c>
      <c r="U3">
        <v>10.7</v>
      </c>
      <c r="V3" t="s">
        <v>878</v>
      </c>
      <c r="W3">
        <v>4.1999999999999997E-3</v>
      </c>
      <c r="X3" t="s">
        <v>878</v>
      </c>
      <c r="Y3" t="s">
        <v>878</v>
      </c>
      <c r="Z3" t="s">
        <v>878</v>
      </c>
      <c r="AA3">
        <v>5.1999999999999995E-4</v>
      </c>
      <c r="AB3" t="s">
        <v>878</v>
      </c>
      <c r="AC3" t="s">
        <v>878</v>
      </c>
      <c r="AD3">
        <v>2.2000000000000002</v>
      </c>
      <c r="AE3">
        <v>8.0699999999999994E-2</v>
      </c>
      <c r="AF3" t="s">
        <v>878</v>
      </c>
      <c r="AG3">
        <v>1.9900000000000001E-4</v>
      </c>
      <c r="AH3">
        <v>1.2</v>
      </c>
      <c r="AI3">
        <v>9.7699999999999995E-2</v>
      </c>
      <c r="AJ3">
        <v>2.0400000000000001E-3</v>
      </c>
      <c r="AK3" t="s">
        <v>878</v>
      </c>
      <c r="AL3" t="s">
        <v>878</v>
      </c>
      <c r="AM3">
        <v>3.9699999999999999E-2</v>
      </c>
      <c r="AN3" t="s">
        <v>878</v>
      </c>
      <c r="AO3">
        <v>0.1159</v>
      </c>
      <c r="AP3">
        <v>2.3E-3</v>
      </c>
      <c r="AQ3" t="s">
        <v>878</v>
      </c>
      <c r="AR3">
        <v>1.3100000000000001E-2</v>
      </c>
      <c r="AS3" t="s">
        <v>878</v>
      </c>
      <c r="AT3" t="s">
        <v>878</v>
      </c>
      <c r="AU3" t="s">
        <v>878</v>
      </c>
      <c r="AV3" t="s">
        <v>878</v>
      </c>
      <c r="AW3" t="s">
        <v>878</v>
      </c>
      <c r="AX3" t="s">
        <v>878</v>
      </c>
      <c r="AY3" t="s">
        <v>878</v>
      </c>
      <c r="AZ3" t="s">
        <v>878</v>
      </c>
      <c r="BA3" t="s">
        <v>878</v>
      </c>
      <c r="BB3" t="s">
        <v>878</v>
      </c>
      <c r="BC3">
        <v>4.8799999999999998E-3</v>
      </c>
      <c r="BD3" t="s">
        <v>878</v>
      </c>
      <c r="BE3" t="s">
        <v>878</v>
      </c>
      <c r="BF3" t="s">
        <v>878</v>
      </c>
      <c r="BG3">
        <v>5.2999999999999998E-4</v>
      </c>
      <c r="BH3" t="s">
        <v>878</v>
      </c>
      <c r="BI3">
        <v>3.5100000000000001E-3</v>
      </c>
      <c r="BJ3">
        <v>0.35299999999999998</v>
      </c>
      <c r="BK3" t="s">
        <v>878</v>
      </c>
      <c r="BL3">
        <v>2.12E-4</v>
      </c>
      <c r="BM3">
        <v>4.1000000000000002E-2</v>
      </c>
      <c r="BN3">
        <v>8.3000000000000001E-3</v>
      </c>
      <c r="BO3" t="s">
        <v>878</v>
      </c>
      <c r="BP3">
        <v>1.35E-2</v>
      </c>
      <c r="BQ3">
        <v>1.47E-3</v>
      </c>
      <c r="BR3" t="s">
        <v>878</v>
      </c>
      <c r="BS3" t="s">
        <v>878</v>
      </c>
    </row>
    <row r="4" spans="1:71" x14ac:dyDescent="0.25">
      <c r="A4" t="s">
        <v>230</v>
      </c>
      <c r="B4" t="s">
        <v>878</v>
      </c>
      <c r="C4" t="s">
        <v>878</v>
      </c>
      <c r="D4" t="s">
        <v>878</v>
      </c>
      <c r="E4" t="s">
        <v>878</v>
      </c>
      <c r="F4" t="s">
        <v>878</v>
      </c>
      <c r="G4" t="s">
        <v>878</v>
      </c>
      <c r="H4" t="s">
        <v>878</v>
      </c>
      <c r="I4" t="s">
        <v>878</v>
      </c>
      <c r="J4" t="s">
        <v>878</v>
      </c>
      <c r="K4" t="s">
        <v>878</v>
      </c>
      <c r="L4">
        <v>0.13250000000000001</v>
      </c>
      <c r="M4" t="s">
        <v>878</v>
      </c>
      <c r="N4">
        <v>4.4999999999999997E-3</v>
      </c>
      <c r="O4" t="s">
        <v>878</v>
      </c>
      <c r="P4" t="s">
        <v>878</v>
      </c>
      <c r="Q4">
        <v>4.1200000000000001E-2</v>
      </c>
      <c r="R4">
        <v>2.7000000000000001E-3</v>
      </c>
      <c r="S4">
        <v>1.5E-3</v>
      </c>
      <c r="T4">
        <v>8.0999999999999996E-4</v>
      </c>
      <c r="U4">
        <v>10.7</v>
      </c>
      <c r="V4" t="s">
        <v>878</v>
      </c>
      <c r="W4">
        <v>4.0000000000000001E-3</v>
      </c>
      <c r="X4" t="s">
        <v>878</v>
      </c>
      <c r="Y4" t="s">
        <v>878</v>
      </c>
      <c r="Z4" t="s">
        <v>878</v>
      </c>
      <c r="AA4">
        <v>5.1999999999999995E-4</v>
      </c>
      <c r="AB4" t="s">
        <v>878</v>
      </c>
      <c r="AC4" t="s">
        <v>878</v>
      </c>
      <c r="AD4">
        <v>2.36</v>
      </c>
      <c r="AE4">
        <v>7.5399999999999995E-2</v>
      </c>
      <c r="AF4" t="s">
        <v>878</v>
      </c>
      <c r="AG4">
        <v>1.9599999999999999E-4</v>
      </c>
      <c r="AH4">
        <v>1.23</v>
      </c>
      <c r="AI4">
        <v>9.2700000000000005E-2</v>
      </c>
      <c r="AJ4">
        <v>2.0100000000000001E-3</v>
      </c>
      <c r="AK4" t="s">
        <v>878</v>
      </c>
      <c r="AL4" t="s">
        <v>878</v>
      </c>
      <c r="AM4">
        <v>3.8800000000000001E-2</v>
      </c>
      <c r="AN4" t="s">
        <v>878</v>
      </c>
      <c r="AO4">
        <v>0.1118</v>
      </c>
      <c r="AP4">
        <v>2.3E-3</v>
      </c>
      <c r="AQ4" t="s">
        <v>878</v>
      </c>
      <c r="AR4">
        <v>1.2699999999999999E-2</v>
      </c>
      <c r="AS4" t="s">
        <v>878</v>
      </c>
      <c r="AT4" t="s">
        <v>878</v>
      </c>
      <c r="AU4" t="s">
        <v>878</v>
      </c>
      <c r="AV4" t="s">
        <v>878</v>
      </c>
      <c r="AW4" t="s">
        <v>878</v>
      </c>
      <c r="AX4" t="s">
        <v>878</v>
      </c>
      <c r="AY4" t="s">
        <v>878</v>
      </c>
      <c r="AZ4" t="s">
        <v>878</v>
      </c>
      <c r="BA4" t="s">
        <v>878</v>
      </c>
      <c r="BB4" t="s">
        <v>878</v>
      </c>
      <c r="BC4">
        <v>4.7999999999999996E-3</v>
      </c>
      <c r="BD4" t="s">
        <v>878</v>
      </c>
      <c r="BE4" t="s">
        <v>878</v>
      </c>
      <c r="BF4" t="s">
        <v>878</v>
      </c>
      <c r="BG4">
        <v>5.4000000000000001E-4</v>
      </c>
      <c r="BH4" t="s">
        <v>878</v>
      </c>
      <c r="BI4">
        <v>3.64E-3</v>
      </c>
      <c r="BJ4">
        <v>0.35</v>
      </c>
      <c r="BK4" t="s">
        <v>878</v>
      </c>
      <c r="BL4">
        <v>2.0799999999999999E-4</v>
      </c>
      <c r="BM4">
        <v>3.8699999999999998E-2</v>
      </c>
      <c r="BN4">
        <v>8.0000000000000002E-3</v>
      </c>
      <c r="BO4" t="s">
        <v>878</v>
      </c>
      <c r="BP4">
        <v>1.3299999999999999E-2</v>
      </c>
      <c r="BQ4">
        <v>1.39E-3</v>
      </c>
      <c r="BR4" t="s">
        <v>878</v>
      </c>
      <c r="BS4" t="s">
        <v>878</v>
      </c>
    </row>
    <row r="5" spans="1:71" x14ac:dyDescent="0.25">
      <c r="A5" t="s">
        <v>231</v>
      </c>
      <c r="B5" t="s">
        <v>878</v>
      </c>
      <c r="C5" t="s">
        <v>878</v>
      </c>
      <c r="D5" t="s">
        <v>878</v>
      </c>
      <c r="E5" t="s">
        <v>878</v>
      </c>
      <c r="F5" t="s">
        <v>878</v>
      </c>
      <c r="G5" t="s">
        <v>878</v>
      </c>
      <c r="H5" t="s">
        <v>878</v>
      </c>
      <c r="I5" t="s">
        <v>878</v>
      </c>
      <c r="J5" t="s">
        <v>878</v>
      </c>
      <c r="K5" t="s">
        <v>878</v>
      </c>
      <c r="L5">
        <v>5.7299999999999997E-2</v>
      </c>
      <c r="M5" t="s">
        <v>878</v>
      </c>
      <c r="N5">
        <v>3.8899999999999998E-3</v>
      </c>
      <c r="O5" t="s">
        <v>878</v>
      </c>
      <c r="P5" t="s">
        <v>878</v>
      </c>
      <c r="Q5">
        <v>2.9000000000000001E-2</v>
      </c>
      <c r="R5">
        <v>1.2899999999999999E-3</v>
      </c>
      <c r="S5">
        <v>7.3999999999999999E-4</v>
      </c>
      <c r="T5">
        <v>3.8400000000000001E-4</v>
      </c>
      <c r="U5">
        <v>5.65</v>
      </c>
      <c r="V5" t="s">
        <v>878</v>
      </c>
      <c r="W5">
        <v>1.8500000000000001E-3</v>
      </c>
      <c r="X5" t="s">
        <v>878</v>
      </c>
      <c r="Y5" t="s">
        <v>878</v>
      </c>
      <c r="Z5" t="s">
        <v>878</v>
      </c>
      <c r="AA5">
        <v>2.4499999999999999E-4</v>
      </c>
      <c r="AB5" t="s">
        <v>878</v>
      </c>
      <c r="AC5" t="s">
        <v>878</v>
      </c>
      <c r="AD5">
        <v>3.64</v>
      </c>
      <c r="AE5">
        <v>3.1699999999999999E-2</v>
      </c>
      <c r="AF5" t="s">
        <v>878</v>
      </c>
      <c r="AG5">
        <v>1.0399999999999999E-4</v>
      </c>
      <c r="AH5">
        <v>1.31</v>
      </c>
      <c r="AI5">
        <v>4.48E-2</v>
      </c>
      <c r="AJ5">
        <v>1.3600000000000001E-3</v>
      </c>
      <c r="AK5" t="s">
        <v>878</v>
      </c>
      <c r="AL5" t="s">
        <v>878</v>
      </c>
      <c r="AM5">
        <v>1.7999999999999999E-2</v>
      </c>
      <c r="AN5" t="s">
        <v>878</v>
      </c>
      <c r="AO5">
        <v>5.6300000000000003E-2</v>
      </c>
      <c r="AP5">
        <v>1.4E-3</v>
      </c>
      <c r="AQ5" t="s">
        <v>878</v>
      </c>
      <c r="AR5">
        <v>5.7000000000000002E-3</v>
      </c>
      <c r="AS5" t="s">
        <v>878</v>
      </c>
      <c r="AT5" t="s">
        <v>878</v>
      </c>
      <c r="AU5" t="s">
        <v>878</v>
      </c>
      <c r="AV5" t="s">
        <v>878</v>
      </c>
      <c r="AW5" t="s">
        <v>878</v>
      </c>
      <c r="AX5" t="s">
        <v>878</v>
      </c>
      <c r="AY5" t="s">
        <v>878</v>
      </c>
      <c r="AZ5" t="s">
        <v>878</v>
      </c>
      <c r="BA5" t="s">
        <v>878</v>
      </c>
      <c r="BB5" t="s">
        <v>878</v>
      </c>
      <c r="BC5">
        <v>2.47E-3</v>
      </c>
      <c r="BD5" t="s">
        <v>878</v>
      </c>
      <c r="BE5" t="s">
        <v>878</v>
      </c>
      <c r="BF5" t="s">
        <v>878</v>
      </c>
      <c r="BG5">
        <v>2.5599999999999999E-4</v>
      </c>
      <c r="BH5" t="s">
        <v>878</v>
      </c>
      <c r="BI5">
        <v>3.8500000000000001E-3</v>
      </c>
      <c r="BJ5">
        <v>0.16400000000000001</v>
      </c>
      <c r="BK5" t="s">
        <v>878</v>
      </c>
      <c r="BL5">
        <v>1.0399999999999999E-4</v>
      </c>
      <c r="BM5">
        <v>6.3799999999999996E-2</v>
      </c>
      <c r="BN5">
        <v>3.5000000000000001E-3</v>
      </c>
      <c r="BO5" t="s">
        <v>878</v>
      </c>
      <c r="BP5">
        <v>6.4000000000000003E-3</v>
      </c>
      <c r="BQ5">
        <v>7.2000000000000005E-4</v>
      </c>
      <c r="BR5" t="s">
        <v>878</v>
      </c>
      <c r="BS5" t="s">
        <v>878</v>
      </c>
    </row>
    <row r="6" spans="1:71" x14ac:dyDescent="0.25">
      <c r="A6" t="s">
        <v>232</v>
      </c>
      <c r="B6" t="s">
        <v>878</v>
      </c>
      <c r="C6" t="s">
        <v>878</v>
      </c>
      <c r="D6" t="s">
        <v>878</v>
      </c>
      <c r="E6" t="s">
        <v>878</v>
      </c>
      <c r="F6" t="s">
        <v>878</v>
      </c>
      <c r="G6" t="s">
        <v>878</v>
      </c>
      <c r="H6" t="s">
        <v>878</v>
      </c>
      <c r="I6" t="s">
        <v>878</v>
      </c>
      <c r="J6" t="s">
        <v>878</v>
      </c>
      <c r="K6" t="s">
        <v>878</v>
      </c>
      <c r="L6">
        <v>1.0200000000000001E-2</v>
      </c>
      <c r="M6" t="s">
        <v>878</v>
      </c>
      <c r="N6" t="s">
        <v>878</v>
      </c>
      <c r="O6" t="s">
        <v>878</v>
      </c>
      <c r="P6" t="s">
        <v>878</v>
      </c>
      <c r="Q6" t="s">
        <v>878</v>
      </c>
      <c r="R6">
        <v>7.1100000000000004E-4</v>
      </c>
      <c r="S6">
        <v>3.8999999999999999E-4</v>
      </c>
      <c r="T6">
        <v>1.2899999999999999E-4</v>
      </c>
      <c r="U6" t="s">
        <v>878</v>
      </c>
      <c r="V6" t="s">
        <v>878</v>
      </c>
      <c r="W6">
        <v>9.3999999999999997E-4</v>
      </c>
      <c r="X6" t="s">
        <v>878</v>
      </c>
      <c r="Y6" t="s">
        <v>878</v>
      </c>
      <c r="Z6" t="s">
        <v>878</v>
      </c>
      <c r="AA6">
        <v>1.36E-4</v>
      </c>
      <c r="AB6" t="s">
        <v>878</v>
      </c>
      <c r="AC6" t="s">
        <v>878</v>
      </c>
      <c r="AD6">
        <v>2.39</v>
      </c>
      <c r="AE6">
        <v>4.8799999999999998E-3</v>
      </c>
      <c r="AF6" t="s">
        <v>878</v>
      </c>
      <c r="AG6">
        <v>4.8000000000000001E-5</v>
      </c>
      <c r="AH6" t="s">
        <v>878</v>
      </c>
      <c r="AI6" t="s">
        <v>878</v>
      </c>
      <c r="AJ6" t="s">
        <v>878</v>
      </c>
      <c r="AK6" t="s">
        <v>878</v>
      </c>
      <c r="AL6" t="s">
        <v>878</v>
      </c>
      <c r="AM6">
        <v>4.9500000000000004E-3</v>
      </c>
      <c r="AN6" t="s">
        <v>878</v>
      </c>
      <c r="AO6" t="s">
        <v>878</v>
      </c>
      <c r="AP6" t="s">
        <v>878</v>
      </c>
      <c r="AQ6" t="s">
        <v>878</v>
      </c>
      <c r="AR6">
        <v>1.2800000000000001E-3</v>
      </c>
      <c r="AS6" t="s">
        <v>878</v>
      </c>
      <c r="AT6" t="s">
        <v>878</v>
      </c>
      <c r="AU6" t="s">
        <v>878</v>
      </c>
      <c r="AV6" t="s">
        <v>878</v>
      </c>
      <c r="AW6" t="s">
        <v>878</v>
      </c>
      <c r="AX6" t="s">
        <v>878</v>
      </c>
      <c r="AY6" t="s">
        <v>878</v>
      </c>
      <c r="AZ6" t="s">
        <v>878</v>
      </c>
      <c r="BA6" t="s">
        <v>878</v>
      </c>
      <c r="BB6" t="s">
        <v>878</v>
      </c>
      <c r="BC6">
        <v>1.0499999999999999E-3</v>
      </c>
      <c r="BD6" t="s">
        <v>878</v>
      </c>
      <c r="BE6" t="s">
        <v>878</v>
      </c>
      <c r="BF6" t="s">
        <v>878</v>
      </c>
      <c r="BG6">
        <v>1.3899999999999999E-4</v>
      </c>
      <c r="BH6" t="s">
        <v>878</v>
      </c>
      <c r="BI6">
        <v>1.54E-2</v>
      </c>
      <c r="BJ6" t="s">
        <v>878</v>
      </c>
      <c r="BK6" t="s">
        <v>878</v>
      </c>
      <c r="BL6">
        <v>5.7000000000000003E-5</v>
      </c>
      <c r="BM6">
        <v>1.2500000000000001E-2</v>
      </c>
      <c r="BN6" t="s">
        <v>878</v>
      </c>
      <c r="BO6" t="s">
        <v>878</v>
      </c>
      <c r="BP6" t="s">
        <v>878</v>
      </c>
      <c r="BQ6">
        <v>3.4299999999999999E-4</v>
      </c>
      <c r="BR6" t="s">
        <v>878</v>
      </c>
      <c r="BS6" t="s">
        <v>878</v>
      </c>
    </row>
    <row r="7" spans="1:71" x14ac:dyDescent="0.25">
      <c r="A7" t="s">
        <v>237</v>
      </c>
      <c r="B7" t="s">
        <v>878</v>
      </c>
      <c r="C7" t="s">
        <v>878</v>
      </c>
      <c r="D7" t="s">
        <v>878</v>
      </c>
      <c r="E7" t="s">
        <v>878</v>
      </c>
      <c r="F7" t="s">
        <v>878</v>
      </c>
      <c r="G7" t="s">
        <v>878</v>
      </c>
      <c r="H7" t="s">
        <v>878</v>
      </c>
      <c r="I7" t="s">
        <v>878</v>
      </c>
      <c r="J7" t="s">
        <v>878</v>
      </c>
      <c r="K7" t="s">
        <v>878</v>
      </c>
      <c r="L7">
        <v>1.17E-2</v>
      </c>
      <c r="M7" t="s">
        <v>878</v>
      </c>
      <c r="N7" t="s">
        <v>878</v>
      </c>
      <c r="O7" t="s">
        <v>878</v>
      </c>
      <c r="P7" t="s">
        <v>878</v>
      </c>
      <c r="Q7" t="s">
        <v>878</v>
      </c>
      <c r="R7">
        <v>1.2199999999999999E-3</v>
      </c>
      <c r="S7">
        <v>7.5000000000000002E-4</v>
      </c>
      <c r="T7">
        <v>1.4999999999999999E-4</v>
      </c>
      <c r="U7" t="s">
        <v>878</v>
      </c>
      <c r="V7" t="s">
        <v>878</v>
      </c>
      <c r="W7">
        <v>1.2999999999999999E-3</v>
      </c>
      <c r="X7" t="s">
        <v>878</v>
      </c>
      <c r="Y7" t="s">
        <v>878</v>
      </c>
      <c r="Z7" t="s">
        <v>878</v>
      </c>
      <c r="AA7">
        <v>2.4399999999999999E-4</v>
      </c>
      <c r="AB7" t="s">
        <v>878</v>
      </c>
      <c r="AC7" t="s">
        <v>878</v>
      </c>
      <c r="AD7">
        <v>1.97</v>
      </c>
      <c r="AE7">
        <v>5.1000000000000004E-3</v>
      </c>
      <c r="AF7" t="s">
        <v>878</v>
      </c>
      <c r="AG7">
        <v>9.8999999999999994E-5</v>
      </c>
      <c r="AH7" t="s">
        <v>878</v>
      </c>
      <c r="AI7" t="s">
        <v>878</v>
      </c>
      <c r="AJ7" t="s">
        <v>878</v>
      </c>
      <c r="AK7" t="s">
        <v>878</v>
      </c>
      <c r="AL7" t="s">
        <v>878</v>
      </c>
      <c r="AM7">
        <v>6.4000000000000003E-3</v>
      </c>
      <c r="AN7" t="s">
        <v>878</v>
      </c>
      <c r="AO7" t="s">
        <v>878</v>
      </c>
      <c r="AP7" t="s">
        <v>878</v>
      </c>
      <c r="AQ7" t="s">
        <v>878</v>
      </c>
      <c r="AR7">
        <v>1.6000000000000001E-3</v>
      </c>
      <c r="AS7" t="s">
        <v>878</v>
      </c>
      <c r="AT7" t="s">
        <v>878</v>
      </c>
      <c r="AU7" t="s">
        <v>878</v>
      </c>
      <c r="AV7" t="s">
        <v>878</v>
      </c>
      <c r="AW7" t="s">
        <v>878</v>
      </c>
      <c r="AX7" t="s">
        <v>878</v>
      </c>
      <c r="AY7" t="s">
        <v>878</v>
      </c>
      <c r="AZ7" t="s">
        <v>878</v>
      </c>
      <c r="BA7" t="s">
        <v>878</v>
      </c>
      <c r="BB7" t="s">
        <v>878</v>
      </c>
      <c r="BC7">
        <v>1.48E-3</v>
      </c>
      <c r="BD7" t="s">
        <v>878</v>
      </c>
      <c r="BE7" t="s">
        <v>878</v>
      </c>
      <c r="BF7" t="s">
        <v>878</v>
      </c>
      <c r="BG7">
        <v>2.1800000000000001E-4</v>
      </c>
      <c r="BH7" t="s">
        <v>878</v>
      </c>
      <c r="BI7">
        <v>3.8199999999999998E-2</v>
      </c>
      <c r="BJ7" t="s">
        <v>878</v>
      </c>
      <c r="BK7" t="s">
        <v>878</v>
      </c>
      <c r="BL7">
        <v>1.1400000000000001E-4</v>
      </c>
      <c r="BM7">
        <v>5.6300000000000003E-2</v>
      </c>
      <c r="BN7" t="s">
        <v>878</v>
      </c>
      <c r="BO7" t="s">
        <v>878</v>
      </c>
      <c r="BP7" t="s">
        <v>878</v>
      </c>
      <c r="BQ7">
        <v>7.2999999999999996E-4</v>
      </c>
      <c r="BR7" t="s">
        <v>878</v>
      </c>
      <c r="BS7" t="s">
        <v>878</v>
      </c>
    </row>
    <row r="8" spans="1:71" x14ac:dyDescent="0.25">
      <c r="A8" t="s">
        <v>238</v>
      </c>
      <c r="B8" t="s">
        <v>878</v>
      </c>
      <c r="C8" t="s">
        <v>878</v>
      </c>
      <c r="D8" t="s">
        <v>878</v>
      </c>
      <c r="E8" t="s">
        <v>878</v>
      </c>
      <c r="F8" t="s">
        <v>878</v>
      </c>
      <c r="G8" t="s">
        <v>878</v>
      </c>
      <c r="H8" t="s">
        <v>878</v>
      </c>
      <c r="I8" t="s">
        <v>878</v>
      </c>
      <c r="J8" t="s">
        <v>878</v>
      </c>
      <c r="K8" t="s">
        <v>878</v>
      </c>
      <c r="L8">
        <v>1.37E-2</v>
      </c>
      <c r="M8" t="s">
        <v>878</v>
      </c>
      <c r="N8" t="s">
        <v>878</v>
      </c>
      <c r="O8" t="s">
        <v>878</v>
      </c>
      <c r="P8" t="s">
        <v>878</v>
      </c>
      <c r="Q8" t="s">
        <v>878</v>
      </c>
      <c r="R8">
        <v>1.9E-3</v>
      </c>
      <c r="S8">
        <v>1.2199999999999999E-3</v>
      </c>
      <c r="T8">
        <v>2.0000000000000001E-4</v>
      </c>
      <c r="U8" t="s">
        <v>878</v>
      </c>
      <c r="V8" t="s">
        <v>878</v>
      </c>
      <c r="W8">
        <v>1.82E-3</v>
      </c>
      <c r="X8" t="s">
        <v>878</v>
      </c>
      <c r="Y8" t="s">
        <v>878</v>
      </c>
      <c r="Z8" t="s">
        <v>878</v>
      </c>
      <c r="AA8">
        <v>3.8999999999999999E-4</v>
      </c>
      <c r="AB8" t="s">
        <v>878</v>
      </c>
      <c r="AC8" t="s">
        <v>878</v>
      </c>
      <c r="AD8">
        <v>1.59</v>
      </c>
      <c r="AE8">
        <v>5.4000000000000003E-3</v>
      </c>
      <c r="AF8" t="s">
        <v>878</v>
      </c>
      <c r="AG8">
        <v>1.66E-4</v>
      </c>
      <c r="AH8" t="s">
        <v>878</v>
      </c>
      <c r="AI8" t="s">
        <v>878</v>
      </c>
      <c r="AJ8" t="s">
        <v>878</v>
      </c>
      <c r="AK8" t="s">
        <v>878</v>
      </c>
      <c r="AL8" t="s">
        <v>878</v>
      </c>
      <c r="AM8">
        <v>8.3999999999999995E-3</v>
      </c>
      <c r="AN8" t="s">
        <v>878</v>
      </c>
      <c r="AO8" t="s">
        <v>878</v>
      </c>
      <c r="AP8" t="s">
        <v>878</v>
      </c>
      <c r="AQ8" t="s">
        <v>878</v>
      </c>
      <c r="AR8">
        <v>1.97E-3</v>
      </c>
      <c r="AS8" t="s">
        <v>878</v>
      </c>
      <c r="AT8" t="s">
        <v>878</v>
      </c>
      <c r="AU8" t="s">
        <v>878</v>
      </c>
      <c r="AV8" t="s">
        <v>878</v>
      </c>
      <c r="AW8" t="s">
        <v>878</v>
      </c>
      <c r="AX8" t="s">
        <v>878</v>
      </c>
      <c r="AY8" t="s">
        <v>878</v>
      </c>
      <c r="AZ8" t="s">
        <v>878</v>
      </c>
      <c r="BA8" t="s">
        <v>878</v>
      </c>
      <c r="BB8" t="s">
        <v>878</v>
      </c>
      <c r="BC8">
        <v>2.0699999999999998E-3</v>
      </c>
      <c r="BD8" t="s">
        <v>878</v>
      </c>
      <c r="BE8" t="s">
        <v>878</v>
      </c>
      <c r="BF8" t="s">
        <v>878</v>
      </c>
      <c r="BG8">
        <v>3.1E-4</v>
      </c>
      <c r="BH8" t="s">
        <v>878</v>
      </c>
      <c r="BI8">
        <v>6.8900000000000003E-2</v>
      </c>
      <c r="BJ8" t="s">
        <v>878</v>
      </c>
      <c r="BK8" t="s">
        <v>878</v>
      </c>
      <c r="BL8">
        <v>1.8799999999999999E-4</v>
      </c>
      <c r="BM8">
        <v>0.12130000000000001</v>
      </c>
      <c r="BN8" t="s">
        <v>878</v>
      </c>
      <c r="BO8" t="s">
        <v>878</v>
      </c>
      <c r="BP8" t="s">
        <v>878</v>
      </c>
      <c r="BQ8">
        <v>1.2099999999999999E-3</v>
      </c>
      <c r="BR8" t="s">
        <v>878</v>
      </c>
      <c r="BS8" t="s">
        <v>878</v>
      </c>
    </row>
    <row r="9" spans="1:71" x14ac:dyDescent="0.25">
      <c r="A9" t="s">
        <v>239</v>
      </c>
      <c r="B9" t="s">
        <v>878</v>
      </c>
      <c r="C9" t="s">
        <v>878</v>
      </c>
      <c r="D9" t="s">
        <v>878</v>
      </c>
      <c r="E9">
        <v>6.6E-4</v>
      </c>
      <c r="F9" t="s">
        <v>878</v>
      </c>
      <c r="G9" t="s">
        <v>878</v>
      </c>
      <c r="H9" t="s">
        <v>878</v>
      </c>
      <c r="I9" t="s">
        <v>878</v>
      </c>
      <c r="J9" t="s">
        <v>878</v>
      </c>
      <c r="K9" t="s">
        <v>878</v>
      </c>
      <c r="L9" t="s">
        <v>878</v>
      </c>
      <c r="M9" t="s">
        <v>878</v>
      </c>
      <c r="N9" t="s">
        <v>878</v>
      </c>
      <c r="O9" t="s">
        <v>878</v>
      </c>
      <c r="P9" t="s">
        <v>878</v>
      </c>
      <c r="Q9" t="s">
        <v>878</v>
      </c>
      <c r="R9" t="s">
        <v>878</v>
      </c>
      <c r="S9" t="s">
        <v>878</v>
      </c>
      <c r="T9" t="s">
        <v>878</v>
      </c>
      <c r="U9" t="s">
        <v>878</v>
      </c>
      <c r="V9" t="s">
        <v>878</v>
      </c>
      <c r="W9" t="s">
        <v>878</v>
      </c>
      <c r="X9" t="s">
        <v>878</v>
      </c>
      <c r="Y9" t="s">
        <v>878</v>
      </c>
      <c r="Z9" t="s">
        <v>878</v>
      </c>
      <c r="AA9" t="s">
        <v>878</v>
      </c>
      <c r="AB9" t="s">
        <v>878</v>
      </c>
      <c r="AC9" t="s">
        <v>878</v>
      </c>
      <c r="AD9" t="s">
        <v>878</v>
      </c>
      <c r="AE9" t="s">
        <v>878</v>
      </c>
      <c r="AF9" t="s">
        <v>878</v>
      </c>
      <c r="AG9" t="s">
        <v>878</v>
      </c>
      <c r="AH9" t="s">
        <v>878</v>
      </c>
      <c r="AI9" t="s">
        <v>878</v>
      </c>
      <c r="AJ9" t="s">
        <v>878</v>
      </c>
      <c r="AK9" t="s">
        <v>878</v>
      </c>
      <c r="AL9" t="s">
        <v>878</v>
      </c>
      <c r="AM9" t="s">
        <v>878</v>
      </c>
      <c r="AN9" t="s">
        <v>878</v>
      </c>
      <c r="AO9" t="s">
        <v>878</v>
      </c>
      <c r="AP9" t="s">
        <v>878</v>
      </c>
      <c r="AQ9" t="s">
        <v>878</v>
      </c>
      <c r="AR9" t="s">
        <v>878</v>
      </c>
      <c r="AS9" t="s">
        <v>878</v>
      </c>
      <c r="AT9" t="s">
        <v>878</v>
      </c>
      <c r="AU9" t="s">
        <v>878</v>
      </c>
      <c r="AV9" t="s">
        <v>878</v>
      </c>
      <c r="AW9" t="s">
        <v>878</v>
      </c>
      <c r="AX9" t="s">
        <v>878</v>
      </c>
      <c r="AY9" t="s">
        <v>878</v>
      </c>
      <c r="AZ9" t="s">
        <v>878</v>
      </c>
      <c r="BA9" t="s">
        <v>878</v>
      </c>
      <c r="BB9" t="s">
        <v>878</v>
      </c>
      <c r="BC9" t="s">
        <v>878</v>
      </c>
      <c r="BD9" t="s">
        <v>878</v>
      </c>
      <c r="BE9" t="s">
        <v>878</v>
      </c>
      <c r="BF9" t="s">
        <v>878</v>
      </c>
      <c r="BG9" t="s">
        <v>878</v>
      </c>
      <c r="BH9" t="s">
        <v>878</v>
      </c>
      <c r="BI9" t="s">
        <v>878</v>
      </c>
      <c r="BJ9" t="s">
        <v>878</v>
      </c>
      <c r="BK9" t="s">
        <v>878</v>
      </c>
      <c r="BL9" t="s">
        <v>878</v>
      </c>
      <c r="BM9" t="s">
        <v>878</v>
      </c>
      <c r="BN9" t="s">
        <v>878</v>
      </c>
      <c r="BO9" t="s">
        <v>878</v>
      </c>
      <c r="BP9" t="s">
        <v>878</v>
      </c>
      <c r="BQ9" t="s">
        <v>878</v>
      </c>
      <c r="BR9" t="s">
        <v>878</v>
      </c>
      <c r="BS9" t="s">
        <v>878</v>
      </c>
    </row>
    <row r="10" spans="1:71" x14ac:dyDescent="0.25">
      <c r="A10" t="s">
        <v>244</v>
      </c>
      <c r="B10" t="s">
        <v>878</v>
      </c>
      <c r="C10" t="s">
        <v>878</v>
      </c>
      <c r="D10" t="s">
        <v>878</v>
      </c>
      <c r="E10">
        <v>6.8099999999999996E-4</v>
      </c>
      <c r="F10" t="s">
        <v>878</v>
      </c>
      <c r="G10" t="s">
        <v>878</v>
      </c>
      <c r="H10" t="s">
        <v>878</v>
      </c>
      <c r="I10" t="s">
        <v>878</v>
      </c>
      <c r="J10" t="s">
        <v>878</v>
      </c>
      <c r="K10" t="s">
        <v>878</v>
      </c>
      <c r="L10" t="s">
        <v>878</v>
      </c>
      <c r="M10" t="s">
        <v>878</v>
      </c>
      <c r="N10" t="s">
        <v>878</v>
      </c>
      <c r="O10" t="s">
        <v>878</v>
      </c>
      <c r="P10" t="s">
        <v>878</v>
      </c>
      <c r="Q10" t="s">
        <v>878</v>
      </c>
      <c r="R10" t="s">
        <v>878</v>
      </c>
      <c r="S10" t="s">
        <v>878</v>
      </c>
      <c r="T10" t="s">
        <v>878</v>
      </c>
      <c r="U10" t="s">
        <v>878</v>
      </c>
      <c r="V10" t="s">
        <v>878</v>
      </c>
      <c r="W10" t="s">
        <v>878</v>
      </c>
      <c r="X10" t="s">
        <v>878</v>
      </c>
      <c r="Y10" t="s">
        <v>878</v>
      </c>
      <c r="Z10" t="s">
        <v>878</v>
      </c>
      <c r="AA10" t="s">
        <v>878</v>
      </c>
      <c r="AB10" t="s">
        <v>878</v>
      </c>
      <c r="AC10" t="s">
        <v>878</v>
      </c>
      <c r="AD10" t="s">
        <v>878</v>
      </c>
      <c r="AE10" t="s">
        <v>878</v>
      </c>
      <c r="AF10" t="s">
        <v>878</v>
      </c>
      <c r="AG10" t="s">
        <v>878</v>
      </c>
      <c r="AH10" t="s">
        <v>878</v>
      </c>
      <c r="AI10" t="s">
        <v>878</v>
      </c>
      <c r="AJ10" t="s">
        <v>878</v>
      </c>
      <c r="AK10" t="s">
        <v>878</v>
      </c>
      <c r="AL10" t="s">
        <v>878</v>
      </c>
      <c r="AM10" t="s">
        <v>878</v>
      </c>
      <c r="AN10" t="s">
        <v>878</v>
      </c>
      <c r="AO10" t="s">
        <v>878</v>
      </c>
      <c r="AP10" t="s">
        <v>878</v>
      </c>
      <c r="AQ10" t="s">
        <v>878</v>
      </c>
      <c r="AR10" t="s">
        <v>878</v>
      </c>
      <c r="AS10" t="s">
        <v>878</v>
      </c>
      <c r="AT10" t="s">
        <v>878</v>
      </c>
      <c r="AU10" t="s">
        <v>878</v>
      </c>
      <c r="AV10" t="s">
        <v>878</v>
      </c>
      <c r="AW10" t="s">
        <v>878</v>
      </c>
      <c r="AX10" t="s">
        <v>878</v>
      </c>
      <c r="AY10" t="s">
        <v>878</v>
      </c>
      <c r="AZ10" t="s">
        <v>878</v>
      </c>
      <c r="BA10" t="s">
        <v>878</v>
      </c>
      <c r="BB10" t="s">
        <v>878</v>
      </c>
      <c r="BC10" t="s">
        <v>878</v>
      </c>
      <c r="BD10" t="s">
        <v>878</v>
      </c>
      <c r="BE10" t="s">
        <v>878</v>
      </c>
      <c r="BF10" t="s">
        <v>878</v>
      </c>
      <c r="BG10" t="s">
        <v>878</v>
      </c>
      <c r="BH10" t="s">
        <v>878</v>
      </c>
      <c r="BI10" t="s">
        <v>878</v>
      </c>
      <c r="BJ10" t="s">
        <v>878</v>
      </c>
      <c r="BK10" t="s">
        <v>878</v>
      </c>
      <c r="BL10" t="s">
        <v>878</v>
      </c>
      <c r="BM10" t="s">
        <v>878</v>
      </c>
      <c r="BN10" t="s">
        <v>878</v>
      </c>
      <c r="BO10" t="s">
        <v>878</v>
      </c>
      <c r="BP10" t="s">
        <v>878</v>
      </c>
      <c r="BQ10" t="s">
        <v>878</v>
      </c>
      <c r="BR10" t="s">
        <v>878</v>
      </c>
      <c r="BS10" t="s">
        <v>878</v>
      </c>
    </row>
    <row r="11" spans="1:71" x14ac:dyDescent="0.25">
      <c r="A11" t="s">
        <v>246</v>
      </c>
      <c r="B11" t="s">
        <v>878</v>
      </c>
      <c r="C11" t="s">
        <v>878</v>
      </c>
      <c r="D11" t="s">
        <v>878</v>
      </c>
      <c r="E11">
        <v>7.1500000000000003E-4</v>
      </c>
      <c r="F11" t="s">
        <v>878</v>
      </c>
      <c r="G11" t="s">
        <v>878</v>
      </c>
      <c r="H11" t="s">
        <v>878</v>
      </c>
      <c r="I11" t="s">
        <v>878</v>
      </c>
      <c r="J11" t="s">
        <v>878</v>
      </c>
      <c r="K11" t="s">
        <v>878</v>
      </c>
      <c r="L11" t="s">
        <v>878</v>
      </c>
      <c r="M11" t="s">
        <v>878</v>
      </c>
      <c r="N11" t="s">
        <v>878</v>
      </c>
      <c r="O11" t="s">
        <v>878</v>
      </c>
      <c r="P11" t="s">
        <v>878</v>
      </c>
      <c r="Q11" t="s">
        <v>878</v>
      </c>
      <c r="R11" t="s">
        <v>878</v>
      </c>
      <c r="S11" t="s">
        <v>878</v>
      </c>
      <c r="T11" t="s">
        <v>878</v>
      </c>
      <c r="U11" t="s">
        <v>878</v>
      </c>
      <c r="V11" t="s">
        <v>878</v>
      </c>
      <c r="W11" t="s">
        <v>878</v>
      </c>
      <c r="X11" t="s">
        <v>878</v>
      </c>
      <c r="Y11" t="s">
        <v>878</v>
      </c>
      <c r="Z11" t="s">
        <v>878</v>
      </c>
      <c r="AA11" t="s">
        <v>878</v>
      </c>
      <c r="AB11" t="s">
        <v>878</v>
      </c>
      <c r="AC11" t="s">
        <v>878</v>
      </c>
      <c r="AD11" t="s">
        <v>878</v>
      </c>
      <c r="AE11" t="s">
        <v>878</v>
      </c>
      <c r="AF11" t="s">
        <v>878</v>
      </c>
      <c r="AG11" t="s">
        <v>878</v>
      </c>
      <c r="AH11" t="s">
        <v>878</v>
      </c>
      <c r="AI11" t="s">
        <v>878</v>
      </c>
      <c r="AJ11" t="s">
        <v>878</v>
      </c>
      <c r="AK11" t="s">
        <v>878</v>
      </c>
      <c r="AL11" t="s">
        <v>878</v>
      </c>
      <c r="AM11" t="s">
        <v>878</v>
      </c>
      <c r="AN11" t="s">
        <v>878</v>
      </c>
      <c r="AO11" t="s">
        <v>878</v>
      </c>
      <c r="AP11" t="s">
        <v>878</v>
      </c>
      <c r="AQ11" t="s">
        <v>878</v>
      </c>
      <c r="AR11" t="s">
        <v>878</v>
      </c>
      <c r="AS11" t="s">
        <v>878</v>
      </c>
      <c r="AT11" t="s">
        <v>878</v>
      </c>
      <c r="AU11" t="s">
        <v>878</v>
      </c>
      <c r="AV11" t="s">
        <v>878</v>
      </c>
      <c r="AW11" t="s">
        <v>878</v>
      </c>
      <c r="AX11" t="s">
        <v>878</v>
      </c>
      <c r="AY11" t="s">
        <v>878</v>
      </c>
      <c r="AZ11" t="s">
        <v>878</v>
      </c>
      <c r="BA11" t="s">
        <v>878</v>
      </c>
      <c r="BB11" t="s">
        <v>878</v>
      </c>
      <c r="BC11" t="s">
        <v>878</v>
      </c>
      <c r="BD11" t="s">
        <v>878</v>
      </c>
      <c r="BE11" t="s">
        <v>878</v>
      </c>
      <c r="BF11" t="s">
        <v>878</v>
      </c>
      <c r="BG11" t="s">
        <v>878</v>
      </c>
      <c r="BH11" t="s">
        <v>878</v>
      </c>
      <c r="BI11" t="s">
        <v>878</v>
      </c>
      <c r="BJ11" t="s">
        <v>878</v>
      </c>
      <c r="BK11" t="s">
        <v>878</v>
      </c>
      <c r="BL11" t="s">
        <v>878</v>
      </c>
      <c r="BM11" t="s">
        <v>878</v>
      </c>
      <c r="BN11" t="s">
        <v>878</v>
      </c>
      <c r="BO11" t="s">
        <v>878</v>
      </c>
      <c r="BP11" t="s">
        <v>878</v>
      </c>
      <c r="BQ11" t="s">
        <v>878</v>
      </c>
      <c r="BR11" t="s">
        <v>878</v>
      </c>
      <c r="BS11" t="s">
        <v>878</v>
      </c>
    </row>
    <row r="12" spans="1:71" x14ac:dyDescent="0.25">
      <c r="A12" t="s">
        <v>247</v>
      </c>
      <c r="B12" s="2">
        <v>1E-3</v>
      </c>
      <c r="C12" t="s">
        <v>878</v>
      </c>
      <c r="D12">
        <v>1.03E-2</v>
      </c>
      <c r="E12" t="s">
        <v>878</v>
      </c>
      <c r="F12" t="s">
        <v>878</v>
      </c>
      <c r="G12" t="s">
        <v>878</v>
      </c>
      <c r="H12" t="s">
        <v>878</v>
      </c>
      <c r="I12" t="s">
        <v>878</v>
      </c>
      <c r="J12" t="s">
        <v>878</v>
      </c>
      <c r="K12" s="2">
        <v>5.0000000000000002E-5</v>
      </c>
      <c r="L12" t="s">
        <v>878</v>
      </c>
      <c r="M12" t="s">
        <v>878</v>
      </c>
      <c r="N12">
        <v>2.3999999999999998E-3</v>
      </c>
      <c r="O12" t="s">
        <v>878</v>
      </c>
      <c r="P12" t="s">
        <v>878</v>
      </c>
      <c r="Q12">
        <v>0.16200000000000001</v>
      </c>
      <c r="R12" t="s">
        <v>878</v>
      </c>
      <c r="S12" t="s">
        <v>878</v>
      </c>
      <c r="T12" t="s">
        <v>878</v>
      </c>
      <c r="U12">
        <v>25.1</v>
      </c>
      <c r="V12" t="s">
        <v>878</v>
      </c>
      <c r="W12" t="s">
        <v>878</v>
      </c>
      <c r="X12" t="s">
        <v>878</v>
      </c>
      <c r="Y12" t="s">
        <v>878</v>
      </c>
      <c r="Z12" t="s">
        <v>878</v>
      </c>
      <c r="AA12" t="s">
        <v>878</v>
      </c>
      <c r="AB12" t="s">
        <v>878</v>
      </c>
      <c r="AC12" t="s">
        <v>878</v>
      </c>
      <c r="AD12" t="s">
        <v>878</v>
      </c>
      <c r="AE12" t="s">
        <v>878</v>
      </c>
      <c r="AF12" t="s">
        <v>878</v>
      </c>
      <c r="AG12" t="s">
        <v>878</v>
      </c>
      <c r="AH12" t="s">
        <v>878</v>
      </c>
      <c r="AI12" t="s">
        <v>878</v>
      </c>
      <c r="AJ12" t="s">
        <v>878</v>
      </c>
      <c r="AK12" t="s">
        <v>878</v>
      </c>
      <c r="AL12" t="s">
        <v>878</v>
      </c>
      <c r="AM12" t="s">
        <v>878</v>
      </c>
      <c r="AN12" t="s">
        <v>878</v>
      </c>
      <c r="AO12" t="s">
        <v>878</v>
      </c>
      <c r="AP12">
        <v>3.62E-3</v>
      </c>
      <c r="AQ12" t="s">
        <v>878</v>
      </c>
      <c r="AR12" t="s">
        <v>878</v>
      </c>
      <c r="AS12" t="s">
        <v>878</v>
      </c>
      <c r="AT12" t="s">
        <v>878</v>
      </c>
      <c r="AU12" t="s">
        <v>878</v>
      </c>
      <c r="AV12" t="s">
        <v>878</v>
      </c>
      <c r="AW12" t="s">
        <v>878</v>
      </c>
      <c r="AX12" t="s">
        <v>878</v>
      </c>
      <c r="AY12">
        <v>1.5200000000000001E-3</v>
      </c>
      <c r="AZ12" t="s">
        <v>878</v>
      </c>
      <c r="BA12" t="s">
        <v>878</v>
      </c>
      <c r="BB12" t="s">
        <v>878</v>
      </c>
      <c r="BC12" t="s">
        <v>878</v>
      </c>
      <c r="BD12" t="s">
        <v>878</v>
      </c>
      <c r="BE12" t="s">
        <v>878</v>
      </c>
      <c r="BF12" t="s">
        <v>878</v>
      </c>
      <c r="BG12" t="s">
        <v>878</v>
      </c>
      <c r="BH12" t="s">
        <v>878</v>
      </c>
      <c r="BI12" t="s">
        <v>878</v>
      </c>
      <c r="BJ12" t="s">
        <v>878</v>
      </c>
      <c r="BK12" t="s">
        <v>878</v>
      </c>
      <c r="BL12" t="s">
        <v>878</v>
      </c>
      <c r="BM12" t="s">
        <v>878</v>
      </c>
      <c r="BN12" t="s">
        <v>878</v>
      </c>
      <c r="BO12" t="s">
        <v>878</v>
      </c>
      <c r="BP12" t="s">
        <v>878</v>
      </c>
      <c r="BQ12" t="s">
        <v>878</v>
      </c>
      <c r="BR12">
        <v>7.1999999999999998E-3</v>
      </c>
      <c r="BS12" t="s">
        <v>878</v>
      </c>
    </row>
    <row r="13" spans="1:71" x14ac:dyDescent="0.25">
      <c r="A13" t="s">
        <v>252</v>
      </c>
      <c r="B13" s="2">
        <v>2E-3</v>
      </c>
      <c r="C13" t="s">
        <v>878</v>
      </c>
      <c r="D13">
        <v>2.1499999999999998E-2</v>
      </c>
      <c r="E13" t="s">
        <v>878</v>
      </c>
      <c r="F13" t="s">
        <v>878</v>
      </c>
      <c r="G13" t="s">
        <v>878</v>
      </c>
      <c r="H13" t="s">
        <v>878</v>
      </c>
      <c r="I13" t="s">
        <v>878</v>
      </c>
      <c r="J13" t="s">
        <v>878</v>
      </c>
      <c r="K13">
        <v>1.1999999999999999E-3</v>
      </c>
      <c r="L13" t="s">
        <v>878</v>
      </c>
      <c r="M13" t="s">
        <v>878</v>
      </c>
      <c r="N13">
        <v>4.5199999999999997E-2</v>
      </c>
      <c r="O13" t="s">
        <v>878</v>
      </c>
      <c r="P13" t="s">
        <v>878</v>
      </c>
      <c r="Q13">
        <v>2.37</v>
      </c>
      <c r="R13" t="s">
        <v>878</v>
      </c>
      <c r="S13" t="s">
        <v>878</v>
      </c>
      <c r="T13" t="s">
        <v>878</v>
      </c>
      <c r="U13">
        <v>35.200000000000003</v>
      </c>
      <c r="V13" t="s">
        <v>878</v>
      </c>
      <c r="W13" t="s">
        <v>878</v>
      </c>
      <c r="X13" t="s">
        <v>878</v>
      </c>
      <c r="Y13" t="s">
        <v>878</v>
      </c>
      <c r="Z13" t="s">
        <v>878</v>
      </c>
      <c r="AA13" t="s">
        <v>878</v>
      </c>
      <c r="AB13" t="s">
        <v>878</v>
      </c>
      <c r="AC13" t="s">
        <v>878</v>
      </c>
      <c r="AD13" t="s">
        <v>878</v>
      </c>
      <c r="AE13" t="s">
        <v>878</v>
      </c>
      <c r="AF13" t="s">
        <v>878</v>
      </c>
      <c r="AG13" t="s">
        <v>878</v>
      </c>
      <c r="AH13" t="s">
        <v>878</v>
      </c>
      <c r="AI13" t="s">
        <v>878</v>
      </c>
      <c r="AJ13" t="s">
        <v>878</v>
      </c>
      <c r="AK13" t="s">
        <v>878</v>
      </c>
      <c r="AL13" t="s">
        <v>878</v>
      </c>
      <c r="AM13" t="s">
        <v>878</v>
      </c>
      <c r="AN13" t="s">
        <v>878</v>
      </c>
      <c r="AO13" t="s">
        <v>878</v>
      </c>
      <c r="AP13">
        <v>3.7699999999999997E-2</v>
      </c>
      <c r="AQ13" t="s">
        <v>878</v>
      </c>
      <c r="AR13" t="s">
        <v>878</v>
      </c>
      <c r="AS13" t="s">
        <v>878</v>
      </c>
      <c r="AT13" t="s">
        <v>878</v>
      </c>
      <c r="AU13" t="s">
        <v>878</v>
      </c>
      <c r="AV13" t="s">
        <v>878</v>
      </c>
      <c r="AW13" t="s">
        <v>878</v>
      </c>
      <c r="AX13" t="s">
        <v>878</v>
      </c>
      <c r="AY13">
        <v>1.8E-3</v>
      </c>
      <c r="AZ13" t="s">
        <v>878</v>
      </c>
      <c r="BA13" t="s">
        <v>878</v>
      </c>
      <c r="BB13" t="s">
        <v>878</v>
      </c>
      <c r="BC13" t="s">
        <v>878</v>
      </c>
      <c r="BD13" t="s">
        <v>878</v>
      </c>
      <c r="BE13" t="s">
        <v>878</v>
      </c>
      <c r="BF13" t="s">
        <v>878</v>
      </c>
      <c r="BG13" t="s">
        <v>878</v>
      </c>
      <c r="BH13" t="s">
        <v>878</v>
      </c>
      <c r="BI13" t="s">
        <v>878</v>
      </c>
      <c r="BJ13" t="s">
        <v>878</v>
      </c>
      <c r="BK13" t="s">
        <v>878</v>
      </c>
      <c r="BL13" t="s">
        <v>878</v>
      </c>
      <c r="BM13" t="s">
        <v>878</v>
      </c>
      <c r="BN13" t="s">
        <v>878</v>
      </c>
      <c r="BO13" t="s">
        <v>878</v>
      </c>
      <c r="BP13" t="s">
        <v>878</v>
      </c>
      <c r="BQ13" t="s">
        <v>878</v>
      </c>
      <c r="BR13">
        <v>0.41959999999999997</v>
      </c>
      <c r="BS13" t="s">
        <v>878</v>
      </c>
    </row>
    <row r="14" spans="1:71" x14ac:dyDescent="0.25">
      <c r="A14" t="s">
        <v>253</v>
      </c>
      <c r="B14" s="2">
        <v>2E-3</v>
      </c>
      <c r="C14" t="s">
        <v>878</v>
      </c>
      <c r="D14">
        <v>2.1999999999999999E-2</v>
      </c>
      <c r="E14" t="s">
        <v>878</v>
      </c>
      <c r="F14" t="s">
        <v>878</v>
      </c>
      <c r="G14" t="s">
        <v>878</v>
      </c>
      <c r="H14" t="s">
        <v>878</v>
      </c>
      <c r="I14" t="s">
        <v>878</v>
      </c>
      <c r="J14" t="s">
        <v>878</v>
      </c>
      <c r="K14">
        <v>1.4300000000000001E-3</v>
      </c>
      <c r="L14" t="s">
        <v>878</v>
      </c>
      <c r="M14" t="s">
        <v>878</v>
      </c>
      <c r="N14">
        <v>4.9000000000000002E-2</v>
      </c>
      <c r="O14" t="s">
        <v>878</v>
      </c>
      <c r="P14" t="s">
        <v>878</v>
      </c>
      <c r="Q14">
        <v>2.4700000000000002</v>
      </c>
      <c r="R14" t="s">
        <v>878</v>
      </c>
      <c r="S14" t="s">
        <v>878</v>
      </c>
      <c r="T14" t="s">
        <v>878</v>
      </c>
      <c r="U14">
        <v>36.1</v>
      </c>
      <c r="V14" t="s">
        <v>878</v>
      </c>
      <c r="W14" t="s">
        <v>878</v>
      </c>
      <c r="X14" t="s">
        <v>878</v>
      </c>
      <c r="Y14" t="s">
        <v>878</v>
      </c>
      <c r="Z14" t="s">
        <v>878</v>
      </c>
      <c r="AA14" t="s">
        <v>878</v>
      </c>
      <c r="AB14" t="s">
        <v>878</v>
      </c>
      <c r="AC14" t="s">
        <v>878</v>
      </c>
      <c r="AD14" t="s">
        <v>878</v>
      </c>
      <c r="AE14" t="s">
        <v>878</v>
      </c>
      <c r="AF14" t="s">
        <v>878</v>
      </c>
      <c r="AG14" t="s">
        <v>878</v>
      </c>
      <c r="AH14" t="s">
        <v>878</v>
      </c>
      <c r="AI14" t="s">
        <v>878</v>
      </c>
      <c r="AJ14" t="s">
        <v>878</v>
      </c>
      <c r="AK14" t="s">
        <v>878</v>
      </c>
      <c r="AL14" t="s">
        <v>878</v>
      </c>
      <c r="AM14" t="s">
        <v>878</v>
      </c>
      <c r="AN14" t="s">
        <v>878</v>
      </c>
      <c r="AO14" t="s">
        <v>878</v>
      </c>
      <c r="AP14">
        <v>3.9300000000000002E-2</v>
      </c>
      <c r="AQ14" t="s">
        <v>878</v>
      </c>
      <c r="AR14" t="s">
        <v>878</v>
      </c>
      <c r="AS14" t="s">
        <v>878</v>
      </c>
      <c r="AT14" t="s">
        <v>878</v>
      </c>
      <c r="AU14" t="s">
        <v>878</v>
      </c>
      <c r="AV14" t="s">
        <v>878</v>
      </c>
      <c r="AW14" t="s">
        <v>878</v>
      </c>
      <c r="AX14" t="s">
        <v>878</v>
      </c>
      <c r="AY14">
        <v>2.0999999999999999E-3</v>
      </c>
      <c r="AZ14" t="s">
        <v>878</v>
      </c>
      <c r="BA14" t="s">
        <v>878</v>
      </c>
      <c r="BB14" t="s">
        <v>878</v>
      </c>
      <c r="BC14" t="s">
        <v>878</v>
      </c>
      <c r="BD14" t="s">
        <v>878</v>
      </c>
      <c r="BE14" t="s">
        <v>878</v>
      </c>
      <c r="BF14" t="s">
        <v>878</v>
      </c>
      <c r="BG14" t="s">
        <v>878</v>
      </c>
      <c r="BH14" t="s">
        <v>878</v>
      </c>
      <c r="BI14" t="s">
        <v>878</v>
      </c>
      <c r="BJ14" t="s">
        <v>878</v>
      </c>
      <c r="BK14" t="s">
        <v>878</v>
      </c>
      <c r="BL14" t="s">
        <v>878</v>
      </c>
      <c r="BM14" t="s">
        <v>878</v>
      </c>
      <c r="BN14" t="s">
        <v>878</v>
      </c>
      <c r="BO14" t="s">
        <v>878</v>
      </c>
      <c r="BP14" t="s">
        <v>878</v>
      </c>
      <c r="BQ14" t="s">
        <v>878</v>
      </c>
      <c r="BR14">
        <v>0.43340000000000001</v>
      </c>
      <c r="BS14" t="s">
        <v>878</v>
      </c>
    </row>
    <row r="15" spans="1:71" x14ac:dyDescent="0.25">
      <c r="A15" t="s">
        <v>254</v>
      </c>
      <c r="B15">
        <v>1.6999999999999999E-3</v>
      </c>
      <c r="C15" t="s">
        <v>878</v>
      </c>
      <c r="D15">
        <v>2.2200000000000001E-2</v>
      </c>
      <c r="E15" t="s">
        <v>878</v>
      </c>
      <c r="F15" t="s">
        <v>878</v>
      </c>
      <c r="G15" t="s">
        <v>878</v>
      </c>
      <c r="H15" t="s">
        <v>878</v>
      </c>
      <c r="I15" t="s">
        <v>878</v>
      </c>
      <c r="J15" t="s">
        <v>878</v>
      </c>
      <c r="K15">
        <v>1.4599999999999999E-3</v>
      </c>
      <c r="L15" t="s">
        <v>878</v>
      </c>
      <c r="M15" t="s">
        <v>878</v>
      </c>
      <c r="N15">
        <v>5.5100000000000003E-2</v>
      </c>
      <c r="O15" t="s">
        <v>878</v>
      </c>
      <c r="P15" t="s">
        <v>878</v>
      </c>
      <c r="Q15">
        <v>5.0999999999999996</v>
      </c>
      <c r="R15" t="s">
        <v>878</v>
      </c>
      <c r="S15" t="s">
        <v>878</v>
      </c>
      <c r="T15" t="s">
        <v>878</v>
      </c>
      <c r="U15">
        <v>34.1</v>
      </c>
      <c r="V15" t="s">
        <v>878</v>
      </c>
      <c r="W15" t="s">
        <v>878</v>
      </c>
      <c r="X15" t="s">
        <v>878</v>
      </c>
      <c r="Y15" t="s">
        <v>878</v>
      </c>
      <c r="Z15" t="s">
        <v>878</v>
      </c>
      <c r="AA15" t="s">
        <v>878</v>
      </c>
      <c r="AB15" t="s">
        <v>878</v>
      </c>
      <c r="AC15" t="s">
        <v>878</v>
      </c>
      <c r="AD15" t="s">
        <v>878</v>
      </c>
      <c r="AE15" t="s">
        <v>878</v>
      </c>
      <c r="AF15" t="s">
        <v>878</v>
      </c>
      <c r="AG15" t="s">
        <v>878</v>
      </c>
      <c r="AH15" t="s">
        <v>878</v>
      </c>
      <c r="AI15" t="s">
        <v>878</v>
      </c>
      <c r="AJ15" t="s">
        <v>878</v>
      </c>
      <c r="AK15" t="s">
        <v>878</v>
      </c>
      <c r="AL15" t="s">
        <v>878</v>
      </c>
      <c r="AM15" t="s">
        <v>878</v>
      </c>
      <c r="AN15" t="s">
        <v>878</v>
      </c>
      <c r="AO15" t="s">
        <v>878</v>
      </c>
      <c r="AP15">
        <v>3.5999999999999997E-2</v>
      </c>
      <c r="AQ15" t="s">
        <v>878</v>
      </c>
      <c r="AR15" t="s">
        <v>878</v>
      </c>
      <c r="AS15" t="s">
        <v>878</v>
      </c>
      <c r="AT15" t="s">
        <v>878</v>
      </c>
      <c r="AU15" t="s">
        <v>878</v>
      </c>
      <c r="AV15" t="s">
        <v>878</v>
      </c>
      <c r="AW15" t="s">
        <v>878</v>
      </c>
      <c r="AX15" t="s">
        <v>878</v>
      </c>
      <c r="AY15">
        <v>1.6000000000000001E-3</v>
      </c>
      <c r="AZ15" t="s">
        <v>878</v>
      </c>
      <c r="BA15" t="s">
        <v>878</v>
      </c>
      <c r="BB15" t="s">
        <v>878</v>
      </c>
      <c r="BC15" t="s">
        <v>878</v>
      </c>
      <c r="BD15" t="s">
        <v>878</v>
      </c>
      <c r="BE15" t="s">
        <v>878</v>
      </c>
      <c r="BF15" t="s">
        <v>878</v>
      </c>
      <c r="BG15" t="s">
        <v>878</v>
      </c>
      <c r="BH15" t="s">
        <v>878</v>
      </c>
      <c r="BI15" t="s">
        <v>878</v>
      </c>
      <c r="BJ15" t="s">
        <v>878</v>
      </c>
      <c r="BK15" t="s">
        <v>878</v>
      </c>
      <c r="BL15" t="s">
        <v>878</v>
      </c>
      <c r="BM15" t="s">
        <v>878</v>
      </c>
      <c r="BN15" t="s">
        <v>878</v>
      </c>
      <c r="BO15" t="s">
        <v>878</v>
      </c>
      <c r="BP15" t="s">
        <v>878</v>
      </c>
      <c r="BQ15" t="s">
        <v>878</v>
      </c>
      <c r="BR15">
        <v>0.43509999999999999</v>
      </c>
      <c r="BS15" t="s">
        <v>878</v>
      </c>
    </row>
    <row r="16" spans="1:71" x14ac:dyDescent="0.25">
      <c r="A16" t="s">
        <v>255</v>
      </c>
      <c r="B16">
        <v>2.5000000000000001E-3</v>
      </c>
      <c r="C16" t="s">
        <v>878</v>
      </c>
      <c r="D16">
        <v>2.3400000000000001E-2</v>
      </c>
      <c r="E16" t="s">
        <v>878</v>
      </c>
      <c r="F16" t="s">
        <v>878</v>
      </c>
      <c r="G16" t="s">
        <v>878</v>
      </c>
      <c r="H16" t="s">
        <v>878</v>
      </c>
      <c r="I16" t="s">
        <v>878</v>
      </c>
      <c r="J16" t="s">
        <v>878</v>
      </c>
      <c r="K16">
        <v>1.5499999999999999E-3</v>
      </c>
      <c r="L16" t="s">
        <v>878</v>
      </c>
      <c r="M16" t="s">
        <v>878</v>
      </c>
      <c r="N16">
        <v>7.6600000000000001E-2</v>
      </c>
      <c r="O16" t="s">
        <v>878</v>
      </c>
      <c r="P16" t="s">
        <v>878</v>
      </c>
      <c r="Q16">
        <v>13.5</v>
      </c>
      <c r="R16" t="s">
        <v>878</v>
      </c>
      <c r="S16" t="s">
        <v>878</v>
      </c>
      <c r="T16" t="s">
        <v>878</v>
      </c>
      <c r="U16">
        <v>28.2</v>
      </c>
      <c r="V16" t="s">
        <v>878</v>
      </c>
      <c r="W16" t="s">
        <v>878</v>
      </c>
      <c r="X16" t="s">
        <v>878</v>
      </c>
      <c r="Y16" t="s">
        <v>878</v>
      </c>
      <c r="Z16" t="s">
        <v>878</v>
      </c>
      <c r="AA16" t="s">
        <v>878</v>
      </c>
      <c r="AB16" t="s">
        <v>878</v>
      </c>
      <c r="AC16" t="s">
        <v>878</v>
      </c>
      <c r="AD16" t="s">
        <v>878</v>
      </c>
      <c r="AE16" t="s">
        <v>878</v>
      </c>
      <c r="AF16" t="s">
        <v>878</v>
      </c>
      <c r="AG16" t="s">
        <v>878</v>
      </c>
      <c r="AH16" t="s">
        <v>878</v>
      </c>
      <c r="AI16" t="s">
        <v>878</v>
      </c>
      <c r="AJ16" t="s">
        <v>878</v>
      </c>
      <c r="AK16" t="s">
        <v>878</v>
      </c>
      <c r="AL16" t="s">
        <v>878</v>
      </c>
      <c r="AM16" t="s">
        <v>878</v>
      </c>
      <c r="AN16" t="s">
        <v>878</v>
      </c>
      <c r="AO16" t="s">
        <v>878</v>
      </c>
      <c r="AP16">
        <v>2.3E-2</v>
      </c>
      <c r="AQ16" t="s">
        <v>878</v>
      </c>
      <c r="AR16" t="s">
        <v>878</v>
      </c>
      <c r="AS16" t="s">
        <v>878</v>
      </c>
      <c r="AT16" t="s">
        <v>878</v>
      </c>
      <c r="AU16" t="s">
        <v>878</v>
      </c>
      <c r="AV16" t="s">
        <v>878</v>
      </c>
      <c r="AW16" t="s">
        <v>878</v>
      </c>
      <c r="AX16" t="s">
        <v>878</v>
      </c>
      <c r="AY16">
        <v>8.0000000000000004E-4</v>
      </c>
      <c r="AZ16" t="s">
        <v>878</v>
      </c>
      <c r="BA16" t="s">
        <v>878</v>
      </c>
      <c r="BB16" t="s">
        <v>878</v>
      </c>
      <c r="BC16" t="s">
        <v>878</v>
      </c>
      <c r="BD16" t="s">
        <v>878</v>
      </c>
      <c r="BE16" t="s">
        <v>878</v>
      </c>
      <c r="BF16" t="s">
        <v>878</v>
      </c>
      <c r="BG16" t="s">
        <v>878</v>
      </c>
      <c r="BH16" t="s">
        <v>878</v>
      </c>
      <c r="BI16" t="s">
        <v>878</v>
      </c>
      <c r="BJ16" t="s">
        <v>878</v>
      </c>
      <c r="BK16" t="s">
        <v>878</v>
      </c>
      <c r="BL16" t="s">
        <v>878</v>
      </c>
      <c r="BM16" t="s">
        <v>878</v>
      </c>
      <c r="BN16" t="s">
        <v>878</v>
      </c>
      <c r="BO16" t="s">
        <v>878</v>
      </c>
      <c r="BP16" t="s">
        <v>878</v>
      </c>
      <c r="BQ16" t="s">
        <v>878</v>
      </c>
      <c r="BR16">
        <v>0.4178</v>
      </c>
      <c r="BS16" t="s">
        <v>878</v>
      </c>
    </row>
    <row r="17" spans="1:71" x14ac:dyDescent="0.25">
      <c r="A17" t="s">
        <v>256</v>
      </c>
      <c r="B17" t="s">
        <v>878</v>
      </c>
      <c r="C17">
        <v>4.63</v>
      </c>
      <c r="D17" t="s">
        <v>878</v>
      </c>
      <c r="E17" t="s">
        <v>878</v>
      </c>
      <c r="F17" t="s">
        <v>878</v>
      </c>
      <c r="G17">
        <v>9.8299999999999998E-2</v>
      </c>
      <c r="H17">
        <v>1.4999999999999999E-4</v>
      </c>
      <c r="I17" t="s">
        <v>878</v>
      </c>
      <c r="J17">
        <v>6.2E-2</v>
      </c>
      <c r="K17" t="s">
        <v>878</v>
      </c>
      <c r="L17">
        <v>4.45E-3</v>
      </c>
      <c r="M17" t="s">
        <v>878</v>
      </c>
      <c r="N17">
        <v>4.2200000000000001E-4</v>
      </c>
      <c r="O17">
        <v>3.2699999999999999E-3</v>
      </c>
      <c r="P17">
        <v>7.3999999999999996E-5</v>
      </c>
      <c r="Q17" t="s">
        <v>878</v>
      </c>
      <c r="R17">
        <v>2.2900000000000001E-4</v>
      </c>
      <c r="S17" t="s">
        <v>878</v>
      </c>
      <c r="T17">
        <v>1.11E-4</v>
      </c>
      <c r="U17">
        <v>1.57</v>
      </c>
      <c r="V17">
        <v>1.1000000000000001E-3</v>
      </c>
      <c r="W17">
        <v>3.0400000000000002E-4</v>
      </c>
      <c r="X17" t="s">
        <v>878</v>
      </c>
      <c r="Y17">
        <v>1.4999999999999999E-4</v>
      </c>
      <c r="Z17" t="s">
        <v>878</v>
      </c>
      <c r="AA17">
        <v>4.8000000000000001E-5</v>
      </c>
      <c r="AB17">
        <v>1.3999999999999999E-6</v>
      </c>
      <c r="AC17" t="s">
        <v>878</v>
      </c>
      <c r="AD17">
        <v>2.59</v>
      </c>
      <c r="AE17">
        <v>2.0300000000000001E-3</v>
      </c>
      <c r="AF17">
        <v>4.8200000000000001E-4</v>
      </c>
      <c r="AG17">
        <v>2.0999999999999999E-5</v>
      </c>
      <c r="AH17">
        <v>0.23100000000000001</v>
      </c>
      <c r="AI17">
        <v>7.8E-2</v>
      </c>
      <c r="AJ17">
        <v>6.9700000000000003E-4</v>
      </c>
      <c r="AK17">
        <v>0.23400000000000001</v>
      </c>
      <c r="AL17">
        <v>7.6999999999999996E-4</v>
      </c>
      <c r="AM17">
        <v>1.91E-3</v>
      </c>
      <c r="AN17" t="s">
        <v>878</v>
      </c>
      <c r="AO17">
        <v>1.2E-2</v>
      </c>
      <c r="AP17">
        <v>1.75E-3</v>
      </c>
      <c r="AQ17" t="s">
        <v>878</v>
      </c>
      <c r="AR17">
        <v>5.0100000000000003E-4</v>
      </c>
      <c r="AS17" t="s">
        <v>878</v>
      </c>
      <c r="AT17">
        <v>8.6999999999999994E-3</v>
      </c>
      <c r="AU17" t="s">
        <v>878</v>
      </c>
      <c r="AV17" t="s">
        <v>878</v>
      </c>
      <c r="AW17" t="s">
        <v>878</v>
      </c>
      <c r="AX17" t="s">
        <v>878</v>
      </c>
      <c r="AY17" t="s">
        <v>878</v>
      </c>
      <c r="AZ17">
        <v>2.7300000000000002E-4</v>
      </c>
      <c r="BA17" t="s">
        <v>878</v>
      </c>
      <c r="BB17">
        <v>38.264222599999997</v>
      </c>
      <c r="BC17">
        <v>3.7399999999999998E-4</v>
      </c>
      <c r="BD17">
        <v>6.7000000000000002E-5</v>
      </c>
      <c r="BE17">
        <v>1.24E-2</v>
      </c>
      <c r="BF17">
        <v>5.5000000000000002E-5</v>
      </c>
      <c r="BG17">
        <v>4.3000000000000002E-5</v>
      </c>
      <c r="BH17" t="s">
        <v>878</v>
      </c>
      <c r="BI17">
        <v>5.5699999999999999E-4</v>
      </c>
      <c r="BJ17">
        <v>0.23799999999999999</v>
      </c>
      <c r="BK17">
        <v>4.3000000000000002E-5</v>
      </c>
      <c r="BL17">
        <v>2.0000000000000002E-5</v>
      </c>
      <c r="BM17">
        <v>3.96E-3</v>
      </c>
      <c r="BN17" t="s">
        <v>878</v>
      </c>
      <c r="BO17" t="s">
        <v>878</v>
      </c>
      <c r="BP17">
        <v>1.01E-3</v>
      </c>
      <c r="BQ17">
        <v>1.03E-4</v>
      </c>
      <c r="BR17">
        <v>1.31E-3</v>
      </c>
      <c r="BS17">
        <v>2.5499999999999998E-2</v>
      </c>
    </row>
    <row r="18" spans="1:71" x14ac:dyDescent="0.25">
      <c r="A18" t="s">
        <v>262</v>
      </c>
      <c r="B18" t="s">
        <v>878</v>
      </c>
      <c r="C18">
        <v>4.59</v>
      </c>
      <c r="D18" t="s">
        <v>878</v>
      </c>
      <c r="E18" t="s">
        <v>878</v>
      </c>
      <c r="F18" t="s">
        <v>878</v>
      </c>
      <c r="G18">
        <v>0.1009</v>
      </c>
      <c r="H18">
        <v>1.55E-4</v>
      </c>
      <c r="I18" t="s">
        <v>878</v>
      </c>
      <c r="J18">
        <v>7.6999999999999999E-2</v>
      </c>
      <c r="K18" t="s">
        <v>878</v>
      </c>
      <c r="L18">
        <v>4.47E-3</v>
      </c>
      <c r="M18" t="s">
        <v>878</v>
      </c>
      <c r="N18">
        <v>4.3600000000000003E-4</v>
      </c>
      <c r="O18">
        <v>3.47E-3</v>
      </c>
      <c r="P18">
        <v>7.4999999999999993E-5</v>
      </c>
      <c r="Q18" t="s">
        <v>878</v>
      </c>
      <c r="R18">
        <v>2.32E-4</v>
      </c>
      <c r="S18">
        <v>1.37E-4</v>
      </c>
      <c r="T18">
        <v>1.11E-4</v>
      </c>
      <c r="U18">
        <v>1.59</v>
      </c>
      <c r="V18">
        <v>1.1100000000000001E-3</v>
      </c>
      <c r="W18">
        <v>3.0699999999999998E-4</v>
      </c>
      <c r="X18" t="s">
        <v>878</v>
      </c>
      <c r="Y18">
        <v>1.5200000000000001E-4</v>
      </c>
      <c r="Z18" t="s">
        <v>878</v>
      </c>
      <c r="AA18">
        <v>4.8999999999999998E-5</v>
      </c>
      <c r="AB18" t="s">
        <v>878</v>
      </c>
      <c r="AC18" t="s">
        <v>878</v>
      </c>
      <c r="AD18">
        <v>2.57</v>
      </c>
      <c r="AE18">
        <v>2.0600000000000002E-3</v>
      </c>
      <c r="AF18">
        <v>4.7899999999999999E-4</v>
      </c>
      <c r="AG18">
        <v>2.0999999999999999E-5</v>
      </c>
      <c r="AH18">
        <v>0.24</v>
      </c>
      <c r="AI18">
        <v>7.8E-2</v>
      </c>
      <c r="AJ18">
        <v>7.4299999999999995E-4</v>
      </c>
      <c r="AK18">
        <v>0.23899999999999999</v>
      </c>
      <c r="AL18">
        <v>7.7700000000000002E-4</v>
      </c>
      <c r="AM18">
        <v>1.91E-3</v>
      </c>
      <c r="AN18" t="s">
        <v>878</v>
      </c>
      <c r="AO18">
        <v>1.4E-2</v>
      </c>
      <c r="AP18">
        <v>1.74E-3</v>
      </c>
      <c r="AQ18" t="s">
        <v>878</v>
      </c>
      <c r="AR18" t="s">
        <v>878</v>
      </c>
      <c r="AS18" t="s">
        <v>878</v>
      </c>
      <c r="AT18">
        <v>8.6E-3</v>
      </c>
      <c r="AU18" t="s">
        <v>878</v>
      </c>
      <c r="AV18" t="s">
        <v>878</v>
      </c>
      <c r="AW18" t="s">
        <v>878</v>
      </c>
      <c r="AX18" t="s">
        <v>878</v>
      </c>
      <c r="AY18">
        <v>6.8000000000000001E-6</v>
      </c>
      <c r="AZ18">
        <v>2.92E-4</v>
      </c>
      <c r="BA18" t="s">
        <v>878</v>
      </c>
      <c r="BB18">
        <v>38.077248599999997</v>
      </c>
      <c r="BC18">
        <v>3.68E-4</v>
      </c>
      <c r="BD18">
        <v>6.7000000000000002E-5</v>
      </c>
      <c r="BE18">
        <v>1.2999999999999999E-2</v>
      </c>
      <c r="BF18">
        <v>5.3000000000000001E-5</v>
      </c>
      <c r="BG18">
        <v>4.1E-5</v>
      </c>
      <c r="BH18" t="s">
        <v>878</v>
      </c>
      <c r="BI18">
        <v>5.5699999999999999E-4</v>
      </c>
      <c r="BJ18">
        <v>0.24299999999999999</v>
      </c>
      <c r="BK18">
        <v>4.3000000000000002E-5</v>
      </c>
      <c r="BL18">
        <v>2.0000000000000002E-5</v>
      </c>
      <c r="BM18">
        <v>2.06E-2</v>
      </c>
      <c r="BN18" t="s">
        <v>878</v>
      </c>
      <c r="BO18">
        <v>3.8999999999999999E-5</v>
      </c>
      <c r="BP18">
        <v>1.0499999999999999E-3</v>
      </c>
      <c r="BQ18">
        <v>1.07E-4</v>
      </c>
      <c r="BR18">
        <v>1.31E-3</v>
      </c>
      <c r="BS18">
        <v>2.6100000000000002E-2</v>
      </c>
    </row>
    <row r="19" spans="1:71" x14ac:dyDescent="0.25">
      <c r="A19" t="s">
        <v>263</v>
      </c>
      <c r="B19" t="s">
        <v>878</v>
      </c>
      <c r="C19">
        <v>4.63</v>
      </c>
      <c r="D19" t="s">
        <v>878</v>
      </c>
      <c r="E19" t="s">
        <v>878</v>
      </c>
      <c r="F19" t="s">
        <v>878</v>
      </c>
      <c r="G19">
        <v>0.1</v>
      </c>
      <c r="H19">
        <v>1.63E-4</v>
      </c>
      <c r="I19" t="s">
        <v>878</v>
      </c>
      <c r="J19">
        <v>9.1999999999999998E-2</v>
      </c>
      <c r="K19" t="s">
        <v>878</v>
      </c>
      <c r="L19">
        <v>4.5300000000000002E-3</v>
      </c>
      <c r="M19" t="s">
        <v>878</v>
      </c>
      <c r="N19">
        <v>4.3600000000000003E-4</v>
      </c>
      <c r="O19" t="s">
        <v>878</v>
      </c>
      <c r="P19">
        <v>7.4999999999999993E-5</v>
      </c>
      <c r="Q19">
        <v>3.3799999999999998E-4</v>
      </c>
      <c r="R19">
        <v>2.4399999999999999E-4</v>
      </c>
      <c r="S19">
        <v>1.3899999999999999E-4</v>
      </c>
      <c r="T19">
        <v>1.13E-4</v>
      </c>
      <c r="U19">
        <v>1.61</v>
      </c>
      <c r="V19">
        <v>1.08E-3</v>
      </c>
      <c r="W19">
        <v>3.1E-4</v>
      </c>
      <c r="X19" t="s">
        <v>878</v>
      </c>
      <c r="Y19">
        <v>1.46E-4</v>
      </c>
      <c r="Z19" t="s">
        <v>878</v>
      </c>
      <c r="AA19">
        <v>5.0000000000000002E-5</v>
      </c>
      <c r="AB19">
        <v>1.3999999999999999E-6</v>
      </c>
      <c r="AC19" t="s">
        <v>878</v>
      </c>
      <c r="AD19">
        <v>2.6</v>
      </c>
      <c r="AE19">
        <v>2.0400000000000001E-3</v>
      </c>
      <c r="AF19">
        <v>4.7899999999999999E-4</v>
      </c>
      <c r="AG19">
        <v>2.3E-5</v>
      </c>
      <c r="AH19">
        <v>0.247</v>
      </c>
      <c r="AI19">
        <v>7.6999999999999999E-2</v>
      </c>
      <c r="AJ19">
        <v>7.45E-4</v>
      </c>
      <c r="AK19">
        <v>0.24399999999999999</v>
      </c>
      <c r="AL19">
        <v>7.76E-4</v>
      </c>
      <c r="AM19">
        <v>1.9300000000000001E-3</v>
      </c>
      <c r="AN19" t="s">
        <v>878</v>
      </c>
      <c r="AO19">
        <v>1.7000000000000001E-2</v>
      </c>
      <c r="AP19">
        <v>1.7600000000000001E-3</v>
      </c>
      <c r="AQ19" t="s">
        <v>878</v>
      </c>
      <c r="AR19">
        <v>5.0600000000000005E-4</v>
      </c>
      <c r="AS19" t="s">
        <v>878</v>
      </c>
      <c r="AT19">
        <v>8.6999999999999994E-3</v>
      </c>
      <c r="AU19" t="s">
        <v>878</v>
      </c>
      <c r="AV19" t="s">
        <v>878</v>
      </c>
      <c r="AW19" t="s">
        <v>878</v>
      </c>
      <c r="AX19" t="s">
        <v>878</v>
      </c>
      <c r="AY19" t="s">
        <v>878</v>
      </c>
      <c r="AZ19">
        <v>2.9599999999999998E-4</v>
      </c>
      <c r="BA19" t="s">
        <v>878</v>
      </c>
      <c r="BB19">
        <v>38.198781699999998</v>
      </c>
      <c r="BC19">
        <v>3.7399999999999998E-4</v>
      </c>
      <c r="BD19">
        <v>6.7999999999999999E-5</v>
      </c>
      <c r="BE19">
        <v>1.3899999999999999E-2</v>
      </c>
      <c r="BF19">
        <v>5.3000000000000001E-5</v>
      </c>
      <c r="BG19">
        <v>4.1999999999999998E-5</v>
      </c>
      <c r="BH19" t="s">
        <v>878</v>
      </c>
      <c r="BI19">
        <v>5.5000000000000003E-4</v>
      </c>
      <c r="BJ19">
        <v>0.247</v>
      </c>
      <c r="BK19">
        <v>4.1E-5</v>
      </c>
      <c r="BL19">
        <v>2.0000000000000002E-5</v>
      </c>
      <c r="BM19">
        <v>4.07E-2</v>
      </c>
      <c r="BN19">
        <v>2.3900000000000002E-3</v>
      </c>
      <c r="BO19" t="s">
        <v>878</v>
      </c>
      <c r="BP19">
        <v>1.0499999999999999E-3</v>
      </c>
      <c r="BQ19">
        <v>1.1900000000000001E-4</v>
      </c>
      <c r="BR19">
        <v>1.3500000000000001E-3</v>
      </c>
      <c r="BS19">
        <v>4.6100000000000004E-3</v>
      </c>
    </row>
    <row r="20" spans="1:71" x14ac:dyDescent="0.25">
      <c r="A20" t="s">
        <v>264</v>
      </c>
      <c r="B20" t="s">
        <v>878</v>
      </c>
      <c r="C20">
        <v>4.57</v>
      </c>
      <c r="D20">
        <v>5.1900000000000004E-4</v>
      </c>
      <c r="E20" t="s">
        <v>878</v>
      </c>
      <c r="F20" t="s">
        <v>878</v>
      </c>
      <c r="G20">
        <v>0.10150000000000001</v>
      </c>
      <c r="H20">
        <v>1.74E-4</v>
      </c>
      <c r="I20" t="s">
        <v>878</v>
      </c>
      <c r="J20">
        <v>0.10100000000000001</v>
      </c>
      <c r="K20" t="s">
        <v>878</v>
      </c>
      <c r="L20">
        <v>4.5999999999999999E-3</v>
      </c>
      <c r="M20" t="s">
        <v>878</v>
      </c>
      <c r="N20">
        <v>4.4900000000000002E-4</v>
      </c>
      <c r="O20">
        <v>3.7200000000000002E-3</v>
      </c>
      <c r="P20">
        <v>7.6000000000000004E-5</v>
      </c>
      <c r="Q20" t="s">
        <v>878</v>
      </c>
      <c r="R20">
        <v>2.4499999999999999E-4</v>
      </c>
      <c r="S20">
        <v>1.45E-4</v>
      </c>
      <c r="T20">
        <v>1.0900000000000001E-4</v>
      </c>
      <c r="U20">
        <v>1.6</v>
      </c>
      <c r="V20">
        <v>1.09E-3</v>
      </c>
      <c r="W20">
        <v>3.1300000000000002E-4</v>
      </c>
      <c r="X20" t="s">
        <v>878</v>
      </c>
      <c r="Y20">
        <v>1.5300000000000001E-4</v>
      </c>
      <c r="Z20" t="s">
        <v>878</v>
      </c>
      <c r="AA20">
        <v>5.1E-5</v>
      </c>
      <c r="AB20">
        <v>1.3999999999999999E-6</v>
      </c>
      <c r="AC20" t="s">
        <v>878</v>
      </c>
      <c r="AD20">
        <v>2.58</v>
      </c>
      <c r="AE20">
        <v>2.0699999999999998E-3</v>
      </c>
      <c r="AF20">
        <v>4.66E-4</v>
      </c>
      <c r="AG20">
        <v>2.4000000000000001E-5</v>
      </c>
      <c r="AH20">
        <v>0.24399999999999999</v>
      </c>
      <c r="AI20">
        <v>7.4999999999999997E-2</v>
      </c>
      <c r="AJ20">
        <v>7.4399999999999998E-4</v>
      </c>
      <c r="AK20">
        <v>0.245</v>
      </c>
      <c r="AL20">
        <v>7.67E-4</v>
      </c>
      <c r="AM20">
        <v>1.9499999999999999E-3</v>
      </c>
      <c r="AN20" t="s">
        <v>878</v>
      </c>
      <c r="AO20">
        <v>2.1999999999999999E-2</v>
      </c>
      <c r="AP20">
        <v>1.83E-3</v>
      </c>
      <c r="AQ20" t="s">
        <v>878</v>
      </c>
      <c r="AR20">
        <v>5.1500000000000005E-4</v>
      </c>
      <c r="AS20" t="s">
        <v>878</v>
      </c>
      <c r="AT20">
        <v>8.6999999999999994E-3</v>
      </c>
      <c r="AU20" t="s">
        <v>878</v>
      </c>
      <c r="AV20" t="s">
        <v>878</v>
      </c>
      <c r="AW20" t="s">
        <v>878</v>
      </c>
      <c r="AX20" t="s">
        <v>878</v>
      </c>
      <c r="AY20">
        <v>8.4999999999999999E-6</v>
      </c>
      <c r="AZ20">
        <v>2.9799999999999998E-4</v>
      </c>
      <c r="BA20" t="s">
        <v>878</v>
      </c>
      <c r="BB20">
        <v>38.231502200000001</v>
      </c>
      <c r="BC20">
        <v>3.8699999999999997E-4</v>
      </c>
      <c r="BD20">
        <v>6.9999999999999994E-5</v>
      </c>
      <c r="BE20">
        <v>1.54E-2</v>
      </c>
      <c r="BF20">
        <v>5.5000000000000002E-5</v>
      </c>
      <c r="BG20">
        <v>4.6E-5</v>
      </c>
      <c r="BH20" t="s">
        <v>878</v>
      </c>
      <c r="BI20">
        <v>5.5599999999999996E-4</v>
      </c>
      <c r="BJ20">
        <v>0.247</v>
      </c>
      <c r="BK20">
        <v>4.1999999999999998E-5</v>
      </c>
      <c r="BL20">
        <v>2.0999999999999999E-5</v>
      </c>
      <c r="BM20">
        <v>8.2500000000000004E-2</v>
      </c>
      <c r="BN20">
        <v>2.4199999999999998E-3</v>
      </c>
      <c r="BO20">
        <v>5.1999999999999997E-5</v>
      </c>
      <c r="BP20">
        <v>1.1000000000000001E-3</v>
      </c>
      <c r="BQ20">
        <v>1.17E-4</v>
      </c>
      <c r="BR20">
        <v>1.3799999999999999E-3</v>
      </c>
      <c r="BS20">
        <v>4.7499999999999999E-3</v>
      </c>
    </row>
    <row r="21" spans="1:71" x14ac:dyDescent="0.25">
      <c r="A21" t="s">
        <v>265</v>
      </c>
      <c r="B21" t="s">
        <v>878</v>
      </c>
      <c r="C21">
        <v>4.6100000000000003</v>
      </c>
      <c r="D21" t="s">
        <v>878</v>
      </c>
      <c r="E21" t="s">
        <v>878</v>
      </c>
      <c r="F21" t="s">
        <v>878</v>
      </c>
      <c r="G21">
        <v>0.1046</v>
      </c>
      <c r="H21">
        <v>1.94E-4</v>
      </c>
      <c r="I21" t="s">
        <v>878</v>
      </c>
      <c r="J21">
        <v>8.8999999999999996E-2</v>
      </c>
      <c r="K21" t="s">
        <v>878</v>
      </c>
      <c r="L21">
        <v>4.8900000000000002E-3</v>
      </c>
      <c r="M21" t="s">
        <v>878</v>
      </c>
      <c r="N21">
        <v>4.26E-4</v>
      </c>
      <c r="O21">
        <v>3.7499999999999999E-3</v>
      </c>
      <c r="P21">
        <v>7.7999999999999999E-5</v>
      </c>
      <c r="Q21" t="s">
        <v>878</v>
      </c>
      <c r="R21">
        <v>2.7099999999999997E-4</v>
      </c>
      <c r="S21">
        <v>1.6000000000000001E-4</v>
      </c>
      <c r="T21">
        <v>1.2300000000000001E-4</v>
      </c>
      <c r="U21">
        <v>1.57</v>
      </c>
      <c r="V21">
        <v>1.1199999999999999E-3</v>
      </c>
      <c r="W21">
        <v>3.4699999999999998E-4</v>
      </c>
      <c r="X21" t="s">
        <v>878</v>
      </c>
      <c r="Y21">
        <v>1.56E-4</v>
      </c>
      <c r="Z21" t="s">
        <v>878</v>
      </c>
      <c r="AA21">
        <v>5.8E-5</v>
      </c>
      <c r="AB21">
        <v>1.3999999999999999E-6</v>
      </c>
      <c r="AC21" t="s">
        <v>878</v>
      </c>
      <c r="AD21">
        <v>2.56</v>
      </c>
      <c r="AE21">
        <v>2.14E-3</v>
      </c>
      <c r="AF21">
        <v>4.6099999999999998E-4</v>
      </c>
      <c r="AG21">
        <v>2.5999999999999998E-5</v>
      </c>
      <c r="AH21">
        <v>0.221</v>
      </c>
      <c r="AI21">
        <v>6.9000000000000006E-2</v>
      </c>
      <c r="AJ21">
        <v>7.36E-4</v>
      </c>
      <c r="AK21">
        <v>0.23200000000000001</v>
      </c>
      <c r="AL21">
        <v>7.8399999999999997E-4</v>
      </c>
      <c r="AM21">
        <v>2.0799999999999998E-3</v>
      </c>
      <c r="AN21" t="s">
        <v>878</v>
      </c>
      <c r="AO21">
        <v>3.2000000000000001E-2</v>
      </c>
      <c r="AP21">
        <v>2.0200000000000001E-3</v>
      </c>
      <c r="AQ21" t="s">
        <v>878</v>
      </c>
      <c r="AR21">
        <v>5.3899999999999998E-4</v>
      </c>
      <c r="AS21" t="s">
        <v>878</v>
      </c>
      <c r="AT21">
        <v>8.6E-3</v>
      </c>
      <c r="AU21" t="s">
        <v>878</v>
      </c>
      <c r="AV21" t="s">
        <v>878</v>
      </c>
      <c r="AW21" t="s">
        <v>878</v>
      </c>
      <c r="AX21" t="s">
        <v>878</v>
      </c>
      <c r="AY21">
        <v>8.3000000000000002E-6</v>
      </c>
      <c r="AZ21">
        <v>3.01E-4</v>
      </c>
      <c r="BA21" t="s">
        <v>878</v>
      </c>
      <c r="BB21">
        <v>38.105294700000002</v>
      </c>
      <c r="BC21">
        <v>4.2099999999999999E-4</v>
      </c>
      <c r="BD21">
        <v>7.1000000000000005E-5</v>
      </c>
      <c r="BE21">
        <v>1.8800000000000001E-2</v>
      </c>
      <c r="BF21">
        <v>5.5999999999999999E-5</v>
      </c>
      <c r="BG21">
        <v>5.0000000000000002E-5</v>
      </c>
      <c r="BH21" t="s">
        <v>878</v>
      </c>
      <c r="BI21">
        <v>5.7899999999999998E-4</v>
      </c>
      <c r="BJ21">
        <v>0.252</v>
      </c>
      <c r="BK21">
        <v>4.1E-5</v>
      </c>
      <c r="BL21">
        <v>2.1999999999999999E-5</v>
      </c>
      <c r="BM21">
        <v>0.1779</v>
      </c>
      <c r="BN21">
        <v>2.33E-3</v>
      </c>
      <c r="BO21">
        <v>7.1000000000000005E-5</v>
      </c>
      <c r="BP21">
        <v>1.2099999999999999E-3</v>
      </c>
      <c r="BQ21">
        <v>1.63E-4</v>
      </c>
      <c r="BR21">
        <v>1.4300000000000001E-3</v>
      </c>
      <c r="BS21">
        <v>4.9800000000000001E-3</v>
      </c>
    </row>
    <row r="22" spans="1:71" x14ac:dyDescent="0.25">
      <c r="A22" t="s">
        <v>266</v>
      </c>
      <c r="B22" t="s">
        <v>878</v>
      </c>
      <c r="C22" t="s">
        <v>878</v>
      </c>
      <c r="D22" t="s">
        <v>878</v>
      </c>
      <c r="E22">
        <v>1.1789999999999999E-3</v>
      </c>
      <c r="F22" t="s">
        <v>878</v>
      </c>
      <c r="G22" t="s">
        <v>878</v>
      </c>
      <c r="H22" t="s">
        <v>878</v>
      </c>
      <c r="I22" t="s">
        <v>878</v>
      </c>
      <c r="J22" t="s">
        <v>878</v>
      </c>
      <c r="K22" t="s">
        <v>878</v>
      </c>
      <c r="L22" t="s">
        <v>878</v>
      </c>
      <c r="M22" t="s">
        <v>878</v>
      </c>
      <c r="N22" t="s">
        <v>878</v>
      </c>
      <c r="O22" t="s">
        <v>878</v>
      </c>
      <c r="P22" t="s">
        <v>878</v>
      </c>
      <c r="Q22" t="s">
        <v>878</v>
      </c>
      <c r="R22" t="s">
        <v>878</v>
      </c>
      <c r="S22" t="s">
        <v>878</v>
      </c>
      <c r="T22" t="s">
        <v>878</v>
      </c>
      <c r="U22" t="s">
        <v>878</v>
      </c>
      <c r="V22" t="s">
        <v>878</v>
      </c>
      <c r="W22" t="s">
        <v>878</v>
      </c>
      <c r="X22" t="s">
        <v>878</v>
      </c>
      <c r="Y22" t="s">
        <v>878</v>
      </c>
      <c r="Z22" t="s">
        <v>878</v>
      </c>
      <c r="AA22" t="s">
        <v>878</v>
      </c>
      <c r="AB22" t="s">
        <v>878</v>
      </c>
      <c r="AC22" t="s">
        <v>878</v>
      </c>
      <c r="AD22" t="s">
        <v>878</v>
      </c>
      <c r="AE22" t="s">
        <v>878</v>
      </c>
      <c r="AF22" t="s">
        <v>878</v>
      </c>
      <c r="AG22" t="s">
        <v>878</v>
      </c>
      <c r="AH22" t="s">
        <v>878</v>
      </c>
      <c r="AI22" t="s">
        <v>878</v>
      </c>
      <c r="AJ22" t="s">
        <v>878</v>
      </c>
      <c r="AK22" t="s">
        <v>878</v>
      </c>
      <c r="AL22" t="s">
        <v>878</v>
      </c>
      <c r="AM22" t="s">
        <v>878</v>
      </c>
      <c r="AN22" t="s">
        <v>878</v>
      </c>
      <c r="AO22" t="s">
        <v>878</v>
      </c>
      <c r="AP22" t="s">
        <v>878</v>
      </c>
      <c r="AQ22" t="s">
        <v>878</v>
      </c>
      <c r="AR22" t="s">
        <v>878</v>
      </c>
      <c r="AS22" t="s">
        <v>878</v>
      </c>
      <c r="AT22" t="s">
        <v>878</v>
      </c>
      <c r="AU22" t="s">
        <v>878</v>
      </c>
      <c r="AV22" t="s">
        <v>878</v>
      </c>
      <c r="AW22" t="s">
        <v>878</v>
      </c>
      <c r="AX22" t="s">
        <v>878</v>
      </c>
      <c r="AY22" t="s">
        <v>878</v>
      </c>
      <c r="AZ22" t="s">
        <v>878</v>
      </c>
      <c r="BA22" t="s">
        <v>878</v>
      </c>
      <c r="BB22" t="s">
        <v>878</v>
      </c>
      <c r="BC22" t="s">
        <v>878</v>
      </c>
      <c r="BD22" t="s">
        <v>878</v>
      </c>
      <c r="BE22" t="s">
        <v>878</v>
      </c>
      <c r="BF22" t="s">
        <v>878</v>
      </c>
      <c r="BG22" t="s">
        <v>878</v>
      </c>
      <c r="BH22" t="s">
        <v>878</v>
      </c>
      <c r="BI22" t="s">
        <v>878</v>
      </c>
      <c r="BJ22" t="s">
        <v>878</v>
      </c>
      <c r="BK22" t="s">
        <v>878</v>
      </c>
      <c r="BL22" t="s">
        <v>878</v>
      </c>
      <c r="BM22" t="s">
        <v>878</v>
      </c>
      <c r="BN22" t="s">
        <v>878</v>
      </c>
      <c r="BO22" t="s">
        <v>878</v>
      </c>
      <c r="BP22" t="s">
        <v>878</v>
      </c>
      <c r="BQ22" t="s">
        <v>878</v>
      </c>
      <c r="BR22" t="s">
        <v>878</v>
      </c>
      <c r="BS22" t="s">
        <v>878</v>
      </c>
    </row>
    <row r="23" spans="1:71" x14ac:dyDescent="0.25">
      <c r="A23" t="s">
        <v>267</v>
      </c>
      <c r="B23">
        <v>6.2699999999999995E-4</v>
      </c>
      <c r="C23">
        <v>5.42</v>
      </c>
      <c r="D23">
        <v>2.06E-2</v>
      </c>
      <c r="E23" t="s">
        <v>878</v>
      </c>
      <c r="F23" t="s">
        <v>878</v>
      </c>
      <c r="G23">
        <v>0.41299999999999998</v>
      </c>
      <c r="H23">
        <v>2.7999999999999998E-4</v>
      </c>
      <c r="I23">
        <v>3.1100000000000002E-4</v>
      </c>
      <c r="J23">
        <v>1.84</v>
      </c>
      <c r="K23">
        <v>2.96E-3</v>
      </c>
      <c r="L23">
        <v>5.7999999999999996E-3</v>
      </c>
      <c r="M23" t="s">
        <v>878</v>
      </c>
      <c r="N23">
        <v>2.8600000000000001E-3</v>
      </c>
      <c r="O23">
        <v>4.7600000000000003E-3</v>
      </c>
      <c r="P23">
        <v>6.4599999999999998E-4</v>
      </c>
      <c r="Q23">
        <v>2.2700000000000001E-2</v>
      </c>
      <c r="R23">
        <v>3.6299999999999999E-4</v>
      </c>
      <c r="S23">
        <v>2.14E-4</v>
      </c>
      <c r="T23">
        <v>8.8999999999999995E-5</v>
      </c>
      <c r="U23">
        <v>7.39</v>
      </c>
      <c r="V23">
        <v>1.4E-3</v>
      </c>
      <c r="W23">
        <v>4.44E-4</v>
      </c>
      <c r="X23" t="s">
        <v>878</v>
      </c>
      <c r="Y23">
        <v>3.2899999999999997E-4</v>
      </c>
      <c r="Z23">
        <v>6.7000000000000002E-5</v>
      </c>
      <c r="AA23">
        <v>7.3999999999999996E-5</v>
      </c>
      <c r="AB23">
        <v>2.0999999999999999E-5</v>
      </c>
      <c r="AC23" t="s">
        <v>878</v>
      </c>
      <c r="AD23">
        <v>4.96</v>
      </c>
      <c r="AE23">
        <v>2.6900000000000001E-3</v>
      </c>
      <c r="AF23">
        <v>5.0000000000000001E-3</v>
      </c>
      <c r="AG23">
        <v>3.1000000000000001E-5</v>
      </c>
      <c r="AH23">
        <v>1.0900000000000001</v>
      </c>
      <c r="AI23">
        <v>0.188</v>
      </c>
      <c r="AJ23">
        <v>8.6499999999999999E-4</v>
      </c>
      <c r="AK23">
        <v>0.193</v>
      </c>
      <c r="AL23">
        <v>6.8099999999999996E-4</v>
      </c>
      <c r="AM23">
        <v>2.7599999999999999E-3</v>
      </c>
      <c r="AN23">
        <v>3.5200000000000001E-3</v>
      </c>
      <c r="AO23">
        <v>8.6999999999999994E-2</v>
      </c>
      <c r="AP23">
        <v>0.13</v>
      </c>
      <c r="AQ23" t="s">
        <v>878</v>
      </c>
      <c r="AR23">
        <v>7.18E-4</v>
      </c>
      <c r="AS23" t="s">
        <v>878</v>
      </c>
      <c r="AT23">
        <v>2.4E-2</v>
      </c>
      <c r="AU23" t="s">
        <v>878</v>
      </c>
      <c r="AV23" t="s">
        <v>878</v>
      </c>
      <c r="AW23" t="s">
        <v>878</v>
      </c>
      <c r="AX23">
        <v>5.94</v>
      </c>
      <c r="AY23">
        <v>5.8100000000000003E-4</v>
      </c>
      <c r="AZ23">
        <v>8.6399999999999997E-4</v>
      </c>
      <c r="BA23" t="s">
        <v>878</v>
      </c>
      <c r="BB23">
        <v>26.06</v>
      </c>
      <c r="BC23">
        <v>5.0600000000000005E-4</v>
      </c>
      <c r="BD23">
        <v>1.4200000000000001E-4</v>
      </c>
      <c r="BE23">
        <v>1.5800000000000002E-2</v>
      </c>
      <c r="BF23" t="s">
        <v>878</v>
      </c>
      <c r="BG23">
        <v>6.3E-5</v>
      </c>
      <c r="BH23">
        <v>1.7E-5</v>
      </c>
      <c r="BI23">
        <v>1.01E-3</v>
      </c>
      <c r="BJ23">
        <v>0.17699999999999999</v>
      </c>
      <c r="BK23">
        <v>3.5400000000000002E-3</v>
      </c>
      <c r="BL23">
        <v>3.0000000000000001E-5</v>
      </c>
      <c r="BM23">
        <v>9.9799999999999997E-4</v>
      </c>
      <c r="BN23">
        <v>3.31E-3</v>
      </c>
      <c r="BO23">
        <v>2.81E-4</v>
      </c>
      <c r="BP23">
        <v>1.9599999999999999E-3</v>
      </c>
      <c r="BQ23">
        <v>2.04E-4</v>
      </c>
      <c r="BR23">
        <v>1.71</v>
      </c>
      <c r="BS23" t="s">
        <v>878</v>
      </c>
    </row>
    <row r="24" spans="1:71" x14ac:dyDescent="0.25">
      <c r="A24" t="s">
        <v>272</v>
      </c>
      <c r="B24">
        <v>2.9499999999999999E-3</v>
      </c>
      <c r="C24">
        <v>4.6309436000000002</v>
      </c>
      <c r="D24">
        <v>8.2000000000000007E-3</v>
      </c>
      <c r="E24" t="s">
        <v>878</v>
      </c>
      <c r="F24" t="s">
        <v>878</v>
      </c>
      <c r="G24">
        <v>7.2800000000000004E-2</v>
      </c>
      <c r="H24" t="s">
        <v>878</v>
      </c>
      <c r="I24" t="s">
        <v>878</v>
      </c>
      <c r="J24">
        <v>5.4102091000000003</v>
      </c>
      <c r="K24">
        <v>8.0999999999999996E-3</v>
      </c>
      <c r="L24" t="s">
        <v>878</v>
      </c>
      <c r="M24" t="s">
        <v>878</v>
      </c>
      <c r="N24">
        <v>2.31E-3</v>
      </c>
      <c r="O24" t="s">
        <v>878</v>
      </c>
      <c r="P24" t="s">
        <v>878</v>
      </c>
      <c r="Q24">
        <v>3.2199999999999999E-2</v>
      </c>
      <c r="R24" t="s">
        <v>878</v>
      </c>
      <c r="S24" t="s">
        <v>878</v>
      </c>
      <c r="T24" t="s">
        <v>878</v>
      </c>
      <c r="U24">
        <v>5.88</v>
      </c>
      <c r="V24" t="s">
        <v>878</v>
      </c>
      <c r="W24" t="s">
        <v>878</v>
      </c>
      <c r="X24" t="s">
        <v>878</v>
      </c>
      <c r="Y24" t="s">
        <v>878</v>
      </c>
      <c r="Z24" t="s">
        <v>878</v>
      </c>
      <c r="AA24" t="s">
        <v>878</v>
      </c>
      <c r="AB24" t="s">
        <v>878</v>
      </c>
      <c r="AC24" t="s">
        <v>878</v>
      </c>
      <c r="AD24" t="s">
        <v>878</v>
      </c>
      <c r="AE24" t="s">
        <v>878</v>
      </c>
      <c r="AF24" t="s">
        <v>878</v>
      </c>
      <c r="AG24" t="s">
        <v>878</v>
      </c>
      <c r="AH24">
        <v>3.1176955999999998</v>
      </c>
      <c r="AI24" t="s">
        <v>878</v>
      </c>
      <c r="AJ24" t="s">
        <v>878</v>
      </c>
      <c r="AK24" t="s">
        <v>878</v>
      </c>
      <c r="AL24" t="s">
        <v>878</v>
      </c>
      <c r="AM24" t="s">
        <v>878</v>
      </c>
      <c r="AN24" t="s">
        <v>878</v>
      </c>
      <c r="AO24" t="s">
        <v>878</v>
      </c>
      <c r="AP24">
        <v>1.72</v>
      </c>
      <c r="AQ24" t="s">
        <v>878</v>
      </c>
      <c r="AR24" t="s">
        <v>878</v>
      </c>
      <c r="AS24" t="s">
        <v>878</v>
      </c>
      <c r="AT24" t="s">
        <v>878</v>
      </c>
      <c r="AU24" t="s">
        <v>878</v>
      </c>
      <c r="AV24" t="s">
        <v>878</v>
      </c>
      <c r="AW24" t="s">
        <v>878</v>
      </c>
      <c r="AX24">
        <v>4.8</v>
      </c>
      <c r="AY24">
        <v>4.7000000000000002E-3</v>
      </c>
      <c r="AZ24" t="s">
        <v>878</v>
      </c>
      <c r="BA24" t="s">
        <v>878</v>
      </c>
      <c r="BB24">
        <v>20.8522718</v>
      </c>
      <c r="BC24" t="s">
        <v>878</v>
      </c>
      <c r="BD24" t="s">
        <v>878</v>
      </c>
      <c r="BE24" t="s">
        <v>878</v>
      </c>
      <c r="BF24" t="s">
        <v>878</v>
      </c>
      <c r="BG24" t="s">
        <v>878</v>
      </c>
      <c r="BH24" t="s">
        <v>878</v>
      </c>
      <c r="BI24" t="s">
        <v>878</v>
      </c>
      <c r="BJ24" t="s">
        <v>878</v>
      </c>
      <c r="BK24" t="s">
        <v>878</v>
      </c>
      <c r="BL24" t="s">
        <v>878</v>
      </c>
      <c r="BM24" t="s">
        <v>878</v>
      </c>
      <c r="BN24" t="s">
        <v>878</v>
      </c>
      <c r="BO24" t="s">
        <v>878</v>
      </c>
      <c r="BP24" t="s">
        <v>878</v>
      </c>
      <c r="BQ24" t="s">
        <v>878</v>
      </c>
      <c r="BR24">
        <v>2.83</v>
      </c>
      <c r="BS24" t="s">
        <v>878</v>
      </c>
    </row>
    <row r="25" spans="1:71" x14ac:dyDescent="0.25">
      <c r="A25" t="s">
        <v>274</v>
      </c>
      <c r="B25">
        <v>3.2100000000000002E-3</v>
      </c>
      <c r="C25">
        <v>4.6256510999999998</v>
      </c>
      <c r="D25">
        <v>8.2000000000000007E-3</v>
      </c>
      <c r="E25" t="s">
        <v>878</v>
      </c>
      <c r="F25" t="s">
        <v>878</v>
      </c>
      <c r="G25">
        <v>7.9500000000000001E-2</v>
      </c>
      <c r="H25" t="s">
        <v>878</v>
      </c>
      <c r="I25" t="s">
        <v>878</v>
      </c>
      <c r="J25">
        <v>5.3673276999999997</v>
      </c>
      <c r="K25">
        <v>8.8999999999999999E-3</v>
      </c>
      <c r="L25" t="s">
        <v>878</v>
      </c>
      <c r="M25" t="s">
        <v>878</v>
      </c>
      <c r="N25">
        <v>1.8799999999999999E-3</v>
      </c>
      <c r="O25" t="s">
        <v>878</v>
      </c>
      <c r="P25" t="s">
        <v>878</v>
      </c>
      <c r="Q25">
        <v>2.1600000000000001E-2</v>
      </c>
      <c r="R25" t="s">
        <v>878</v>
      </c>
      <c r="S25" t="s">
        <v>878</v>
      </c>
      <c r="T25" t="s">
        <v>878</v>
      </c>
      <c r="U25">
        <v>5.71</v>
      </c>
      <c r="V25" t="s">
        <v>878</v>
      </c>
      <c r="W25" t="s">
        <v>878</v>
      </c>
      <c r="X25" t="s">
        <v>878</v>
      </c>
      <c r="Y25" t="s">
        <v>878</v>
      </c>
      <c r="Z25" t="s">
        <v>878</v>
      </c>
      <c r="AA25" t="s">
        <v>878</v>
      </c>
      <c r="AB25" t="s">
        <v>878</v>
      </c>
      <c r="AC25" t="s">
        <v>878</v>
      </c>
      <c r="AD25" t="s">
        <v>878</v>
      </c>
      <c r="AE25" t="s">
        <v>878</v>
      </c>
      <c r="AF25" t="s">
        <v>878</v>
      </c>
      <c r="AG25" t="s">
        <v>878</v>
      </c>
      <c r="AH25">
        <v>3.1056349000000001</v>
      </c>
      <c r="AI25" t="s">
        <v>878</v>
      </c>
      <c r="AJ25" t="s">
        <v>878</v>
      </c>
      <c r="AK25" t="s">
        <v>878</v>
      </c>
      <c r="AL25" t="s">
        <v>878</v>
      </c>
      <c r="AM25" t="s">
        <v>878</v>
      </c>
      <c r="AN25" t="s">
        <v>878</v>
      </c>
      <c r="AO25" t="s">
        <v>878</v>
      </c>
      <c r="AP25">
        <v>1.88</v>
      </c>
      <c r="AQ25" t="s">
        <v>878</v>
      </c>
      <c r="AR25" t="s">
        <v>878</v>
      </c>
      <c r="AS25" t="s">
        <v>878</v>
      </c>
      <c r="AT25" t="s">
        <v>878</v>
      </c>
      <c r="AU25" t="s">
        <v>878</v>
      </c>
      <c r="AV25" t="s">
        <v>878</v>
      </c>
      <c r="AW25" t="s">
        <v>878</v>
      </c>
      <c r="AX25">
        <v>4.92</v>
      </c>
      <c r="AY25">
        <v>5.0000000000000001E-3</v>
      </c>
      <c r="AZ25" t="s">
        <v>878</v>
      </c>
      <c r="BA25" t="s">
        <v>878</v>
      </c>
      <c r="BB25">
        <v>20.665297800000001</v>
      </c>
      <c r="BC25" t="s">
        <v>878</v>
      </c>
      <c r="BD25" t="s">
        <v>878</v>
      </c>
      <c r="BE25" t="s">
        <v>878</v>
      </c>
      <c r="BF25" t="s">
        <v>878</v>
      </c>
      <c r="BG25" t="s">
        <v>878</v>
      </c>
      <c r="BH25" t="s">
        <v>878</v>
      </c>
      <c r="BI25" t="s">
        <v>878</v>
      </c>
      <c r="BJ25" t="s">
        <v>878</v>
      </c>
      <c r="BK25" t="s">
        <v>878</v>
      </c>
      <c r="BL25" t="s">
        <v>878</v>
      </c>
      <c r="BM25" t="s">
        <v>878</v>
      </c>
      <c r="BN25" t="s">
        <v>878</v>
      </c>
      <c r="BO25" t="s">
        <v>878</v>
      </c>
      <c r="BP25" t="s">
        <v>878</v>
      </c>
      <c r="BQ25" t="s">
        <v>878</v>
      </c>
      <c r="BR25">
        <v>3.04</v>
      </c>
      <c r="BS25" t="s">
        <v>878</v>
      </c>
    </row>
    <row r="26" spans="1:71" x14ac:dyDescent="0.25">
      <c r="A26" t="s">
        <v>275</v>
      </c>
      <c r="B26">
        <v>5.5599999999999998E-3</v>
      </c>
      <c r="C26">
        <v>4.1387404999999999</v>
      </c>
      <c r="D26">
        <v>1.46E-2</v>
      </c>
      <c r="E26" t="s">
        <v>878</v>
      </c>
      <c r="F26" t="s">
        <v>878</v>
      </c>
      <c r="G26">
        <v>8.8200000000000001E-2</v>
      </c>
      <c r="H26" t="s">
        <v>878</v>
      </c>
      <c r="I26" t="s">
        <v>878</v>
      </c>
      <c r="J26">
        <v>4.9242194000000001</v>
      </c>
      <c r="K26">
        <v>1.55E-2</v>
      </c>
      <c r="L26" t="s">
        <v>878</v>
      </c>
      <c r="M26" t="s">
        <v>878</v>
      </c>
      <c r="N26">
        <v>4.2599999999999999E-3</v>
      </c>
      <c r="O26" t="s">
        <v>878</v>
      </c>
      <c r="P26" t="s">
        <v>878</v>
      </c>
      <c r="Q26">
        <v>4.6100000000000002E-2</v>
      </c>
      <c r="R26" t="s">
        <v>878</v>
      </c>
      <c r="S26" t="s">
        <v>878</v>
      </c>
      <c r="T26" t="s">
        <v>878</v>
      </c>
      <c r="U26">
        <v>7.73</v>
      </c>
      <c r="V26" t="s">
        <v>878</v>
      </c>
      <c r="W26" t="s">
        <v>878</v>
      </c>
      <c r="X26" t="s">
        <v>878</v>
      </c>
      <c r="Y26" t="s">
        <v>878</v>
      </c>
      <c r="Z26" t="s">
        <v>878</v>
      </c>
      <c r="AA26" t="s">
        <v>878</v>
      </c>
      <c r="AB26" t="s">
        <v>878</v>
      </c>
      <c r="AC26" t="s">
        <v>878</v>
      </c>
      <c r="AD26" t="s">
        <v>878</v>
      </c>
      <c r="AE26" t="s">
        <v>878</v>
      </c>
      <c r="AF26" t="s">
        <v>878</v>
      </c>
      <c r="AG26" t="s">
        <v>878</v>
      </c>
      <c r="AH26">
        <v>2.8704508999999998</v>
      </c>
      <c r="AI26" t="s">
        <v>878</v>
      </c>
      <c r="AJ26" t="s">
        <v>878</v>
      </c>
      <c r="AK26" t="s">
        <v>878</v>
      </c>
      <c r="AL26" t="s">
        <v>878</v>
      </c>
      <c r="AM26" t="s">
        <v>878</v>
      </c>
      <c r="AN26" t="s">
        <v>878</v>
      </c>
      <c r="AO26" t="s">
        <v>878</v>
      </c>
      <c r="AP26">
        <v>3.64</v>
      </c>
      <c r="AQ26" t="s">
        <v>878</v>
      </c>
      <c r="AR26" t="s">
        <v>878</v>
      </c>
      <c r="AS26" t="s">
        <v>878</v>
      </c>
      <c r="AT26" t="s">
        <v>878</v>
      </c>
      <c r="AU26" t="s">
        <v>878</v>
      </c>
      <c r="AV26" t="s">
        <v>878</v>
      </c>
      <c r="AW26" t="s">
        <v>878</v>
      </c>
      <c r="AX26">
        <v>7.93</v>
      </c>
      <c r="AY26">
        <v>4.0600000000000002E-3</v>
      </c>
      <c r="AZ26" t="s">
        <v>878</v>
      </c>
      <c r="BA26" t="s">
        <v>878</v>
      </c>
      <c r="BB26">
        <v>17.926129199999998</v>
      </c>
      <c r="BC26" t="s">
        <v>878</v>
      </c>
      <c r="BD26" t="s">
        <v>878</v>
      </c>
      <c r="BE26" t="s">
        <v>878</v>
      </c>
      <c r="BF26" t="s">
        <v>878</v>
      </c>
      <c r="BG26" t="s">
        <v>878</v>
      </c>
      <c r="BH26" t="s">
        <v>878</v>
      </c>
      <c r="BI26" t="s">
        <v>878</v>
      </c>
      <c r="BJ26" t="s">
        <v>878</v>
      </c>
      <c r="BK26" t="s">
        <v>878</v>
      </c>
      <c r="BL26" t="s">
        <v>878</v>
      </c>
      <c r="BM26" t="s">
        <v>878</v>
      </c>
      <c r="BN26" t="s">
        <v>878</v>
      </c>
      <c r="BO26" t="s">
        <v>878</v>
      </c>
      <c r="BP26" t="s">
        <v>878</v>
      </c>
      <c r="BQ26" t="s">
        <v>878</v>
      </c>
      <c r="BR26">
        <v>4.9800000000000004</v>
      </c>
      <c r="BS26" t="s">
        <v>878</v>
      </c>
    </row>
    <row r="27" spans="1:71" x14ac:dyDescent="0.25">
      <c r="A27" t="s">
        <v>276</v>
      </c>
      <c r="B27">
        <v>6.0299999999999998E-3</v>
      </c>
      <c r="C27">
        <v>4.0434752999999999</v>
      </c>
      <c r="D27">
        <v>1.49E-2</v>
      </c>
      <c r="E27" t="s">
        <v>878</v>
      </c>
      <c r="F27" t="s">
        <v>878</v>
      </c>
      <c r="G27">
        <v>8.8999999999999996E-2</v>
      </c>
      <c r="H27" t="s">
        <v>878</v>
      </c>
      <c r="I27" t="s">
        <v>878</v>
      </c>
      <c r="J27">
        <v>4.9313662999999996</v>
      </c>
      <c r="K27">
        <v>1.6500000000000001E-2</v>
      </c>
      <c r="L27" t="s">
        <v>878</v>
      </c>
      <c r="M27" t="s">
        <v>878</v>
      </c>
      <c r="N27">
        <v>4.4099999999999999E-3</v>
      </c>
      <c r="O27" t="s">
        <v>878</v>
      </c>
      <c r="P27" t="s">
        <v>878</v>
      </c>
      <c r="Q27">
        <v>4.7699999999999999E-2</v>
      </c>
      <c r="R27" t="s">
        <v>878</v>
      </c>
      <c r="S27" t="s">
        <v>878</v>
      </c>
      <c r="T27" t="s">
        <v>878</v>
      </c>
      <c r="U27">
        <v>7.71</v>
      </c>
      <c r="V27" t="s">
        <v>878</v>
      </c>
      <c r="W27" t="s">
        <v>878</v>
      </c>
      <c r="X27" t="s">
        <v>878</v>
      </c>
      <c r="Y27" t="s">
        <v>878</v>
      </c>
      <c r="Z27" t="s">
        <v>878</v>
      </c>
      <c r="AA27" t="s">
        <v>878</v>
      </c>
      <c r="AB27" t="s">
        <v>878</v>
      </c>
      <c r="AC27" t="s">
        <v>878</v>
      </c>
      <c r="AD27" t="s">
        <v>878</v>
      </c>
      <c r="AE27" t="s">
        <v>878</v>
      </c>
      <c r="AF27" t="s">
        <v>878</v>
      </c>
      <c r="AG27" t="s">
        <v>878</v>
      </c>
      <c r="AH27">
        <v>2.8704508999999998</v>
      </c>
      <c r="AI27" t="s">
        <v>878</v>
      </c>
      <c r="AJ27" t="s">
        <v>878</v>
      </c>
      <c r="AK27" t="s">
        <v>878</v>
      </c>
      <c r="AL27" t="s">
        <v>878</v>
      </c>
      <c r="AM27" t="s">
        <v>878</v>
      </c>
      <c r="AN27" t="s">
        <v>878</v>
      </c>
      <c r="AO27" t="s">
        <v>878</v>
      </c>
      <c r="AP27">
        <v>3.86</v>
      </c>
      <c r="AQ27" t="s">
        <v>878</v>
      </c>
      <c r="AR27" t="s">
        <v>878</v>
      </c>
      <c r="AS27" t="s">
        <v>878</v>
      </c>
      <c r="AT27" t="s">
        <v>878</v>
      </c>
      <c r="AU27" t="s">
        <v>878</v>
      </c>
      <c r="AV27" t="s">
        <v>878</v>
      </c>
      <c r="AW27" t="s">
        <v>878</v>
      </c>
      <c r="AX27">
        <v>8.34</v>
      </c>
      <c r="AY27">
        <v>5.3E-3</v>
      </c>
      <c r="AZ27" t="s">
        <v>878</v>
      </c>
      <c r="BA27" t="s">
        <v>878</v>
      </c>
      <c r="BB27">
        <v>17.813944800000002</v>
      </c>
      <c r="BC27" t="s">
        <v>878</v>
      </c>
      <c r="BD27" t="s">
        <v>878</v>
      </c>
      <c r="BE27" t="s">
        <v>878</v>
      </c>
      <c r="BF27" t="s">
        <v>878</v>
      </c>
      <c r="BG27" t="s">
        <v>878</v>
      </c>
      <c r="BH27" t="s">
        <v>878</v>
      </c>
      <c r="BI27" t="s">
        <v>878</v>
      </c>
      <c r="BJ27" t="s">
        <v>878</v>
      </c>
      <c r="BK27" t="s">
        <v>878</v>
      </c>
      <c r="BL27" t="s">
        <v>878</v>
      </c>
      <c r="BM27" t="s">
        <v>878</v>
      </c>
      <c r="BN27" t="s">
        <v>878</v>
      </c>
      <c r="BO27" t="s">
        <v>878</v>
      </c>
      <c r="BP27" t="s">
        <v>878</v>
      </c>
      <c r="BQ27" t="s">
        <v>878</v>
      </c>
      <c r="BR27">
        <v>5.25</v>
      </c>
      <c r="BS27" t="s">
        <v>878</v>
      </c>
    </row>
    <row r="28" spans="1:71" x14ac:dyDescent="0.25">
      <c r="A28" t="s">
        <v>277</v>
      </c>
      <c r="B28">
        <v>9.6900000000000007E-3</v>
      </c>
      <c r="C28">
        <v>3.7629725000000001</v>
      </c>
      <c r="D28">
        <v>1.3899999999999999E-2</v>
      </c>
      <c r="E28" t="s">
        <v>878</v>
      </c>
      <c r="F28" t="s">
        <v>878</v>
      </c>
      <c r="G28">
        <v>7.85E-2</v>
      </c>
      <c r="H28" t="s">
        <v>878</v>
      </c>
      <c r="I28" t="s">
        <v>878</v>
      </c>
      <c r="J28">
        <v>3.9307992</v>
      </c>
      <c r="K28">
        <v>2.9600000000000001E-2</v>
      </c>
      <c r="L28" t="s">
        <v>878</v>
      </c>
      <c r="M28" t="s">
        <v>878</v>
      </c>
      <c r="N28">
        <v>2.3900000000000002E-3</v>
      </c>
      <c r="O28" t="s">
        <v>878</v>
      </c>
      <c r="P28" t="s">
        <v>878</v>
      </c>
      <c r="Q28">
        <v>3.2300000000000002E-2</v>
      </c>
      <c r="R28" t="s">
        <v>878</v>
      </c>
      <c r="S28" t="s">
        <v>878</v>
      </c>
      <c r="T28" t="s">
        <v>878</v>
      </c>
      <c r="U28">
        <v>8.1</v>
      </c>
      <c r="V28" t="s">
        <v>878</v>
      </c>
      <c r="W28" t="s">
        <v>878</v>
      </c>
      <c r="X28" t="s">
        <v>878</v>
      </c>
      <c r="Y28" t="s">
        <v>878</v>
      </c>
      <c r="Z28" t="s">
        <v>878</v>
      </c>
      <c r="AA28" t="s">
        <v>878</v>
      </c>
      <c r="AB28" t="s">
        <v>878</v>
      </c>
      <c r="AC28" t="s">
        <v>878</v>
      </c>
      <c r="AD28" t="s">
        <v>878</v>
      </c>
      <c r="AE28" t="s">
        <v>878</v>
      </c>
      <c r="AF28" t="s">
        <v>878</v>
      </c>
      <c r="AG28" t="s">
        <v>878</v>
      </c>
      <c r="AH28">
        <v>2.2915364</v>
      </c>
      <c r="AI28" t="s">
        <v>878</v>
      </c>
      <c r="AJ28" t="s">
        <v>878</v>
      </c>
      <c r="AK28" t="s">
        <v>878</v>
      </c>
      <c r="AL28" t="s">
        <v>878</v>
      </c>
      <c r="AM28" t="s">
        <v>878</v>
      </c>
      <c r="AN28" t="s">
        <v>878</v>
      </c>
      <c r="AO28" t="s">
        <v>878</v>
      </c>
      <c r="AP28">
        <v>4.9000000000000004</v>
      </c>
      <c r="AQ28" t="s">
        <v>878</v>
      </c>
      <c r="AR28" t="s">
        <v>878</v>
      </c>
      <c r="AS28" t="s">
        <v>878</v>
      </c>
      <c r="AT28" t="s">
        <v>878</v>
      </c>
      <c r="AU28" t="s">
        <v>878</v>
      </c>
      <c r="AV28" t="s">
        <v>878</v>
      </c>
      <c r="AW28" t="s">
        <v>878</v>
      </c>
      <c r="AX28">
        <v>11.13</v>
      </c>
      <c r="AY28">
        <v>1.7100000000000001E-2</v>
      </c>
      <c r="AZ28" t="s">
        <v>878</v>
      </c>
      <c r="BA28" t="s">
        <v>878</v>
      </c>
      <c r="BB28">
        <v>16.061063900000001</v>
      </c>
      <c r="BC28" t="s">
        <v>878</v>
      </c>
      <c r="BD28" t="s">
        <v>878</v>
      </c>
      <c r="BE28" t="s">
        <v>878</v>
      </c>
      <c r="BF28" t="s">
        <v>878</v>
      </c>
      <c r="BG28" t="s">
        <v>878</v>
      </c>
      <c r="BH28" t="s">
        <v>878</v>
      </c>
      <c r="BI28" t="s">
        <v>878</v>
      </c>
      <c r="BJ28" t="s">
        <v>878</v>
      </c>
      <c r="BK28" t="s">
        <v>878</v>
      </c>
      <c r="BL28" t="s">
        <v>878</v>
      </c>
      <c r="BM28" t="s">
        <v>878</v>
      </c>
      <c r="BN28" t="s">
        <v>878</v>
      </c>
      <c r="BO28" t="s">
        <v>878</v>
      </c>
      <c r="BP28" t="s">
        <v>878</v>
      </c>
      <c r="BQ28" t="s">
        <v>878</v>
      </c>
      <c r="BR28">
        <v>10.87</v>
      </c>
      <c r="BS28" t="s">
        <v>878</v>
      </c>
    </row>
    <row r="29" spans="1:71" x14ac:dyDescent="0.25">
      <c r="A29" t="s">
        <v>278</v>
      </c>
      <c r="B29">
        <v>0.01</v>
      </c>
      <c r="C29">
        <v>3.6571223000000002</v>
      </c>
      <c r="D29">
        <v>1.44E-2</v>
      </c>
      <c r="E29" t="s">
        <v>878</v>
      </c>
      <c r="F29" t="s">
        <v>878</v>
      </c>
      <c r="G29">
        <v>7.9899999999999999E-2</v>
      </c>
      <c r="H29" t="s">
        <v>878</v>
      </c>
      <c r="I29" t="s">
        <v>878</v>
      </c>
      <c r="J29">
        <v>3.8593301000000002</v>
      </c>
      <c r="K29">
        <v>3.1099999999999999E-2</v>
      </c>
      <c r="L29" t="s">
        <v>878</v>
      </c>
      <c r="M29" t="s">
        <v>878</v>
      </c>
      <c r="N29">
        <v>2.2399999999999998E-3</v>
      </c>
      <c r="O29" t="s">
        <v>878</v>
      </c>
      <c r="P29" t="s">
        <v>878</v>
      </c>
      <c r="Q29">
        <v>3.2000000000000001E-2</v>
      </c>
      <c r="R29" t="s">
        <v>878</v>
      </c>
      <c r="S29" t="s">
        <v>878</v>
      </c>
      <c r="T29" t="s">
        <v>878</v>
      </c>
      <c r="U29">
        <v>8.16</v>
      </c>
      <c r="V29" t="s">
        <v>878</v>
      </c>
      <c r="W29" t="s">
        <v>878</v>
      </c>
      <c r="X29" t="s">
        <v>878</v>
      </c>
      <c r="Y29" t="s">
        <v>878</v>
      </c>
      <c r="Z29" t="s">
        <v>878</v>
      </c>
      <c r="AA29" t="s">
        <v>878</v>
      </c>
      <c r="AB29" t="s">
        <v>878</v>
      </c>
      <c r="AC29" t="s">
        <v>878</v>
      </c>
      <c r="AD29" t="s">
        <v>878</v>
      </c>
      <c r="AE29" t="s">
        <v>878</v>
      </c>
      <c r="AF29" t="s">
        <v>878</v>
      </c>
      <c r="AG29" t="s">
        <v>878</v>
      </c>
      <c r="AH29">
        <v>2.2493238999999998</v>
      </c>
      <c r="AI29" t="s">
        <v>878</v>
      </c>
      <c r="AJ29" t="s">
        <v>878</v>
      </c>
      <c r="AK29" t="s">
        <v>878</v>
      </c>
      <c r="AL29" t="s">
        <v>878</v>
      </c>
      <c r="AM29" t="s">
        <v>878</v>
      </c>
      <c r="AN29" t="s">
        <v>878</v>
      </c>
      <c r="AO29" t="s">
        <v>878</v>
      </c>
      <c r="AP29">
        <v>5.0599999999999996</v>
      </c>
      <c r="AQ29" t="s">
        <v>878</v>
      </c>
      <c r="AR29" t="s">
        <v>878</v>
      </c>
      <c r="AS29" t="s">
        <v>878</v>
      </c>
      <c r="AT29" t="s">
        <v>878</v>
      </c>
      <c r="AU29" t="s">
        <v>878</v>
      </c>
      <c r="AV29" t="s">
        <v>878</v>
      </c>
      <c r="AW29" t="s">
        <v>878</v>
      </c>
      <c r="AX29">
        <v>11.54</v>
      </c>
      <c r="AY29">
        <v>1.8100000000000002E-2</v>
      </c>
      <c r="AZ29" t="s">
        <v>878</v>
      </c>
      <c r="BA29" t="s">
        <v>878</v>
      </c>
      <c r="BB29">
        <v>15.9488795</v>
      </c>
      <c r="BC29" t="s">
        <v>878</v>
      </c>
      <c r="BD29" t="s">
        <v>878</v>
      </c>
      <c r="BE29" t="s">
        <v>878</v>
      </c>
      <c r="BF29" t="s">
        <v>878</v>
      </c>
      <c r="BG29" t="s">
        <v>878</v>
      </c>
      <c r="BH29" t="s">
        <v>878</v>
      </c>
      <c r="BI29" t="s">
        <v>878</v>
      </c>
      <c r="BJ29" t="s">
        <v>878</v>
      </c>
      <c r="BK29" t="s">
        <v>878</v>
      </c>
      <c r="BL29" t="s">
        <v>878</v>
      </c>
      <c r="BM29" t="s">
        <v>878</v>
      </c>
      <c r="BN29" t="s">
        <v>878</v>
      </c>
      <c r="BO29" t="s">
        <v>878</v>
      </c>
      <c r="BP29" t="s">
        <v>878</v>
      </c>
      <c r="BQ29" t="s">
        <v>878</v>
      </c>
      <c r="BR29">
        <v>11.35</v>
      </c>
      <c r="BS29" t="s">
        <v>878</v>
      </c>
    </row>
    <row r="30" spans="1:71" x14ac:dyDescent="0.25">
      <c r="A30" t="s">
        <v>279</v>
      </c>
      <c r="B30">
        <v>1.9400000000000001E-2</v>
      </c>
      <c r="C30">
        <v>1.3390043</v>
      </c>
      <c r="D30">
        <v>2.2800000000000001E-2</v>
      </c>
      <c r="E30" t="s">
        <v>878</v>
      </c>
      <c r="F30" t="s">
        <v>878</v>
      </c>
      <c r="G30">
        <v>0.15</v>
      </c>
      <c r="H30" t="s">
        <v>878</v>
      </c>
      <c r="I30" t="s">
        <v>878</v>
      </c>
      <c r="J30">
        <v>4.3167321999999997</v>
      </c>
      <c r="K30">
        <v>5.3600000000000002E-2</v>
      </c>
      <c r="L30" t="s">
        <v>878</v>
      </c>
      <c r="M30" t="s">
        <v>878</v>
      </c>
      <c r="N30">
        <v>1.0500000000000001E-2</v>
      </c>
      <c r="O30" t="s">
        <v>878</v>
      </c>
      <c r="P30" t="s">
        <v>878</v>
      </c>
      <c r="Q30">
        <v>0.12909999999999999</v>
      </c>
      <c r="R30" t="s">
        <v>878</v>
      </c>
      <c r="S30" t="s">
        <v>878</v>
      </c>
      <c r="T30" t="s">
        <v>878</v>
      </c>
      <c r="U30">
        <v>12.04</v>
      </c>
      <c r="V30" t="s">
        <v>878</v>
      </c>
      <c r="W30" t="s">
        <v>878</v>
      </c>
      <c r="X30" t="s">
        <v>878</v>
      </c>
      <c r="Y30" t="s">
        <v>878</v>
      </c>
      <c r="Z30" t="s">
        <v>878</v>
      </c>
      <c r="AA30" t="s">
        <v>878</v>
      </c>
      <c r="AB30" t="s">
        <v>878</v>
      </c>
      <c r="AC30" t="s">
        <v>878</v>
      </c>
      <c r="AD30" t="s">
        <v>878</v>
      </c>
      <c r="AE30" t="s">
        <v>878</v>
      </c>
      <c r="AF30" t="s">
        <v>878</v>
      </c>
      <c r="AG30" t="s">
        <v>878</v>
      </c>
      <c r="AH30">
        <v>2.1045953000000002</v>
      </c>
      <c r="AI30" t="s">
        <v>878</v>
      </c>
      <c r="AJ30" t="s">
        <v>878</v>
      </c>
      <c r="AK30" t="s">
        <v>878</v>
      </c>
      <c r="AL30" t="s">
        <v>878</v>
      </c>
      <c r="AM30" t="s">
        <v>878</v>
      </c>
      <c r="AN30" t="s">
        <v>878</v>
      </c>
      <c r="AO30" t="s">
        <v>878</v>
      </c>
      <c r="AP30">
        <v>12.79</v>
      </c>
      <c r="AQ30" t="s">
        <v>878</v>
      </c>
      <c r="AR30" t="s">
        <v>878</v>
      </c>
      <c r="AS30" t="s">
        <v>878</v>
      </c>
      <c r="AT30" t="s">
        <v>878</v>
      </c>
      <c r="AU30" t="s">
        <v>878</v>
      </c>
      <c r="AV30" t="s">
        <v>878</v>
      </c>
      <c r="AW30" t="s">
        <v>878</v>
      </c>
      <c r="AX30">
        <v>19.27</v>
      </c>
      <c r="AY30">
        <v>1.15E-2</v>
      </c>
      <c r="AZ30" t="s">
        <v>878</v>
      </c>
      <c r="BA30" t="s">
        <v>878</v>
      </c>
      <c r="BB30">
        <v>6.9227112000000002</v>
      </c>
      <c r="BC30" t="s">
        <v>878</v>
      </c>
      <c r="BD30" t="s">
        <v>878</v>
      </c>
      <c r="BE30" t="s">
        <v>878</v>
      </c>
      <c r="BF30" t="s">
        <v>878</v>
      </c>
      <c r="BG30" t="s">
        <v>878</v>
      </c>
      <c r="BH30" t="s">
        <v>878</v>
      </c>
      <c r="BI30" t="s">
        <v>878</v>
      </c>
      <c r="BJ30" t="s">
        <v>878</v>
      </c>
      <c r="BK30" t="s">
        <v>878</v>
      </c>
      <c r="BL30" t="s">
        <v>878</v>
      </c>
      <c r="BM30" t="s">
        <v>878</v>
      </c>
      <c r="BN30" t="s">
        <v>878</v>
      </c>
      <c r="BO30" t="s">
        <v>878</v>
      </c>
      <c r="BP30" t="s">
        <v>878</v>
      </c>
      <c r="BQ30" t="s">
        <v>878</v>
      </c>
      <c r="BR30">
        <v>17.27</v>
      </c>
      <c r="BS30" t="s">
        <v>878</v>
      </c>
    </row>
    <row r="31" spans="1:71" x14ac:dyDescent="0.25">
      <c r="A31" t="s">
        <v>280</v>
      </c>
      <c r="B31">
        <v>2.0400000000000001E-2</v>
      </c>
      <c r="C31">
        <v>1.1696439999999999</v>
      </c>
      <c r="D31">
        <v>2.2800000000000001E-2</v>
      </c>
      <c r="E31" t="s">
        <v>878</v>
      </c>
      <c r="F31" t="s">
        <v>878</v>
      </c>
      <c r="G31">
        <v>0.14899999999999999</v>
      </c>
      <c r="H31" t="s">
        <v>878</v>
      </c>
      <c r="I31" t="s">
        <v>878</v>
      </c>
      <c r="J31">
        <v>4.2738507999999999</v>
      </c>
      <c r="K31">
        <v>5.6099999999999997E-2</v>
      </c>
      <c r="L31" t="s">
        <v>878</v>
      </c>
      <c r="M31" t="s">
        <v>878</v>
      </c>
      <c r="N31">
        <v>1.0699999999999999E-2</v>
      </c>
      <c r="O31" t="s">
        <v>878</v>
      </c>
      <c r="P31" t="s">
        <v>878</v>
      </c>
      <c r="Q31">
        <v>0.1348</v>
      </c>
      <c r="R31" t="s">
        <v>878</v>
      </c>
      <c r="S31" t="s">
        <v>878</v>
      </c>
      <c r="T31" t="s">
        <v>878</v>
      </c>
      <c r="U31">
        <v>12.37</v>
      </c>
      <c r="V31" t="s">
        <v>878</v>
      </c>
      <c r="W31" t="s">
        <v>878</v>
      </c>
      <c r="X31" t="s">
        <v>878</v>
      </c>
      <c r="Y31" t="s">
        <v>878</v>
      </c>
      <c r="Z31" t="s">
        <v>878</v>
      </c>
      <c r="AA31" t="s">
        <v>878</v>
      </c>
      <c r="AB31" t="s">
        <v>878</v>
      </c>
      <c r="AC31" t="s">
        <v>878</v>
      </c>
      <c r="AD31" t="s">
        <v>878</v>
      </c>
      <c r="AE31" t="s">
        <v>878</v>
      </c>
      <c r="AF31" t="s">
        <v>878</v>
      </c>
      <c r="AG31" t="s">
        <v>878</v>
      </c>
      <c r="AH31">
        <v>2.0081095000000002</v>
      </c>
      <c r="AI31" t="s">
        <v>878</v>
      </c>
      <c r="AJ31" t="s">
        <v>878</v>
      </c>
      <c r="AK31" t="s">
        <v>878</v>
      </c>
      <c r="AL31" t="s">
        <v>878</v>
      </c>
      <c r="AM31" t="s">
        <v>878</v>
      </c>
      <c r="AN31" t="s">
        <v>878</v>
      </c>
      <c r="AO31" t="s">
        <v>878</v>
      </c>
      <c r="AP31">
        <v>13.36</v>
      </c>
      <c r="AQ31" t="s">
        <v>878</v>
      </c>
      <c r="AR31" t="s">
        <v>878</v>
      </c>
      <c r="AS31" t="s">
        <v>878</v>
      </c>
      <c r="AT31" t="s">
        <v>878</v>
      </c>
      <c r="AU31" t="s">
        <v>878</v>
      </c>
      <c r="AV31" t="s">
        <v>878</v>
      </c>
      <c r="AW31" t="s">
        <v>878</v>
      </c>
      <c r="AX31">
        <v>19.68</v>
      </c>
      <c r="AY31">
        <v>1.24E-2</v>
      </c>
      <c r="AZ31" t="s">
        <v>878</v>
      </c>
      <c r="BA31" t="s">
        <v>878</v>
      </c>
      <c r="BB31">
        <v>6.0673053000000001</v>
      </c>
      <c r="BC31" t="s">
        <v>878</v>
      </c>
      <c r="BD31" t="s">
        <v>878</v>
      </c>
      <c r="BE31" t="s">
        <v>878</v>
      </c>
      <c r="BF31" t="s">
        <v>878</v>
      </c>
      <c r="BG31" t="s">
        <v>878</v>
      </c>
      <c r="BH31" t="s">
        <v>878</v>
      </c>
      <c r="BI31" t="s">
        <v>878</v>
      </c>
      <c r="BJ31" t="s">
        <v>878</v>
      </c>
      <c r="BK31" t="s">
        <v>878</v>
      </c>
      <c r="BL31" t="s">
        <v>878</v>
      </c>
      <c r="BM31" t="s">
        <v>878</v>
      </c>
      <c r="BN31" t="s">
        <v>878</v>
      </c>
      <c r="BO31" t="s">
        <v>878</v>
      </c>
      <c r="BP31" t="s">
        <v>878</v>
      </c>
      <c r="BQ31" t="s">
        <v>878</v>
      </c>
      <c r="BR31">
        <v>18.03</v>
      </c>
      <c r="BS31" t="s">
        <v>878</v>
      </c>
    </row>
    <row r="32" spans="1:71" x14ac:dyDescent="0.25">
      <c r="A32" t="s">
        <v>281</v>
      </c>
      <c r="B32">
        <v>5.5199999999999997E-3</v>
      </c>
      <c r="C32">
        <v>4.9400000000000004</v>
      </c>
      <c r="D32">
        <v>8.8800000000000004E-2</v>
      </c>
      <c r="E32" t="s">
        <v>878</v>
      </c>
      <c r="F32" t="s">
        <v>878</v>
      </c>
      <c r="G32">
        <v>0.44350000000000001</v>
      </c>
      <c r="H32">
        <v>2.7E-4</v>
      </c>
      <c r="I32">
        <v>4.44E-4</v>
      </c>
      <c r="J32">
        <v>1.9</v>
      </c>
      <c r="K32">
        <v>6.1000000000000004E-3</v>
      </c>
      <c r="L32">
        <v>7.0000000000000001E-3</v>
      </c>
      <c r="M32" t="s">
        <v>878</v>
      </c>
      <c r="N32">
        <v>2.99E-3</v>
      </c>
      <c r="O32">
        <v>4.2399999999999998E-3</v>
      </c>
      <c r="P32">
        <v>5.5699999999999999E-4</v>
      </c>
      <c r="Q32">
        <v>2.7799999999999998E-2</v>
      </c>
      <c r="R32">
        <v>4.3800000000000002E-4</v>
      </c>
      <c r="S32">
        <v>2.33E-4</v>
      </c>
      <c r="T32">
        <v>1.94E-4</v>
      </c>
      <c r="U32">
        <v>9.1300000000000008</v>
      </c>
      <c r="V32">
        <v>1.31E-3</v>
      </c>
      <c r="W32">
        <v>5.5900000000000004E-4</v>
      </c>
      <c r="X32" t="s">
        <v>878</v>
      </c>
      <c r="Y32">
        <v>2.9799999999999998E-4</v>
      </c>
      <c r="Z32">
        <v>1.21E-4</v>
      </c>
      <c r="AA32">
        <v>8.3999999999999995E-5</v>
      </c>
      <c r="AB32">
        <v>9.0000000000000006E-5</v>
      </c>
      <c r="AC32" t="s">
        <v>878</v>
      </c>
      <c r="AD32">
        <v>4.3600000000000003</v>
      </c>
      <c r="AE32">
        <v>3.3700000000000002E-3</v>
      </c>
      <c r="AF32">
        <v>4.5700000000000003E-3</v>
      </c>
      <c r="AG32">
        <v>3.1000000000000001E-5</v>
      </c>
      <c r="AH32">
        <v>0.98799999999999999</v>
      </c>
      <c r="AI32">
        <v>0.44900000000000001</v>
      </c>
      <c r="AJ32">
        <v>8.1700000000000002E-4</v>
      </c>
      <c r="AK32" t="s">
        <v>878</v>
      </c>
      <c r="AL32">
        <v>4.6E-5</v>
      </c>
      <c r="AM32">
        <v>3.2000000000000002E-3</v>
      </c>
      <c r="AN32">
        <v>3.3700000000000002E-3</v>
      </c>
      <c r="AO32">
        <v>8.7999999999999995E-2</v>
      </c>
      <c r="AP32">
        <v>1.7</v>
      </c>
      <c r="AQ32" t="s">
        <v>878</v>
      </c>
      <c r="AR32">
        <v>8.7100000000000003E-4</v>
      </c>
      <c r="AS32" t="s">
        <v>878</v>
      </c>
      <c r="AT32">
        <v>2.1600000000000001E-2</v>
      </c>
      <c r="AU32" t="s">
        <v>878</v>
      </c>
      <c r="AV32" t="s">
        <v>878</v>
      </c>
      <c r="AW32" t="s">
        <v>878</v>
      </c>
      <c r="AX32">
        <v>7</v>
      </c>
      <c r="AY32">
        <v>3.7200000000000002E-3</v>
      </c>
      <c r="AZ32">
        <v>7.6499999999999995E-4</v>
      </c>
      <c r="BA32" t="s">
        <v>878</v>
      </c>
      <c r="BB32">
        <v>23.74</v>
      </c>
      <c r="BC32" t="s">
        <v>878</v>
      </c>
      <c r="BD32">
        <v>2.4499999999999999E-4</v>
      </c>
      <c r="BE32">
        <v>1.6299999999999999E-2</v>
      </c>
      <c r="BF32" t="s">
        <v>878</v>
      </c>
      <c r="BG32">
        <v>7.7000000000000001E-5</v>
      </c>
      <c r="BH32">
        <v>1.9000000000000001E-5</v>
      </c>
      <c r="BI32">
        <v>9.3400000000000004E-4</v>
      </c>
      <c r="BJ32">
        <v>0.16300000000000001</v>
      </c>
      <c r="BK32">
        <v>3.3800000000000002E-3</v>
      </c>
      <c r="BL32">
        <v>3.0000000000000001E-5</v>
      </c>
      <c r="BM32">
        <v>9.859999999999999E-4</v>
      </c>
      <c r="BN32">
        <v>8.0999999999999996E-3</v>
      </c>
      <c r="BO32">
        <v>4.0299999999999998E-4</v>
      </c>
      <c r="BP32">
        <v>2.3500000000000001E-3</v>
      </c>
      <c r="BQ32">
        <v>2.0900000000000001E-4</v>
      </c>
      <c r="BR32">
        <v>2.8</v>
      </c>
      <c r="BS32">
        <v>1.0200000000000001E-2</v>
      </c>
    </row>
    <row r="33" spans="1:71" x14ac:dyDescent="0.25">
      <c r="A33" t="s">
        <v>282</v>
      </c>
      <c r="B33">
        <v>5.3499999999999997E-3</v>
      </c>
      <c r="C33">
        <v>5.81</v>
      </c>
      <c r="D33">
        <v>7.0699999999999999E-2</v>
      </c>
      <c r="E33" t="s">
        <v>878</v>
      </c>
      <c r="F33">
        <v>1.06E-2</v>
      </c>
      <c r="G33">
        <v>0.351991</v>
      </c>
      <c r="H33">
        <v>2.4499999999999999E-4</v>
      </c>
      <c r="I33">
        <v>2.6600000000000001E-4</v>
      </c>
      <c r="J33">
        <v>0.48099999999999998</v>
      </c>
      <c r="K33">
        <v>6.8999999999999999E-3</v>
      </c>
      <c r="L33">
        <v>8.6E-3</v>
      </c>
      <c r="M33" t="s">
        <v>878</v>
      </c>
      <c r="N33">
        <v>6.2600000000000004E-4</v>
      </c>
      <c r="O33">
        <v>7.6E-3</v>
      </c>
      <c r="P33">
        <v>3.7599999999999998E-4</v>
      </c>
      <c r="Q33">
        <v>1.14E-2</v>
      </c>
      <c r="R33">
        <v>4.35E-4</v>
      </c>
      <c r="S33">
        <v>2.04E-4</v>
      </c>
      <c r="T33">
        <v>2.0599999999999999E-4</v>
      </c>
      <c r="U33">
        <v>5.36</v>
      </c>
      <c r="V33">
        <v>1.83E-3</v>
      </c>
      <c r="W33">
        <v>5.8699999999999996E-4</v>
      </c>
      <c r="X33">
        <v>3.2600000000000001E-4</v>
      </c>
      <c r="Y33">
        <v>2.12E-4</v>
      </c>
      <c r="Z33">
        <v>9.1000000000000003E-5</v>
      </c>
      <c r="AA33">
        <v>7.7000000000000001E-5</v>
      </c>
      <c r="AB33">
        <v>6.8999999999999997E-5</v>
      </c>
      <c r="AC33" t="s">
        <v>878</v>
      </c>
      <c r="AD33">
        <v>2.52</v>
      </c>
      <c r="AE33">
        <v>4.1000000000000003E-3</v>
      </c>
      <c r="AF33">
        <v>2.0999999999999999E-3</v>
      </c>
      <c r="AG33">
        <v>2.9E-5</v>
      </c>
      <c r="AH33">
        <v>0.35699999999999998</v>
      </c>
      <c r="AI33">
        <v>0.32600000000000001</v>
      </c>
      <c r="AJ33">
        <v>4.1399999999999998E-4</v>
      </c>
      <c r="AK33">
        <v>9.5000000000000001E-2</v>
      </c>
      <c r="AL33">
        <v>1.0300000000000001E-3</v>
      </c>
      <c r="AM33">
        <v>3.63E-3</v>
      </c>
      <c r="AN33">
        <v>2.1299999999999999E-3</v>
      </c>
      <c r="AO33">
        <v>4.3999999999999997E-2</v>
      </c>
      <c r="AP33">
        <v>1.71</v>
      </c>
      <c r="AQ33" t="s">
        <v>878</v>
      </c>
      <c r="AR33">
        <v>9.6299999999999999E-4</v>
      </c>
      <c r="AS33" t="s">
        <v>878</v>
      </c>
      <c r="AT33">
        <v>1.4E-2</v>
      </c>
      <c r="AU33" t="s">
        <v>878</v>
      </c>
      <c r="AV33" t="s">
        <v>878</v>
      </c>
      <c r="AW33" t="s">
        <v>878</v>
      </c>
      <c r="AX33">
        <v>3.03</v>
      </c>
      <c r="AY33">
        <v>3.7599999999999999E-3</v>
      </c>
      <c r="AZ33">
        <v>1.0300000000000001E-3</v>
      </c>
      <c r="BA33">
        <v>2.7900000000000001E-4</v>
      </c>
      <c r="BB33">
        <v>29.920509299999999</v>
      </c>
      <c r="BC33">
        <v>7.2499999999999995E-4</v>
      </c>
      <c r="BD33">
        <v>4.0200000000000001E-4</v>
      </c>
      <c r="BE33">
        <v>1.14E-2</v>
      </c>
      <c r="BF33">
        <v>9.2E-5</v>
      </c>
      <c r="BG33">
        <v>8.0000000000000007E-5</v>
      </c>
      <c r="BH33">
        <v>1.5E-5</v>
      </c>
      <c r="BI33">
        <v>1.23E-3</v>
      </c>
      <c r="BJ33">
        <v>0.189</v>
      </c>
      <c r="BK33">
        <v>5.6499999999999996E-4</v>
      </c>
      <c r="BL33">
        <v>2.9E-5</v>
      </c>
      <c r="BM33">
        <v>5.0600000000000005E-4</v>
      </c>
      <c r="BN33">
        <v>1.47E-2</v>
      </c>
      <c r="BO33">
        <v>3.1700000000000001E-4</v>
      </c>
      <c r="BP33">
        <v>2.1099999999999999E-3</v>
      </c>
      <c r="BQ33">
        <v>1.9000000000000001E-4</v>
      </c>
      <c r="BR33">
        <v>2.73</v>
      </c>
      <c r="BS33">
        <v>6.7000000000000002E-3</v>
      </c>
    </row>
    <row r="34" spans="1:71" x14ac:dyDescent="0.25">
      <c r="A34" t="s">
        <v>283</v>
      </c>
      <c r="B34">
        <v>1.49E-2</v>
      </c>
      <c r="C34">
        <v>4.09</v>
      </c>
      <c r="D34">
        <v>0.2145</v>
      </c>
      <c r="E34" t="s">
        <v>878</v>
      </c>
      <c r="F34" t="s">
        <v>878</v>
      </c>
      <c r="G34">
        <v>0.41089999999999999</v>
      </c>
      <c r="H34">
        <v>2.3699999999999999E-4</v>
      </c>
      <c r="I34">
        <v>6.3699999999999998E-4</v>
      </c>
      <c r="J34">
        <v>2.25</v>
      </c>
      <c r="K34">
        <v>1.0200000000000001E-2</v>
      </c>
      <c r="L34">
        <v>9.1999999999999998E-3</v>
      </c>
      <c r="M34" t="s">
        <v>878</v>
      </c>
      <c r="N34">
        <v>2.8700000000000002E-3</v>
      </c>
      <c r="O34">
        <v>3.5699999999999998E-3</v>
      </c>
      <c r="P34">
        <v>4.5600000000000003E-4</v>
      </c>
      <c r="Q34">
        <v>3.0599999999999999E-2</v>
      </c>
      <c r="R34">
        <v>5.8799999999999998E-4</v>
      </c>
      <c r="S34">
        <v>2.7500000000000002E-4</v>
      </c>
      <c r="T34">
        <v>3.97E-4</v>
      </c>
      <c r="U34">
        <v>11.5</v>
      </c>
      <c r="V34">
        <v>1.2199999999999999E-3</v>
      </c>
      <c r="W34">
        <v>7.9699999999999997E-4</v>
      </c>
      <c r="X34" t="s">
        <v>878</v>
      </c>
      <c r="Y34">
        <v>2.5000000000000001E-4</v>
      </c>
      <c r="Z34">
        <v>1.7000000000000001E-4</v>
      </c>
      <c r="AA34">
        <v>1.02E-4</v>
      </c>
      <c r="AB34">
        <v>2.12E-4</v>
      </c>
      <c r="AC34" t="s">
        <v>878</v>
      </c>
      <c r="AD34">
        <v>3.61</v>
      </c>
      <c r="AE34">
        <v>4.6600000000000001E-3</v>
      </c>
      <c r="AF34">
        <v>3.8500000000000001E-3</v>
      </c>
      <c r="AG34">
        <v>3.1999999999999999E-5</v>
      </c>
      <c r="AH34">
        <v>0.88500000000000001</v>
      </c>
      <c r="AI34">
        <v>0.96799999999999997</v>
      </c>
      <c r="AJ34">
        <v>8.1999999999999998E-4</v>
      </c>
      <c r="AK34">
        <v>0.14599999999999999</v>
      </c>
      <c r="AL34" t="s">
        <v>878</v>
      </c>
      <c r="AM34">
        <v>4.28E-3</v>
      </c>
      <c r="AN34">
        <v>2.8400000000000001E-3</v>
      </c>
      <c r="AO34">
        <v>0.09</v>
      </c>
      <c r="AP34">
        <v>4.76</v>
      </c>
      <c r="AQ34" t="s">
        <v>878</v>
      </c>
      <c r="AR34">
        <v>1.14E-3</v>
      </c>
      <c r="AS34" t="s">
        <v>878</v>
      </c>
      <c r="AT34">
        <v>1.7500000000000002E-2</v>
      </c>
      <c r="AU34" t="s">
        <v>878</v>
      </c>
      <c r="AV34" t="s">
        <v>878</v>
      </c>
      <c r="AW34" t="s">
        <v>878</v>
      </c>
      <c r="AX34">
        <v>7.47</v>
      </c>
      <c r="AY34">
        <v>9.5999999999999992E-3</v>
      </c>
      <c r="AZ34">
        <v>6.7500000000000004E-4</v>
      </c>
      <c r="BA34" t="s">
        <v>878</v>
      </c>
      <c r="BB34">
        <v>21.36</v>
      </c>
      <c r="BC34">
        <v>8.1700000000000002E-4</v>
      </c>
      <c r="BD34">
        <v>4.3800000000000002E-4</v>
      </c>
      <c r="BE34">
        <v>1.5100000000000001E-2</v>
      </c>
      <c r="BF34" t="s">
        <v>878</v>
      </c>
      <c r="BG34">
        <v>1.03E-4</v>
      </c>
      <c r="BH34">
        <v>1.8E-5</v>
      </c>
      <c r="BI34">
        <v>7.9000000000000001E-4</v>
      </c>
      <c r="BJ34">
        <v>0.128</v>
      </c>
      <c r="BK34">
        <v>2.9199999999999999E-3</v>
      </c>
      <c r="BL34">
        <v>3.4E-5</v>
      </c>
      <c r="BM34">
        <v>8.6499999999999999E-4</v>
      </c>
      <c r="BN34">
        <v>6.6E-3</v>
      </c>
      <c r="BO34">
        <v>6.7000000000000002E-4</v>
      </c>
      <c r="BP34">
        <v>3.1700000000000001E-3</v>
      </c>
      <c r="BQ34">
        <v>2.23E-4</v>
      </c>
      <c r="BR34">
        <v>3.63</v>
      </c>
      <c r="BS34">
        <v>8.6E-3</v>
      </c>
    </row>
    <row r="35" spans="1:71" x14ac:dyDescent="0.25">
      <c r="A35" t="s">
        <v>284</v>
      </c>
      <c r="B35">
        <v>2.5799999999999998E-3</v>
      </c>
      <c r="C35">
        <v>4.82</v>
      </c>
      <c r="D35">
        <v>2.4E-2</v>
      </c>
      <c r="E35" t="s">
        <v>878</v>
      </c>
      <c r="F35" t="s">
        <v>878</v>
      </c>
      <c r="G35">
        <v>0.77749999999999997</v>
      </c>
      <c r="H35">
        <v>2.8699999999999998E-4</v>
      </c>
      <c r="I35">
        <v>4.0400000000000001E-4</v>
      </c>
      <c r="J35">
        <v>1.47</v>
      </c>
      <c r="K35">
        <v>0.01</v>
      </c>
      <c r="L35">
        <v>4.8500000000000001E-3</v>
      </c>
      <c r="M35" t="s">
        <v>878</v>
      </c>
      <c r="N35">
        <v>2.6900000000000001E-3</v>
      </c>
      <c r="O35">
        <v>3.9300000000000003E-3</v>
      </c>
      <c r="P35">
        <v>5.1199999999999998E-4</v>
      </c>
      <c r="Q35">
        <v>2.46E-2</v>
      </c>
      <c r="R35">
        <v>3.4299999999999999E-4</v>
      </c>
      <c r="S35">
        <v>1.94E-4</v>
      </c>
      <c r="T35">
        <v>8.7000000000000001E-5</v>
      </c>
      <c r="U35">
        <v>9.69</v>
      </c>
      <c r="V35">
        <v>1.25E-3</v>
      </c>
      <c r="W35">
        <v>4.4099999999999999E-4</v>
      </c>
      <c r="X35" t="s">
        <v>878</v>
      </c>
      <c r="Y35">
        <v>3.0899999999999998E-4</v>
      </c>
      <c r="Z35">
        <v>1.56E-4</v>
      </c>
      <c r="AA35">
        <v>6.7000000000000002E-5</v>
      </c>
      <c r="AB35">
        <v>3.6999999999999998E-5</v>
      </c>
      <c r="AC35" t="s">
        <v>878</v>
      </c>
      <c r="AD35">
        <v>4.4000000000000004</v>
      </c>
      <c r="AE35">
        <v>3.15E-3</v>
      </c>
      <c r="AF35">
        <v>4.7200000000000002E-3</v>
      </c>
      <c r="AG35">
        <v>2.8E-5</v>
      </c>
      <c r="AH35">
        <v>0.81899999999999995</v>
      </c>
      <c r="AI35">
        <v>0.32500000000000001</v>
      </c>
      <c r="AJ35">
        <v>9.8299999999999993E-4</v>
      </c>
      <c r="AK35">
        <v>0.15</v>
      </c>
      <c r="AL35">
        <v>6.8000000000000005E-4</v>
      </c>
      <c r="AM35" t="s">
        <v>878</v>
      </c>
      <c r="AN35">
        <v>3.7299999999999998E-3</v>
      </c>
      <c r="AO35">
        <v>8.8999999999999996E-2</v>
      </c>
      <c r="AP35">
        <v>0.67300000000000004</v>
      </c>
      <c r="AQ35" t="s">
        <v>878</v>
      </c>
      <c r="AR35">
        <v>6.4300000000000002E-4</v>
      </c>
      <c r="AS35" t="s">
        <v>878</v>
      </c>
      <c r="AT35">
        <v>2.1100000000000001E-2</v>
      </c>
      <c r="AU35" t="s">
        <v>878</v>
      </c>
      <c r="AV35" t="s">
        <v>878</v>
      </c>
      <c r="AW35" t="s">
        <v>878</v>
      </c>
      <c r="AX35">
        <v>9.3699999999999992</v>
      </c>
      <c r="AY35">
        <v>2.0500000000000002E-3</v>
      </c>
      <c r="AZ35">
        <v>7.2400000000000003E-4</v>
      </c>
      <c r="BA35" t="s">
        <v>878</v>
      </c>
      <c r="BB35">
        <v>22.51</v>
      </c>
      <c r="BC35">
        <v>3.86E-4</v>
      </c>
      <c r="BD35">
        <v>1.63E-4</v>
      </c>
      <c r="BE35">
        <v>2.6200000000000001E-2</v>
      </c>
      <c r="BF35" t="s">
        <v>878</v>
      </c>
      <c r="BG35">
        <v>6.3999999999999997E-5</v>
      </c>
      <c r="BH35">
        <v>3.0000000000000001E-5</v>
      </c>
      <c r="BI35">
        <v>8.92E-4</v>
      </c>
      <c r="BJ35">
        <v>0.158</v>
      </c>
      <c r="BK35">
        <v>3.9399999999999999E-3</v>
      </c>
      <c r="BL35">
        <v>2.8E-5</v>
      </c>
      <c r="BM35">
        <v>1.1900000000000001E-3</v>
      </c>
      <c r="BN35">
        <v>8.0999999999999996E-3</v>
      </c>
      <c r="BO35">
        <v>2.63E-4</v>
      </c>
      <c r="BP35">
        <v>1.82E-3</v>
      </c>
      <c r="BQ35">
        <v>1.9100000000000001E-4</v>
      </c>
      <c r="BR35">
        <v>4.92</v>
      </c>
      <c r="BS35">
        <v>1.06E-2</v>
      </c>
    </row>
    <row r="36" spans="1:71" x14ac:dyDescent="0.25">
      <c r="A36" t="s">
        <v>285</v>
      </c>
      <c r="B36">
        <v>4.5100000000000001E-3</v>
      </c>
      <c r="C36">
        <v>4.32</v>
      </c>
      <c r="D36">
        <v>2.75E-2</v>
      </c>
      <c r="E36" t="s">
        <v>878</v>
      </c>
      <c r="F36" t="s">
        <v>878</v>
      </c>
      <c r="G36" t="s">
        <v>878</v>
      </c>
      <c r="H36">
        <v>2.99E-4</v>
      </c>
      <c r="I36">
        <v>4.9200000000000003E-4</v>
      </c>
      <c r="J36">
        <v>1.27</v>
      </c>
      <c r="K36">
        <v>1.6799999999999999E-2</v>
      </c>
      <c r="L36">
        <v>5.5999999999999999E-3</v>
      </c>
      <c r="M36" t="s">
        <v>878</v>
      </c>
      <c r="N36">
        <v>2.6700000000000001E-3</v>
      </c>
      <c r="O36">
        <v>3.5999999999999999E-3</v>
      </c>
      <c r="P36">
        <v>4.2099999999999999E-4</v>
      </c>
      <c r="Q36">
        <v>2.6599999999999999E-2</v>
      </c>
      <c r="R36">
        <v>3.19E-4</v>
      </c>
      <c r="S36">
        <v>1.7799999999999999E-4</v>
      </c>
      <c r="T36" t="s">
        <v>878</v>
      </c>
      <c r="U36">
        <v>11.02</v>
      </c>
      <c r="V36">
        <v>1.14E-3</v>
      </c>
      <c r="W36">
        <v>3.9399999999999998E-4</v>
      </c>
      <c r="X36" t="s">
        <v>878</v>
      </c>
      <c r="Y36">
        <v>2.7999999999999998E-4</v>
      </c>
      <c r="Z36">
        <v>2.4899999999999998E-4</v>
      </c>
      <c r="AA36">
        <v>6.0999999999999999E-5</v>
      </c>
      <c r="AB36">
        <v>5.0000000000000002E-5</v>
      </c>
      <c r="AC36" t="s">
        <v>878</v>
      </c>
      <c r="AD36">
        <v>3.96</v>
      </c>
      <c r="AE36">
        <v>2.7499999999999998E-3</v>
      </c>
      <c r="AF36">
        <v>4.3800000000000002E-3</v>
      </c>
      <c r="AG36">
        <v>2.5999999999999998E-5</v>
      </c>
      <c r="AH36">
        <v>0.64400000000000002</v>
      </c>
      <c r="AI36">
        <v>0.45900000000000002</v>
      </c>
      <c r="AJ36">
        <v>1.07E-3</v>
      </c>
      <c r="AK36">
        <v>0.13100000000000001</v>
      </c>
      <c r="AL36">
        <v>6.4999999999999997E-4</v>
      </c>
      <c r="AM36">
        <v>2.2399999999999998E-3</v>
      </c>
      <c r="AN36">
        <v>3.7299999999999998E-3</v>
      </c>
      <c r="AO36">
        <v>0.09</v>
      </c>
      <c r="AP36">
        <v>1.23</v>
      </c>
      <c r="AQ36" t="s">
        <v>878</v>
      </c>
      <c r="AR36">
        <v>5.7499999999999999E-4</v>
      </c>
      <c r="AS36" t="s">
        <v>878</v>
      </c>
      <c r="AT36">
        <v>1.8499999999999999E-2</v>
      </c>
      <c r="AU36" t="s">
        <v>878</v>
      </c>
      <c r="AV36" t="s">
        <v>878</v>
      </c>
      <c r="AW36" t="s">
        <v>878</v>
      </c>
      <c r="AX36">
        <v>12.35</v>
      </c>
      <c r="AY36">
        <v>3.49E-3</v>
      </c>
      <c r="AZ36">
        <v>6.3900000000000003E-4</v>
      </c>
      <c r="BA36">
        <v>2.2100000000000001E-4</v>
      </c>
      <c r="BB36">
        <v>19.850000000000001</v>
      </c>
      <c r="BC36">
        <v>4.55E-4</v>
      </c>
      <c r="BD36">
        <v>1.8200000000000001E-4</v>
      </c>
      <c r="BE36">
        <v>3.2800000000000003E-2</v>
      </c>
      <c r="BF36" t="s">
        <v>878</v>
      </c>
      <c r="BG36">
        <v>5.8E-5</v>
      </c>
      <c r="BH36">
        <v>3.8999999999999999E-5</v>
      </c>
      <c r="BI36">
        <v>8.9400000000000005E-4</v>
      </c>
      <c r="BJ36">
        <v>0.14299999999999999</v>
      </c>
      <c r="BK36">
        <v>4.0499999999999998E-3</v>
      </c>
      <c r="BL36">
        <v>2.5000000000000001E-5</v>
      </c>
      <c r="BM36">
        <v>1.2800000000000001E-3</v>
      </c>
      <c r="BN36">
        <v>8.0999999999999996E-3</v>
      </c>
      <c r="BO36">
        <v>2.5099999999999998E-4</v>
      </c>
      <c r="BP36">
        <v>1.72E-3</v>
      </c>
      <c r="BQ36">
        <v>1.7100000000000001E-4</v>
      </c>
      <c r="BR36">
        <v>8.19</v>
      </c>
      <c r="BS36">
        <v>9.7999999999999997E-3</v>
      </c>
    </row>
    <row r="37" spans="1:71" x14ac:dyDescent="0.25">
      <c r="A37" t="s">
        <v>286</v>
      </c>
      <c r="B37">
        <v>7.8100000000000001E-3</v>
      </c>
      <c r="C37">
        <v>3.62</v>
      </c>
      <c r="D37">
        <v>3.15E-2</v>
      </c>
      <c r="E37" t="s">
        <v>878</v>
      </c>
      <c r="F37" t="s">
        <v>878</v>
      </c>
      <c r="G37" t="s">
        <v>878</v>
      </c>
      <c r="H37">
        <v>2.8699999999999998E-4</v>
      </c>
      <c r="I37">
        <v>6.8300000000000001E-4</v>
      </c>
      <c r="J37">
        <v>1.1499999999999999</v>
      </c>
      <c r="K37">
        <v>2.7799999999999998E-2</v>
      </c>
      <c r="L37">
        <v>3.3800000000000002E-3</v>
      </c>
      <c r="M37" t="s">
        <v>878</v>
      </c>
      <c r="N37">
        <v>2.5600000000000002E-3</v>
      </c>
      <c r="O37">
        <v>2.9399999999999999E-3</v>
      </c>
      <c r="P37">
        <v>3.2200000000000002E-4</v>
      </c>
      <c r="Q37">
        <v>2.7099999999999999E-2</v>
      </c>
      <c r="R37">
        <v>2.81E-4</v>
      </c>
      <c r="S37">
        <v>1.5100000000000001E-4</v>
      </c>
      <c r="T37">
        <v>7.1000000000000005E-5</v>
      </c>
      <c r="U37">
        <v>11.79</v>
      </c>
      <c r="V37">
        <v>1.0200000000000001E-3</v>
      </c>
      <c r="W37">
        <v>3.6299999999999999E-4</v>
      </c>
      <c r="X37" t="s">
        <v>878</v>
      </c>
      <c r="Y37">
        <v>2.2900000000000001E-4</v>
      </c>
      <c r="Z37">
        <v>4.1800000000000002E-4</v>
      </c>
      <c r="AA37">
        <v>5.3000000000000001E-5</v>
      </c>
      <c r="AB37">
        <v>7.2999999999999999E-5</v>
      </c>
      <c r="AC37" t="s">
        <v>878</v>
      </c>
      <c r="AD37">
        <v>3.19</v>
      </c>
      <c r="AE37">
        <v>1.3699999999999999E-3</v>
      </c>
      <c r="AF37">
        <v>3.8899999999999998E-3</v>
      </c>
      <c r="AG37">
        <v>2.1999999999999999E-5</v>
      </c>
      <c r="AH37">
        <v>0.49099999999999999</v>
      </c>
      <c r="AI37">
        <v>0.66300000000000003</v>
      </c>
      <c r="AJ37">
        <v>9.8200000000000002E-4</v>
      </c>
      <c r="AK37">
        <v>0.108</v>
      </c>
      <c r="AL37">
        <v>5.7600000000000001E-4</v>
      </c>
      <c r="AM37">
        <v>1.7799999999999999E-3</v>
      </c>
      <c r="AN37">
        <v>3.49E-3</v>
      </c>
      <c r="AO37">
        <v>8.8999999999999996E-2</v>
      </c>
      <c r="AP37">
        <v>2.21</v>
      </c>
      <c r="AQ37" t="s">
        <v>878</v>
      </c>
      <c r="AR37">
        <v>4.7199999999999998E-4</v>
      </c>
      <c r="AS37" t="s">
        <v>878</v>
      </c>
      <c r="AT37">
        <v>1.4500000000000001E-2</v>
      </c>
      <c r="AU37" t="s">
        <v>878</v>
      </c>
      <c r="AV37" t="s">
        <v>878</v>
      </c>
      <c r="AW37" t="s">
        <v>878</v>
      </c>
      <c r="AX37">
        <v>16.02</v>
      </c>
      <c r="AY37">
        <v>5.7999999999999996E-3</v>
      </c>
      <c r="AZ37">
        <v>5.04E-4</v>
      </c>
      <c r="BA37">
        <v>2.7799999999999998E-4</v>
      </c>
      <c r="BB37">
        <v>16.34</v>
      </c>
      <c r="BC37" t="s">
        <v>878</v>
      </c>
      <c r="BD37">
        <v>2.2699999999999999E-4</v>
      </c>
      <c r="BE37">
        <v>3.3099999999999997E-2</v>
      </c>
      <c r="BF37" t="s">
        <v>878</v>
      </c>
      <c r="BG37">
        <v>4.6999999999999997E-5</v>
      </c>
      <c r="BH37">
        <v>5.7000000000000003E-5</v>
      </c>
      <c r="BI37">
        <v>7.54E-4</v>
      </c>
      <c r="BJ37">
        <v>0.11700000000000001</v>
      </c>
      <c r="BK37">
        <v>3.7599999999999999E-3</v>
      </c>
      <c r="BL37">
        <v>2.0999999999999999E-5</v>
      </c>
      <c r="BM37">
        <v>1.2199999999999999E-3</v>
      </c>
      <c r="BN37">
        <v>3.62E-3</v>
      </c>
      <c r="BO37">
        <v>2.2100000000000001E-4</v>
      </c>
      <c r="BP37">
        <v>1.5399999999999999E-3</v>
      </c>
      <c r="BQ37">
        <v>1.46E-4</v>
      </c>
      <c r="BR37">
        <v>13.63</v>
      </c>
      <c r="BS37">
        <v>8.0000000000000002E-3</v>
      </c>
    </row>
    <row r="38" spans="1:71" x14ac:dyDescent="0.25">
      <c r="A38" t="s">
        <v>287</v>
      </c>
      <c r="B38">
        <v>8.6000000000000003E-5</v>
      </c>
      <c r="C38">
        <v>8.41</v>
      </c>
      <c r="D38">
        <v>5.7000000000000002E-3</v>
      </c>
      <c r="E38">
        <v>2.1100000000000001E-5</v>
      </c>
      <c r="F38" t="s">
        <v>878</v>
      </c>
      <c r="G38">
        <v>6.9400000000000003E-2</v>
      </c>
      <c r="H38" t="s">
        <v>878</v>
      </c>
      <c r="I38" t="s">
        <v>878</v>
      </c>
      <c r="J38">
        <v>5.57</v>
      </c>
      <c r="K38" t="s">
        <v>878</v>
      </c>
      <c r="L38" t="s">
        <v>878</v>
      </c>
      <c r="M38" t="s">
        <v>878</v>
      </c>
      <c r="N38">
        <v>7.4999999999999997E-3</v>
      </c>
      <c r="O38">
        <v>0.86499999999999999</v>
      </c>
      <c r="P38" t="s">
        <v>878</v>
      </c>
      <c r="Q38">
        <v>0.23269999999999999</v>
      </c>
      <c r="R38" t="s">
        <v>878</v>
      </c>
      <c r="S38" t="s">
        <v>878</v>
      </c>
      <c r="T38" t="s">
        <v>878</v>
      </c>
      <c r="U38">
        <v>8.41</v>
      </c>
      <c r="V38" t="s">
        <v>878</v>
      </c>
      <c r="W38" t="s">
        <v>878</v>
      </c>
      <c r="X38" t="s">
        <v>878</v>
      </c>
      <c r="Y38" t="s">
        <v>878</v>
      </c>
      <c r="Z38" t="s">
        <v>878</v>
      </c>
      <c r="AA38" t="s">
        <v>878</v>
      </c>
      <c r="AB38" t="s">
        <v>878</v>
      </c>
      <c r="AC38">
        <v>1.7999999999999999E-6</v>
      </c>
      <c r="AD38">
        <v>2.2999999999999998</v>
      </c>
      <c r="AE38" t="s">
        <v>878</v>
      </c>
      <c r="AF38" t="s">
        <v>878</v>
      </c>
      <c r="AG38" t="s">
        <v>878</v>
      </c>
      <c r="AH38">
        <v>3.01</v>
      </c>
      <c r="AI38">
        <v>0.13</v>
      </c>
      <c r="AJ38">
        <v>8.9999999999999998E-4</v>
      </c>
      <c r="AK38">
        <v>1.67</v>
      </c>
      <c r="AL38" t="s">
        <v>878</v>
      </c>
      <c r="AM38" t="s">
        <v>878</v>
      </c>
      <c r="AN38" t="s">
        <v>878</v>
      </c>
      <c r="AO38">
        <v>0.189</v>
      </c>
      <c r="AP38" t="s">
        <v>878</v>
      </c>
      <c r="AQ38">
        <v>1.31E-5</v>
      </c>
      <c r="AR38" t="s">
        <v>878</v>
      </c>
      <c r="AS38">
        <v>1.9700000000000001E-5</v>
      </c>
      <c r="AT38" t="s">
        <v>878</v>
      </c>
      <c r="AU38" t="s">
        <v>878</v>
      </c>
      <c r="AV38">
        <v>4.3000000000000003E-6</v>
      </c>
      <c r="AW38">
        <v>7.7999999999999999E-6</v>
      </c>
      <c r="AX38">
        <v>1.2</v>
      </c>
      <c r="AY38" t="s">
        <v>878</v>
      </c>
      <c r="AZ38" t="s">
        <v>878</v>
      </c>
      <c r="BA38" t="s">
        <v>878</v>
      </c>
      <c r="BB38">
        <v>22.9</v>
      </c>
      <c r="BC38" t="s">
        <v>878</v>
      </c>
      <c r="BD38" t="s">
        <v>878</v>
      </c>
      <c r="BE38">
        <v>5.3699999999999998E-2</v>
      </c>
      <c r="BF38" t="s">
        <v>878</v>
      </c>
      <c r="BG38" t="s">
        <v>878</v>
      </c>
      <c r="BH38" t="s">
        <v>878</v>
      </c>
      <c r="BI38" t="s">
        <v>878</v>
      </c>
      <c r="BJ38">
        <v>0.71099999999999997</v>
      </c>
      <c r="BK38" t="s">
        <v>878</v>
      </c>
      <c r="BL38" t="s">
        <v>878</v>
      </c>
      <c r="BM38" t="s">
        <v>878</v>
      </c>
      <c r="BN38">
        <v>3.3000000000000002E-2</v>
      </c>
      <c r="BO38" t="s">
        <v>878</v>
      </c>
      <c r="BP38" t="s">
        <v>878</v>
      </c>
      <c r="BQ38" t="s">
        <v>878</v>
      </c>
      <c r="BR38">
        <v>1.3299999999999999E-2</v>
      </c>
      <c r="BS38">
        <v>1.0800000000000001E-2</v>
      </c>
    </row>
    <row r="39" spans="1:71" x14ac:dyDescent="0.25">
      <c r="A39" t="s">
        <v>292</v>
      </c>
      <c r="B39" t="s">
        <v>878</v>
      </c>
      <c r="C39">
        <v>10.16</v>
      </c>
      <c r="D39">
        <v>1.2E-4</v>
      </c>
      <c r="E39">
        <v>4.6999999999999999E-6</v>
      </c>
      <c r="F39" t="s">
        <v>878</v>
      </c>
      <c r="G39">
        <v>2.47E-2</v>
      </c>
      <c r="H39" t="s">
        <v>878</v>
      </c>
      <c r="I39" t="s">
        <v>878</v>
      </c>
      <c r="J39">
        <v>6.87</v>
      </c>
      <c r="K39" t="s">
        <v>878</v>
      </c>
      <c r="L39" t="s">
        <v>878</v>
      </c>
      <c r="M39" t="s">
        <v>878</v>
      </c>
      <c r="N39">
        <v>8.8000000000000005E-3</v>
      </c>
      <c r="O39">
        <v>1.23E-2</v>
      </c>
      <c r="P39" t="s">
        <v>878</v>
      </c>
      <c r="Q39">
        <v>0.25040000000000001</v>
      </c>
      <c r="R39" t="s">
        <v>878</v>
      </c>
      <c r="S39" t="s">
        <v>878</v>
      </c>
      <c r="T39" t="s">
        <v>878</v>
      </c>
      <c r="U39">
        <v>7.58</v>
      </c>
      <c r="V39" t="s">
        <v>878</v>
      </c>
      <c r="W39" t="s">
        <v>878</v>
      </c>
      <c r="X39" t="s">
        <v>878</v>
      </c>
      <c r="Y39" t="s">
        <v>878</v>
      </c>
      <c r="Z39" t="s">
        <v>878</v>
      </c>
      <c r="AA39" t="s">
        <v>878</v>
      </c>
      <c r="AB39" t="s">
        <v>878</v>
      </c>
      <c r="AC39">
        <v>1.9999999999999999E-7</v>
      </c>
      <c r="AD39">
        <v>0.46</v>
      </c>
      <c r="AE39" t="s">
        <v>878</v>
      </c>
      <c r="AF39" t="s">
        <v>878</v>
      </c>
      <c r="AG39" t="s">
        <v>878</v>
      </c>
      <c r="AH39">
        <v>3.28</v>
      </c>
      <c r="AI39">
        <v>0.1124</v>
      </c>
      <c r="AJ39" t="s">
        <v>878</v>
      </c>
      <c r="AK39">
        <v>1.89</v>
      </c>
      <c r="AL39" t="s">
        <v>878</v>
      </c>
      <c r="AM39" t="s">
        <v>878</v>
      </c>
      <c r="AN39" t="s">
        <v>878</v>
      </c>
      <c r="AO39">
        <v>7.46E-2</v>
      </c>
      <c r="AP39">
        <v>1.2999999999999999E-3</v>
      </c>
      <c r="AQ39">
        <v>6.9999999999999999E-6</v>
      </c>
      <c r="AR39" t="s">
        <v>878</v>
      </c>
      <c r="AS39">
        <v>4.6999999999999999E-6</v>
      </c>
      <c r="AT39" t="s">
        <v>878</v>
      </c>
      <c r="AU39" t="s">
        <v>878</v>
      </c>
      <c r="AV39">
        <v>2.9999999999999999E-7</v>
      </c>
      <c r="AW39">
        <v>5.9999999999999997E-7</v>
      </c>
      <c r="AX39">
        <v>1.47</v>
      </c>
      <c r="AY39" t="s">
        <v>878</v>
      </c>
      <c r="AZ39">
        <v>1.8699999999999999E-3</v>
      </c>
      <c r="BA39" t="s">
        <v>878</v>
      </c>
      <c r="BB39" t="s">
        <v>878</v>
      </c>
      <c r="BC39" t="s">
        <v>878</v>
      </c>
      <c r="BD39" t="s">
        <v>878</v>
      </c>
      <c r="BE39">
        <v>3.3799999999999997E-2</v>
      </c>
      <c r="BF39" t="s">
        <v>878</v>
      </c>
      <c r="BG39" t="s">
        <v>878</v>
      </c>
      <c r="BH39" t="s">
        <v>878</v>
      </c>
      <c r="BI39" t="s">
        <v>878</v>
      </c>
      <c r="BJ39">
        <v>0.33800000000000002</v>
      </c>
      <c r="BK39" t="s">
        <v>878</v>
      </c>
      <c r="BL39" t="s">
        <v>878</v>
      </c>
      <c r="BM39" t="s">
        <v>878</v>
      </c>
      <c r="BN39" t="s">
        <v>878</v>
      </c>
      <c r="BO39" t="s">
        <v>878</v>
      </c>
      <c r="BP39" t="s">
        <v>878</v>
      </c>
      <c r="BQ39" t="s">
        <v>878</v>
      </c>
      <c r="BR39">
        <v>9.1000000000000004E-3</v>
      </c>
      <c r="BS39">
        <v>2.8999999999999998E-3</v>
      </c>
    </row>
    <row r="40" spans="1:71" x14ac:dyDescent="0.25">
      <c r="A40" t="s">
        <v>294</v>
      </c>
      <c r="B40">
        <v>1.03E-4</v>
      </c>
      <c r="C40" t="s">
        <v>878</v>
      </c>
      <c r="D40">
        <v>1.49E-2</v>
      </c>
      <c r="E40" t="s">
        <v>878</v>
      </c>
      <c r="F40" t="s">
        <v>878</v>
      </c>
      <c r="G40" t="s">
        <v>878</v>
      </c>
      <c r="H40" t="s">
        <v>878</v>
      </c>
      <c r="I40">
        <v>3.1800000000000002E-2</v>
      </c>
      <c r="J40" t="s">
        <v>878</v>
      </c>
      <c r="K40" t="s">
        <v>878</v>
      </c>
      <c r="L40" t="s">
        <v>878</v>
      </c>
      <c r="M40" t="s">
        <v>878</v>
      </c>
      <c r="N40" t="s">
        <v>878</v>
      </c>
      <c r="O40" t="s">
        <v>878</v>
      </c>
      <c r="P40" t="s">
        <v>878</v>
      </c>
      <c r="Q40">
        <v>0.15290000000000001</v>
      </c>
      <c r="R40" t="s">
        <v>878</v>
      </c>
      <c r="S40" t="s">
        <v>878</v>
      </c>
      <c r="T40" t="s">
        <v>878</v>
      </c>
      <c r="U40" t="s">
        <v>878</v>
      </c>
      <c r="V40" t="s">
        <v>878</v>
      </c>
      <c r="W40" t="s">
        <v>878</v>
      </c>
      <c r="X40" t="s">
        <v>878</v>
      </c>
      <c r="Y40" t="s">
        <v>878</v>
      </c>
      <c r="Z40" t="s">
        <v>878</v>
      </c>
      <c r="AA40" t="s">
        <v>878</v>
      </c>
      <c r="AB40">
        <v>1.07E-3</v>
      </c>
      <c r="AC40" t="s">
        <v>878</v>
      </c>
      <c r="AD40" t="s">
        <v>878</v>
      </c>
      <c r="AE40" t="s">
        <v>878</v>
      </c>
      <c r="AF40" t="s">
        <v>878</v>
      </c>
      <c r="AG40" t="s">
        <v>878</v>
      </c>
      <c r="AH40" t="s">
        <v>878</v>
      </c>
      <c r="AI40" t="s">
        <v>878</v>
      </c>
      <c r="AJ40">
        <v>1.6799999999999999E-4</v>
      </c>
      <c r="AK40" t="s">
        <v>878</v>
      </c>
      <c r="AL40" t="s">
        <v>878</v>
      </c>
      <c r="AM40" t="s">
        <v>878</v>
      </c>
      <c r="AN40" t="s">
        <v>878</v>
      </c>
      <c r="AO40" t="s">
        <v>878</v>
      </c>
      <c r="AP40">
        <v>2.6700000000000001E-3</v>
      </c>
      <c r="AQ40" t="s">
        <v>878</v>
      </c>
      <c r="AR40" t="s">
        <v>878</v>
      </c>
      <c r="AS40" t="s">
        <v>878</v>
      </c>
      <c r="AT40" t="s">
        <v>878</v>
      </c>
      <c r="AU40" t="s">
        <v>878</v>
      </c>
      <c r="AV40" t="s">
        <v>878</v>
      </c>
      <c r="AW40" t="s">
        <v>878</v>
      </c>
      <c r="AX40" t="s">
        <v>878</v>
      </c>
      <c r="AY40" t="s">
        <v>878</v>
      </c>
      <c r="AZ40" t="s">
        <v>878</v>
      </c>
      <c r="BA40" t="s">
        <v>878</v>
      </c>
      <c r="BB40" t="s">
        <v>878</v>
      </c>
      <c r="BC40" t="s">
        <v>878</v>
      </c>
      <c r="BD40">
        <v>0.17549999999999999</v>
      </c>
      <c r="BE40" t="s">
        <v>878</v>
      </c>
      <c r="BF40" t="s">
        <v>878</v>
      </c>
      <c r="BG40" t="s">
        <v>878</v>
      </c>
      <c r="BH40" t="s">
        <v>878</v>
      </c>
      <c r="BI40" t="s">
        <v>878</v>
      </c>
      <c r="BJ40" t="s">
        <v>878</v>
      </c>
      <c r="BK40" t="s">
        <v>878</v>
      </c>
      <c r="BL40" t="s">
        <v>878</v>
      </c>
      <c r="BM40" t="s">
        <v>878</v>
      </c>
      <c r="BN40" t="s">
        <v>878</v>
      </c>
      <c r="BO40" t="s">
        <v>878</v>
      </c>
      <c r="BP40" t="s">
        <v>878</v>
      </c>
      <c r="BQ40" t="s">
        <v>878</v>
      </c>
      <c r="BR40">
        <v>0.1706</v>
      </c>
      <c r="BS40" t="s">
        <v>878</v>
      </c>
    </row>
    <row r="41" spans="1:71" x14ac:dyDescent="0.25">
      <c r="A41" t="s">
        <v>298</v>
      </c>
      <c r="B41">
        <v>1.5799999999999999E-4</v>
      </c>
      <c r="C41" t="s">
        <v>878</v>
      </c>
      <c r="D41">
        <v>7.8899999999999998E-2</v>
      </c>
      <c r="E41" t="s">
        <v>878</v>
      </c>
      <c r="F41" t="s">
        <v>878</v>
      </c>
      <c r="G41" t="s">
        <v>878</v>
      </c>
      <c r="H41" t="s">
        <v>878</v>
      </c>
      <c r="I41">
        <v>3.2399999999999998E-2</v>
      </c>
      <c r="J41" t="s">
        <v>878</v>
      </c>
      <c r="K41" t="s">
        <v>878</v>
      </c>
      <c r="L41" t="s">
        <v>878</v>
      </c>
      <c r="M41" t="s">
        <v>878</v>
      </c>
      <c r="N41" t="s">
        <v>878</v>
      </c>
      <c r="O41" t="s">
        <v>878</v>
      </c>
      <c r="P41" t="s">
        <v>878</v>
      </c>
      <c r="Q41">
        <v>0.24529999999999999</v>
      </c>
      <c r="R41" t="s">
        <v>878</v>
      </c>
      <c r="S41" t="s">
        <v>878</v>
      </c>
      <c r="T41" t="s">
        <v>878</v>
      </c>
      <c r="U41" t="s">
        <v>878</v>
      </c>
      <c r="V41" t="s">
        <v>878</v>
      </c>
      <c r="W41" t="s">
        <v>878</v>
      </c>
      <c r="X41" t="s">
        <v>878</v>
      </c>
      <c r="Y41" t="s">
        <v>878</v>
      </c>
      <c r="Z41" t="s">
        <v>878</v>
      </c>
      <c r="AA41" t="s">
        <v>878</v>
      </c>
      <c r="AB41">
        <v>3.3999999999999998E-3</v>
      </c>
      <c r="AC41" t="s">
        <v>878</v>
      </c>
      <c r="AD41" t="s">
        <v>878</v>
      </c>
      <c r="AE41" t="s">
        <v>878</v>
      </c>
      <c r="AF41" t="s">
        <v>878</v>
      </c>
      <c r="AG41" t="s">
        <v>878</v>
      </c>
      <c r="AH41" t="s">
        <v>878</v>
      </c>
      <c r="AI41" t="s">
        <v>878</v>
      </c>
      <c r="AJ41">
        <v>2.2800000000000001E-4</v>
      </c>
      <c r="AK41" t="s">
        <v>878</v>
      </c>
      <c r="AL41" t="s">
        <v>878</v>
      </c>
      <c r="AM41" t="s">
        <v>878</v>
      </c>
      <c r="AN41" t="s">
        <v>878</v>
      </c>
      <c r="AO41" t="s">
        <v>878</v>
      </c>
      <c r="AP41">
        <v>5.8999999999999999E-3</v>
      </c>
      <c r="AQ41" t="s">
        <v>878</v>
      </c>
      <c r="AR41" t="s">
        <v>878</v>
      </c>
      <c r="AS41" t="s">
        <v>878</v>
      </c>
      <c r="AT41" t="s">
        <v>878</v>
      </c>
      <c r="AU41" t="s">
        <v>878</v>
      </c>
      <c r="AV41" t="s">
        <v>878</v>
      </c>
      <c r="AW41" t="s">
        <v>878</v>
      </c>
      <c r="AX41" t="s">
        <v>878</v>
      </c>
      <c r="AY41" t="s">
        <v>878</v>
      </c>
      <c r="AZ41" t="s">
        <v>878</v>
      </c>
      <c r="BA41" t="s">
        <v>878</v>
      </c>
      <c r="BB41" t="s">
        <v>878</v>
      </c>
      <c r="BC41" t="s">
        <v>878</v>
      </c>
      <c r="BD41">
        <v>0.60609999999999997</v>
      </c>
      <c r="BE41" t="s">
        <v>878</v>
      </c>
      <c r="BF41" t="s">
        <v>878</v>
      </c>
      <c r="BG41" t="s">
        <v>878</v>
      </c>
      <c r="BH41" t="s">
        <v>878</v>
      </c>
      <c r="BI41" t="s">
        <v>878</v>
      </c>
      <c r="BJ41" t="s">
        <v>878</v>
      </c>
      <c r="BK41" t="s">
        <v>878</v>
      </c>
      <c r="BL41" t="s">
        <v>878</v>
      </c>
      <c r="BM41" t="s">
        <v>878</v>
      </c>
      <c r="BN41" t="s">
        <v>878</v>
      </c>
      <c r="BO41" t="s">
        <v>878</v>
      </c>
      <c r="BP41" t="s">
        <v>878</v>
      </c>
      <c r="BQ41" t="s">
        <v>878</v>
      </c>
      <c r="BR41">
        <v>0.36370000000000002</v>
      </c>
      <c r="BS41" t="s">
        <v>878</v>
      </c>
    </row>
    <row r="42" spans="1:71" x14ac:dyDescent="0.25">
      <c r="A42" t="s">
        <v>299</v>
      </c>
      <c r="B42">
        <v>1.22E-4</v>
      </c>
      <c r="C42" t="s">
        <v>878</v>
      </c>
      <c r="D42">
        <v>5.8400000000000001E-2</v>
      </c>
      <c r="E42" t="s">
        <v>878</v>
      </c>
      <c r="F42" t="s">
        <v>878</v>
      </c>
      <c r="G42" t="s">
        <v>878</v>
      </c>
      <c r="H42" t="s">
        <v>878</v>
      </c>
      <c r="I42">
        <v>2.4199999999999999E-2</v>
      </c>
      <c r="J42" t="s">
        <v>878</v>
      </c>
      <c r="K42" t="s">
        <v>878</v>
      </c>
      <c r="L42" t="s">
        <v>878</v>
      </c>
      <c r="M42" t="s">
        <v>878</v>
      </c>
      <c r="N42" t="s">
        <v>878</v>
      </c>
      <c r="O42" t="s">
        <v>878</v>
      </c>
      <c r="P42" t="s">
        <v>878</v>
      </c>
      <c r="Q42">
        <v>0.14660000000000001</v>
      </c>
      <c r="R42" t="s">
        <v>878</v>
      </c>
      <c r="S42" t="s">
        <v>878</v>
      </c>
      <c r="T42" t="s">
        <v>878</v>
      </c>
      <c r="U42" t="s">
        <v>878</v>
      </c>
      <c r="V42" t="s">
        <v>878</v>
      </c>
      <c r="W42" t="s">
        <v>878</v>
      </c>
      <c r="X42" t="s">
        <v>878</v>
      </c>
      <c r="Y42" t="s">
        <v>878</v>
      </c>
      <c r="Z42" t="s">
        <v>878</v>
      </c>
      <c r="AA42" t="s">
        <v>878</v>
      </c>
      <c r="AB42">
        <v>4.4999999999999997E-3</v>
      </c>
      <c r="AC42" t="s">
        <v>878</v>
      </c>
      <c r="AD42" t="s">
        <v>878</v>
      </c>
      <c r="AE42" t="s">
        <v>878</v>
      </c>
      <c r="AF42" t="s">
        <v>878</v>
      </c>
      <c r="AG42" t="s">
        <v>878</v>
      </c>
      <c r="AH42" t="s">
        <v>878</v>
      </c>
      <c r="AI42" t="s">
        <v>878</v>
      </c>
      <c r="AJ42">
        <v>2.99E-4</v>
      </c>
      <c r="AK42" t="s">
        <v>878</v>
      </c>
      <c r="AL42" t="s">
        <v>878</v>
      </c>
      <c r="AM42" t="s">
        <v>878</v>
      </c>
      <c r="AN42" t="s">
        <v>878</v>
      </c>
      <c r="AO42" t="s">
        <v>878</v>
      </c>
      <c r="AP42">
        <v>5.4000000000000003E-3</v>
      </c>
      <c r="AQ42" t="s">
        <v>878</v>
      </c>
      <c r="AR42" t="s">
        <v>878</v>
      </c>
      <c r="AS42" t="s">
        <v>878</v>
      </c>
      <c r="AT42" t="s">
        <v>878</v>
      </c>
      <c r="AU42" t="s">
        <v>878</v>
      </c>
      <c r="AV42" t="s">
        <v>878</v>
      </c>
      <c r="AW42" t="s">
        <v>878</v>
      </c>
      <c r="AX42" t="s">
        <v>878</v>
      </c>
      <c r="AY42" t="s">
        <v>878</v>
      </c>
      <c r="AZ42" t="s">
        <v>878</v>
      </c>
      <c r="BA42" t="s">
        <v>878</v>
      </c>
      <c r="BB42" t="s">
        <v>878</v>
      </c>
      <c r="BC42" t="s">
        <v>878</v>
      </c>
      <c r="BD42">
        <v>1.04</v>
      </c>
      <c r="BE42" t="s">
        <v>878</v>
      </c>
      <c r="BF42" t="s">
        <v>878</v>
      </c>
      <c r="BG42" t="s">
        <v>878</v>
      </c>
      <c r="BH42" t="s">
        <v>878</v>
      </c>
      <c r="BI42" t="s">
        <v>878</v>
      </c>
      <c r="BJ42" t="s">
        <v>878</v>
      </c>
      <c r="BK42" t="s">
        <v>878</v>
      </c>
      <c r="BL42" t="s">
        <v>878</v>
      </c>
      <c r="BM42" t="s">
        <v>878</v>
      </c>
      <c r="BN42" t="s">
        <v>878</v>
      </c>
      <c r="BO42" t="s">
        <v>878</v>
      </c>
      <c r="BP42" t="s">
        <v>878</v>
      </c>
      <c r="BQ42" t="s">
        <v>878</v>
      </c>
      <c r="BR42">
        <v>0.24360000000000001</v>
      </c>
      <c r="BS42" t="s">
        <v>878</v>
      </c>
    </row>
    <row r="43" spans="1:71" x14ac:dyDescent="0.25">
      <c r="A43" t="s">
        <v>300</v>
      </c>
      <c r="B43" t="s">
        <v>878</v>
      </c>
      <c r="C43" t="s">
        <v>878</v>
      </c>
      <c r="D43" t="s">
        <v>878</v>
      </c>
      <c r="E43" t="s">
        <v>878</v>
      </c>
      <c r="F43" t="s">
        <v>878</v>
      </c>
      <c r="G43" t="s">
        <v>878</v>
      </c>
      <c r="H43" t="s">
        <v>878</v>
      </c>
      <c r="I43" t="s">
        <v>878</v>
      </c>
      <c r="J43" t="s">
        <v>878</v>
      </c>
      <c r="K43" t="s">
        <v>878</v>
      </c>
      <c r="L43">
        <v>0.46910000000000002</v>
      </c>
      <c r="M43" t="s">
        <v>878</v>
      </c>
      <c r="N43" t="s">
        <v>878</v>
      </c>
      <c r="O43" t="s">
        <v>878</v>
      </c>
      <c r="P43" t="s">
        <v>878</v>
      </c>
      <c r="Q43" t="s">
        <v>878</v>
      </c>
      <c r="R43">
        <v>2.24E-2</v>
      </c>
      <c r="S43">
        <v>8.6999999999999994E-3</v>
      </c>
      <c r="T43">
        <v>1.2699999999999999E-2</v>
      </c>
      <c r="U43" t="s">
        <v>878</v>
      </c>
      <c r="V43" t="s">
        <v>878</v>
      </c>
      <c r="W43">
        <v>3.5900000000000001E-2</v>
      </c>
      <c r="X43" t="s">
        <v>878</v>
      </c>
      <c r="Y43" t="s">
        <v>878</v>
      </c>
      <c r="Z43" t="s">
        <v>878</v>
      </c>
      <c r="AA43">
        <v>3.6800000000000001E-3</v>
      </c>
      <c r="AB43" t="s">
        <v>878</v>
      </c>
      <c r="AC43" t="s">
        <v>878</v>
      </c>
      <c r="AD43" t="s">
        <v>878</v>
      </c>
      <c r="AE43">
        <v>0.25130000000000002</v>
      </c>
      <c r="AF43" t="s">
        <v>878</v>
      </c>
      <c r="AG43">
        <v>6.3000000000000003E-4</v>
      </c>
      <c r="AH43" t="s">
        <v>878</v>
      </c>
      <c r="AI43" t="s">
        <v>878</v>
      </c>
      <c r="AJ43" t="s">
        <v>878</v>
      </c>
      <c r="AK43" t="s">
        <v>878</v>
      </c>
      <c r="AL43" t="s">
        <v>878</v>
      </c>
      <c r="AM43">
        <v>0.21820000000000001</v>
      </c>
      <c r="AN43" t="s">
        <v>878</v>
      </c>
      <c r="AO43" t="s">
        <v>878</v>
      </c>
      <c r="AP43" t="s">
        <v>878</v>
      </c>
      <c r="AQ43" t="s">
        <v>878</v>
      </c>
      <c r="AR43">
        <v>5.4800000000000001E-2</v>
      </c>
      <c r="AS43" t="s">
        <v>878</v>
      </c>
      <c r="AT43" t="s">
        <v>878</v>
      </c>
      <c r="AU43" t="s">
        <v>878</v>
      </c>
      <c r="AV43" t="s">
        <v>878</v>
      </c>
      <c r="AW43" t="s">
        <v>878</v>
      </c>
      <c r="AX43" t="s">
        <v>878</v>
      </c>
      <c r="AY43" t="s">
        <v>878</v>
      </c>
      <c r="AZ43" t="s">
        <v>878</v>
      </c>
      <c r="BA43" t="s">
        <v>878</v>
      </c>
      <c r="BB43" t="s">
        <v>878</v>
      </c>
      <c r="BC43">
        <v>4.41E-2</v>
      </c>
      <c r="BD43" t="s">
        <v>878</v>
      </c>
      <c r="BE43" t="s">
        <v>878</v>
      </c>
      <c r="BF43" t="s">
        <v>878</v>
      </c>
      <c r="BG43">
        <v>4.7200000000000002E-3</v>
      </c>
      <c r="BH43" t="s">
        <v>878</v>
      </c>
      <c r="BI43">
        <v>9.0300000000000005E-2</v>
      </c>
      <c r="BJ43" t="s">
        <v>878</v>
      </c>
      <c r="BK43" t="s">
        <v>878</v>
      </c>
      <c r="BL43">
        <v>9.8999999999999999E-4</v>
      </c>
      <c r="BM43">
        <v>2.6899999999999998E-4</v>
      </c>
      <c r="BN43" t="s">
        <v>878</v>
      </c>
      <c r="BO43" t="s">
        <v>878</v>
      </c>
      <c r="BP43">
        <v>9.0499999999999997E-2</v>
      </c>
      <c r="BQ43">
        <v>3.8999999999999999E-4</v>
      </c>
      <c r="BR43" t="s">
        <v>878</v>
      </c>
      <c r="BS43" t="s">
        <v>878</v>
      </c>
    </row>
    <row r="44" spans="1:71" x14ac:dyDescent="0.25">
      <c r="A44" t="s">
        <v>304</v>
      </c>
      <c r="B44" t="s">
        <v>878</v>
      </c>
      <c r="C44">
        <v>4.9000000000000004</v>
      </c>
      <c r="D44">
        <v>3.5999999999999999E-3</v>
      </c>
      <c r="E44" t="s">
        <v>878</v>
      </c>
      <c r="F44" t="s">
        <v>878</v>
      </c>
      <c r="G44">
        <v>0.19359999999999999</v>
      </c>
      <c r="H44">
        <v>3.1199999999999999E-3</v>
      </c>
      <c r="I44">
        <v>1.25E-3</v>
      </c>
      <c r="J44">
        <v>1.0900000000000001</v>
      </c>
      <c r="K44" t="s">
        <v>878</v>
      </c>
      <c r="L44">
        <v>0.1106</v>
      </c>
      <c r="M44" t="s">
        <v>878</v>
      </c>
      <c r="N44">
        <v>6.8999999999999997E-4</v>
      </c>
      <c r="O44">
        <v>5.7000000000000002E-3</v>
      </c>
      <c r="P44">
        <v>2.3800000000000002E-2</v>
      </c>
      <c r="Q44">
        <v>2.98E-2</v>
      </c>
      <c r="R44">
        <v>9.2000000000000003E-4</v>
      </c>
      <c r="S44">
        <v>2.9999999999999997E-4</v>
      </c>
      <c r="T44">
        <v>1.0399999999999999E-3</v>
      </c>
      <c r="U44">
        <v>3.23</v>
      </c>
      <c r="V44">
        <v>2.2599999999999999E-3</v>
      </c>
      <c r="W44">
        <v>2.4199999999999998E-3</v>
      </c>
      <c r="X44">
        <v>7.4999999999999993E-5</v>
      </c>
      <c r="Y44">
        <v>2.99E-4</v>
      </c>
      <c r="Z44" t="s">
        <v>878</v>
      </c>
      <c r="AA44">
        <v>1.3300000000000001E-4</v>
      </c>
      <c r="AB44">
        <v>2.61E-4</v>
      </c>
      <c r="AC44" t="s">
        <v>878</v>
      </c>
      <c r="AD44">
        <v>1.6</v>
      </c>
      <c r="AE44">
        <v>6.6299999999999998E-2</v>
      </c>
      <c r="AF44">
        <v>0.22624559999999999</v>
      </c>
      <c r="AG44">
        <v>2.0000000000000002E-5</v>
      </c>
      <c r="AH44">
        <v>0.53500000000000003</v>
      </c>
      <c r="AI44">
        <v>3.9E-2</v>
      </c>
      <c r="AJ44">
        <v>7.9900000000000001E-4</v>
      </c>
      <c r="AK44">
        <v>0.94799999999999995</v>
      </c>
      <c r="AL44">
        <v>0.111</v>
      </c>
      <c r="AM44">
        <v>3.7900000000000003E-2</v>
      </c>
      <c r="AN44" t="s">
        <v>878</v>
      </c>
      <c r="AO44">
        <v>0.155</v>
      </c>
      <c r="AP44">
        <v>2.7799999999999999E-3</v>
      </c>
      <c r="AQ44" t="s">
        <v>878</v>
      </c>
      <c r="AR44">
        <v>1.21E-2</v>
      </c>
      <c r="AS44" t="s">
        <v>878</v>
      </c>
      <c r="AT44">
        <v>0.11840000000000001</v>
      </c>
      <c r="AU44" t="s">
        <v>878</v>
      </c>
      <c r="AV44" t="s">
        <v>878</v>
      </c>
      <c r="AW44" t="s">
        <v>878</v>
      </c>
      <c r="AX44">
        <v>0.03</v>
      </c>
      <c r="AY44">
        <v>1.06E-3</v>
      </c>
      <c r="AZ44">
        <v>1.07E-3</v>
      </c>
      <c r="BA44" t="s">
        <v>878</v>
      </c>
      <c r="BB44">
        <v>35.683981799999998</v>
      </c>
      <c r="BC44">
        <v>4.79E-3</v>
      </c>
      <c r="BD44">
        <v>7.6399999999999996E-2</v>
      </c>
      <c r="BE44">
        <v>2.9899999999999999E-2</v>
      </c>
      <c r="BF44">
        <v>1.7799999999999999E-3</v>
      </c>
      <c r="BG44">
        <v>2.3499999999999999E-4</v>
      </c>
      <c r="BH44" t="s">
        <v>878</v>
      </c>
      <c r="BI44">
        <v>9.2999999999999992E-3</v>
      </c>
      <c r="BJ44">
        <v>0.47</v>
      </c>
      <c r="BK44">
        <v>1.08E-3</v>
      </c>
      <c r="BL44">
        <v>2.6999999999999999E-5</v>
      </c>
      <c r="BM44">
        <v>1.58E-3</v>
      </c>
      <c r="BN44">
        <v>6.4000000000000003E-3</v>
      </c>
      <c r="BO44" t="s">
        <v>878</v>
      </c>
      <c r="BP44">
        <v>2.63E-3</v>
      </c>
      <c r="BQ44">
        <v>1.46E-4</v>
      </c>
      <c r="BR44">
        <v>1.38E-2</v>
      </c>
      <c r="BS44">
        <v>1.0500000000000001E-2</v>
      </c>
    </row>
    <row r="45" spans="1:71" x14ac:dyDescent="0.25">
      <c r="A45" t="s">
        <v>308</v>
      </c>
      <c r="B45" t="s">
        <v>878</v>
      </c>
      <c r="C45">
        <v>5.27</v>
      </c>
      <c r="D45">
        <v>5.7999999999999996E-3</v>
      </c>
      <c r="E45" t="s">
        <v>878</v>
      </c>
      <c r="F45" t="s">
        <v>878</v>
      </c>
      <c r="G45">
        <v>0.1</v>
      </c>
      <c r="H45">
        <v>3.62E-3</v>
      </c>
      <c r="I45">
        <v>1.89E-3</v>
      </c>
      <c r="J45">
        <v>0.872</v>
      </c>
      <c r="K45" t="s">
        <v>878</v>
      </c>
      <c r="L45">
        <v>7.2499999999999995E-2</v>
      </c>
      <c r="M45" t="s">
        <v>878</v>
      </c>
      <c r="N45">
        <v>6.3100000000000005E-4</v>
      </c>
      <c r="O45">
        <v>6.0000000000000001E-3</v>
      </c>
      <c r="P45">
        <v>3.1399999999999997E-2</v>
      </c>
      <c r="Q45">
        <v>3.3799999999999997E-2</v>
      </c>
      <c r="R45">
        <v>6.6600000000000003E-4</v>
      </c>
      <c r="S45">
        <v>2.2000000000000001E-4</v>
      </c>
      <c r="T45">
        <v>7.54E-4</v>
      </c>
      <c r="U45">
        <v>3.02</v>
      </c>
      <c r="V45">
        <v>2.9199999999999999E-3</v>
      </c>
      <c r="W45">
        <v>1.7099999999999999E-3</v>
      </c>
      <c r="X45">
        <v>5.5000000000000002E-5</v>
      </c>
      <c r="Y45">
        <v>2.1599999999999999E-4</v>
      </c>
      <c r="Z45" t="s">
        <v>878</v>
      </c>
      <c r="AA45">
        <v>8.3999999999999995E-5</v>
      </c>
      <c r="AB45">
        <v>3.9800000000000002E-4</v>
      </c>
      <c r="AC45" t="s">
        <v>878</v>
      </c>
      <c r="AD45">
        <v>1.47</v>
      </c>
      <c r="AE45">
        <v>4.4600000000000001E-2</v>
      </c>
      <c r="AF45">
        <v>0.46456989999999998</v>
      </c>
      <c r="AG45">
        <v>1.7E-5</v>
      </c>
      <c r="AH45">
        <v>0.45400000000000001</v>
      </c>
      <c r="AI45">
        <v>3.6999999999999998E-2</v>
      </c>
      <c r="AJ45">
        <v>8.8599999999999996E-4</v>
      </c>
      <c r="AK45">
        <v>0.86</v>
      </c>
      <c r="AL45">
        <v>0.16900000000000001</v>
      </c>
      <c r="AM45">
        <v>2.6700000000000002E-2</v>
      </c>
      <c r="AN45" t="s">
        <v>878</v>
      </c>
      <c r="AO45">
        <v>0.13100000000000001</v>
      </c>
      <c r="AP45">
        <v>2.49E-3</v>
      </c>
      <c r="AQ45" t="s">
        <v>878</v>
      </c>
      <c r="AR45">
        <v>8.2000000000000007E-3</v>
      </c>
      <c r="AS45" t="s">
        <v>878</v>
      </c>
      <c r="AT45">
        <v>0.13619999999999999</v>
      </c>
      <c r="AU45" t="s">
        <v>878</v>
      </c>
      <c r="AV45" t="s">
        <v>878</v>
      </c>
      <c r="AW45" t="s">
        <v>878</v>
      </c>
      <c r="AX45">
        <v>2.2828299999999999E-2</v>
      </c>
      <c r="AY45">
        <v>1.6199999999999999E-3</v>
      </c>
      <c r="AZ45">
        <v>8.2299999999999995E-4</v>
      </c>
      <c r="BA45" t="s">
        <v>878</v>
      </c>
      <c r="BB45">
        <v>35.800840600000001</v>
      </c>
      <c r="BC45">
        <v>3.4299999999999999E-3</v>
      </c>
      <c r="BD45">
        <v>0.1181</v>
      </c>
      <c r="BE45">
        <v>2.0400000000000001E-2</v>
      </c>
      <c r="BF45">
        <v>2.31E-3</v>
      </c>
      <c r="BG45">
        <v>1.7100000000000001E-4</v>
      </c>
      <c r="BH45" t="s">
        <v>878</v>
      </c>
      <c r="BI45">
        <v>4.8199999999999996E-3</v>
      </c>
      <c r="BJ45">
        <v>0.34499999999999997</v>
      </c>
      <c r="BK45">
        <v>1.2199999999999999E-3</v>
      </c>
      <c r="BL45">
        <v>2.0000000000000002E-5</v>
      </c>
      <c r="BM45">
        <v>8.0999999999999996E-4</v>
      </c>
      <c r="BN45">
        <v>5.5999999999999999E-3</v>
      </c>
      <c r="BO45">
        <v>6.4499999999999996E-4</v>
      </c>
      <c r="BP45">
        <v>1.8500000000000001E-3</v>
      </c>
      <c r="BQ45">
        <v>1.15E-4</v>
      </c>
      <c r="BR45">
        <v>1.6199999999999999E-2</v>
      </c>
      <c r="BS45">
        <v>7.9000000000000008E-3</v>
      </c>
    </row>
    <row r="46" spans="1:71" x14ac:dyDescent="0.25">
      <c r="A46" t="s">
        <v>309</v>
      </c>
      <c r="B46">
        <v>1.0399999999999999E-4</v>
      </c>
      <c r="C46">
        <v>7.47</v>
      </c>
      <c r="D46">
        <v>1.49E-2</v>
      </c>
      <c r="E46" t="s">
        <v>878</v>
      </c>
      <c r="F46" t="s">
        <v>878</v>
      </c>
      <c r="G46">
        <v>0.28160000000000002</v>
      </c>
      <c r="H46">
        <v>2.6099999999999999E-3</v>
      </c>
      <c r="I46">
        <v>4.6499999999999996E-3</v>
      </c>
      <c r="J46">
        <v>1.04</v>
      </c>
      <c r="K46" t="s">
        <v>878</v>
      </c>
      <c r="L46">
        <v>0.04</v>
      </c>
      <c r="M46" t="s">
        <v>878</v>
      </c>
      <c r="N46">
        <v>8.0199999999999998E-4</v>
      </c>
      <c r="O46">
        <v>8.5000000000000006E-3</v>
      </c>
      <c r="P46">
        <v>3.4099999999999998E-2</v>
      </c>
      <c r="Q46">
        <v>3.3799999999999997E-2</v>
      </c>
      <c r="R46">
        <v>4.95E-4</v>
      </c>
      <c r="S46">
        <v>1.83E-4</v>
      </c>
      <c r="T46">
        <v>4.5100000000000001E-4</v>
      </c>
      <c r="U46">
        <v>4.17</v>
      </c>
      <c r="V46">
        <v>4.8399999999999997E-3</v>
      </c>
      <c r="W46">
        <v>9.6699999999999998E-4</v>
      </c>
      <c r="X46" t="s">
        <v>878</v>
      </c>
      <c r="Y46">
        <v>2.9E-4</v>
      </c>
      <c r="Z46" t="s">
        <v>878</v>
      </c>
      <c r="AA46">
        <v>6.7000000000000002E-5</v>
      </c>
      <c r="AB46">
        <v>1.1299999999999999E-3</v>
      </c>
      <c r="AC46" t="s">
        <v>878</v>
      </c>
      <c r="AD46">
        <v>1.38</v>
      </c>
      <c r="AE46">
        <v>2.35E-2</v>
      </c>
      <c r="AF46">
        <v>0.9941797</v>
      </c>
      <c r="AG46">
        <v>1.9000000000000001E-5</v>
      </c>
      <c r="AH46">
        <v>0.53300000000000003</v>
      </c>
      <c r="AI46">
        <v>4.4999999999999998E-2</v>
      </c>
      <c r="AJ46">
        <v>1.08E-3</v>
      </c>
      <c r="AK46">
        <v>0.93200000000000005</v>
      </c>
      <c r="AL46">
        <v>0.63100000000000001</v>
      </c>
      <c r="AM46">
        <v>1.5299999999999999E-2</v>
      </c>
      <c r="AN46" t="s">
        <v>878</v>
      </c>
      <c r="AO46">
        <v>9.6000000000000002E-2</v>
      </c>
      <c r="AP46">
        <v>3.6099999999999999E-3</v>
      </c>
      <c r="AQ46" t="s">
        <v>878</v>
      </c>
      <c r="AR46">
        <v>4.8700000000000002E-3</v>
      </c>
      <c r="AS46" t="s">
        <v>878</v>
      </c>
      <c r="AT46">
        <v>8.2400000000000001E-2</v>
      </c>
      <c r="AU46" t="s">
        <v>878</v>
      </c>
      <c r="AV46" t="s">
        <v>878</v>
      </c>
      <c r="AW46" t="s">
        <v>878</v>
      </c>
      <c r="AX46">
        <v>3.3641699999999997E-2</v>
      </c>
      <c r="AY46">
        <v>2.8300000000000001E-3</v>
      </c>
      <c r="AZ46">
        <v>7.5100000000000004E-4</v>
      </c>
      <c r="BA46" t="s">
        <v>878</v>
      </c>
      <c r="BB46">
        <v>31.2246527</v>
      </c>
      <c r="BC46">
        <v>1.9499999999999999E-3</v>
      </c>
      <c r="BD46">
        <v>0.33700000000000002</v>
      </c>
      <c r="BE46">
        <v>2.2100000000000002E-2</v>
      </c>
      <c r="BF46">
        <v>2.65E-3</v>
      </c>
      <c r="BG46">
        <v>1.12E-4</v>
      </c>
      <c r="BH46" t="s">
        <v>878</v>
      </c>
      <c r="BI46">
        <v>1.0800000000000001E-2</v>
      </c>
      <c r="BJ46">
        <v>0.35599999999999998</v>
      </c>
      <c r="BK46">
        <v>6.9800000000000005E-4</v>
      </c>
      <c r="BL46">
        <v>2.0000000000000002E-5</v>
      </c>
      <c r="BM46">
        <v>2.2100000000000002E-3</v>
      </c>
      <c r="BN46">
        <v>8.6265999999999999E-3</v>
      </c>
      <c r="BO46" t="s">
        <v>878</v>
      </c>
      <c r="BP46">
        <v>1.6299999999999999E-3</v>
      </c>
      <c r="BQ46">
        <v>1.26E-4</v>
      </c>
      <c r="BR46">
        <v>3.5000000000000003E-2</v>
      </c>
      <c r="BS46">
        <v>7.7000000000000002E-3</v>
      </c>
    </row>
    <row r="47" spans="1:71" x14ac:dyDescent="0.25">
      <c r="A47" t="s">
        <v>310</v>
      </c>
      <c r="B47" t="s">
        <v>878</v>
      </c>
      <c r="C47">
        <v>2.2599999999999998</v>
      </c>
      <c r="D47" s="2">
        <v>5.0000000000000001E-4</v>
      </c>
      <c r="E47">
        <v>5.1000000000000003E-6</v>
      </c>
      <c r="F47" t="s">
        <v>878</v>
      </c>
      <c r="G47">
        <v>3.4299999999999997E-2</v>
      </c>
      <c r="H47" t="s">
        <v>878</v>
      </c>
      <c r="I47" t="s">
        <v>878</v>
      </c>
      <c r="J47">
        <v>0.99</v>
      </c>
      <c r="K47" t="s">
        <v>878</v>
      </c>
      <c r="L47" t="s">
        <v>878</v>
      </c>
      <c r="M47" t="s">
        <v>878</v>
      </c>
      <c r="N47">
        <v>7.5399999999999995E-2</v>
      </c>
      <c r="O47">
        <v>4.4999999999999997E-3</v>
      </c>
      <c r="P47" t="s">
        <v>878</v>
      </c>
      <c r="Q47">
        <v>0.997</v>
      </c>
      <c r="R47" t="s">
        <v>878</v>
      </c>
      <c r="S47" t="s">
        <v>878</v>
      </c>
      <c r="T47" t="s">
        <v>878</v>
      </c>
      <c r="U47">
        <v>37.1</v>
      </c>
      <c r="V47" t="s">
        <v>878</v>
      </c>
      <c r="W47" t="s">
        <v>878</v>
      </c>
      <c r="X47" t="s">
        <v>878</v>
      </c>
      <c r="Y47" t="s">
        <v>878</v>
      </c>
      <c r="Z47" t="s">
        <v>878</v>
      </c>
      <c r="AA47" t="s">
        <v>878</v>
      </c>
      <c r="AB47" t="s">
        <v>878</v>
      </c>
      <c r="AC47">
        <v>4.6E-6</v>
      </c>
      <c r="AD47">
        <v>0.87</v>
      </c>
      <c r="AE47" t="s">
        <v>878</v>
      </c>
      <c r="AF47" t="s">
        <v>878</v>
      </c>
      <c r="AG47" t="s">
        <v>878</v>
      </c>
      <c r="AH47">
        <v>0.28000000000000003</v>
      </c>
      <c r="AI47">
        <v>5.9499999999999997E-2</v>
      </c>
      <c r="AJ47" t="s">
        <v>878</v>
      </c>
      <c r="AK47">
        <v>0.57999999999999996</v>
      </c>
      <c r="AL47" t="s">
        <v>878</v>
      </c>
      <c r="AM47" t="s">
        <v>878</v>
      </c>
      <c r="AN47" t="s">
        <v>878</v>
      </c>
      <c r="AO47">
        <v>5.5E-2</v>
      </c>
      <c r="AP47" s="2">
        <v>2E-3</v>
      </c>
      <c r="AQ47">
        <v>1.49E-5</v>
      </c>
      <c r="AR47" t="s">
        <v>878</v>
      </c>
      <c r="AS47">
        <v>9.9000000000000001E-6</v>
      </c>
      <c r="AT47" t="s">
        <v>878</v>
      </c>
      <c r="AU47" t="s">
        <v>878</v>
      </c>
      <c r="AV47">
        <v>6.0000000000000002E-6</v>
      </c>
      <c r="AW47">
        <v>1.08E-5</v>
      </c>
      <c r="AX47">
        <v>22.8</v>
      </c>
      <c r="AY47" t="s">
        <v>878</v>
      </c>
      <c r="AZ47">
        <v>5.5000000000000003E-4</v>
      </c>
      <c r="BA47" t="s">
        <v>878</v>
      </c>
      <c r="BB47" t="s">
        <v>878</v>
      </c>
      <c r="BC47" t="s">
        <v>878</v>
      </c>
      <c r="BD47" t="s">
        <v>878</v>
      </c>
      <c r="BE47">
        <v>8.6999999999999994E-3</v>
      </c>
      <c r="BF47" t="s">
        <v>878</v>
      </c>
      <c r="BG47" t="s">
        <v>878</v>
      </c>
      <c r="BH47" t="s">
        <v>878</v>
      </c>
      <c r="BI47" t="s">
        <v>878</v>
      </c>
      <c r="BJ47">
        <v>0.24729999999999999</v>
      </c>
      <c r="BK47" t="s">
        <v>878</v>
      </c>
      <c r="BL47" t="s">
        <v>878</v>
      </c>
      <c r="BM47" t="s">
        <v>878</v>
      </c>
      <c r="BN47" t="s">
        <v>878</v>
      </c>
      <c r="BO47" t="s">
        <v>878</v>
      </c>
      <c r="BP47" t="s">
        <v>878</v>
      </c>
      <c r="BQ47" t="s">
        <v>878</v>
      </c>
      <c r="BR47">
        <v>8.0999999999999996E-3</v>
      </c>
      <c r="BS47">
        <v>4.4000000000000003E-3</v>
      </c>
    </row>
    <row r="48" spans="1:71" x14ac:dyDescent="0.25">
      <c r="A48" t="s">
        <v>313</v>
      </c>
      <c r="B48" t="s">
        <v>878</v>
      </c>
      <c r="C48" t="s">
        <v>878</v>
      </c>
      <c r="D48" t="s">
        <v>878</v>
      </c>
      <c r="E48">
        <v>4.3000000000000003E-6</v>
      </c>
      <c r="F48" t="s">
        <v>878</v>
      </c>
      <c r="G48" t="s">
        <v>878</v>
      </c>
      <c r="H48" t="s">
        <v>878</v>
      </c>
      <c r="I48" t="s">
        <v>878</v>
      </c>
      <c r="J48" t="s">
        <v>878</v>
      </c>
      <c r="K48" t="s">
        <v>878</v>
      </c>
      <c r="L48" t="s">
        <v>878</v>
      </c>
      <c r="M48" t="s">
        <v>878</v>
      </c>
      <c r="N48" t="s">
        <v>878</v>
      </c>
      <c r="O48" t="s">
        <v>878</v>
      </c>
      <c r="P48" t="s">
        <v>878</v>
      </c>
      <c r="Q48">
        <v>0.16600000000000001</v>
      </c>
      <c r="R48" t="s">
        <v>878</v>
      </c>
      <c r="S48" t="s">
        <v>878</v>
      </c>
      <c r="T48" t="s">
        <v>878</v>
      </c>
      <c r="U48" t="s">
        <v>878</v>
      </c>
      <c r="V48" t="s">
        <v>878</v>
      </c>
      <c r="W48" t="s">
        <v>878</v>
      </c>
      <c r="X48" t="s">
        <v>878</v>
      </c>
      <c r="Y48" t="s">
        <v>878</v>
      </c>
      <c r="Z48" t="s">
        <v>878</v>
      </c>
      <c r="AA48" t="s">
        <v>878</v>
      </c>
      <c r="AB48" t="s">
        <v>878</v>
      </c>
      <c r="AC48" t="s">
        <v>878</v>
      </c>
      <c r="AD48" t="s">
        <v>878</v>
      </c>
      <c r="AE48" t="s">
        <v>878</v>
      </c>
      <c r="AF48" t="s">
        <v>878</v>
      </c>
      <c r="AG48" t="s">
        <v>878</v>
      </c>
      <c r="AH48" t="s">
        <v>878</v>
      </c>
      <c r="AI48" t="s">
        <v>878</v>
      </c>
      <c r="AJ48">
        <v>4.0000000000000001E-3</v>
      </c>
      <c r="AK48" t="s">
        <v>878</v>
      </c>
      <c r="AL48" t="s">
        <v>878</v>
      </c>
      <c r="AM48" t="s">
        <v>878</v>
      </c>
      <c r="AN48" t="s">
        <v>878</v>
      </c>
      <c r="AO48" t="s">
        <v>878</v>
      </c>
      <c r="AP48" t="s">
        <v>878</v>
      </c>
      <c r="AQ48" t="s">
        <v>878</v>
      </c>
      <c r="AR48" t="s">
        <v>878</v>
      </c>
      <c r="AS48" t="s">
        <v>878</v>
      </c>
      <c r="AT48" t="s">
        <v>878</v>
      </c>
      <c r="AU48" t="s">
        <v>878</v>
      </c>
      <c r="AV48" t="s">
        <v>878</v>
      </c>
      <c r="AW48" t="s">
        <v>878</v>
      </c>
      <c r="AX48">
        <v>0.85599999999999998</v>
      </c>
      <c r="AY48" t="s">
        <v>878</v>
      </c>
      <c r="AZ48" t="s">
        <v>878</v>
      </c>
      <c r="BA48" t="s">
        <v>878</v>
      </c>
      <c r="BB48" t="s">
        <v>878</v>
      </c>
      <c r="BC48" t="s">
        <v>878</v>
      </c>
      <c r="BD48" t="s">
        <v>878</v>
      </c>
      <c r="BE48" t="s">
        <v>878</v>
      </c>
      <c r="BF48" t="s">
        <v>878</v>
      </c>
      <c r="BG48" t="s">
        <v>878</v>
      </c>
      <c r="BH48" t="s">
        <v>878</v>
      </c>
      <c r="BI48" t="s">
        <v>878</v>
      </c>
      <c r="BJ48" t="s">
        <v>878</v>
      </c>
      <c r="BK48" t="s">
        <v>878</v>
      </c>
      <c r="BL48" t="s">
        <v>878</v>
      </c>
      <c r="BM48" t="s">
        <v>878</v>
      </c>
      <c r="BN48" t="s">
        <v>878</v>
      </c>
      <c r="BO48" t="s">
        <v>878</v>
      </c>
      <c r="BP48" t="s">
        <v>878</v>
      </c>
      <c r="BQ48" t="s">
        <v>878</v>
      </c>
      <c r="BR48" t="s">
        <v>878</v>
      </c>
      <c r="BS48" t="s">
        <v>878</v>
      </c>
    </row>
    <row r="49" spans="1:71" x14ac:dyDescent="0.25">
      <c r="A49" t="s">
        <v>317</v>
      </c>
      <c r="B49">
        <v>5.1600000000000001E-5</v>
      </c>
      <c r="C49">
        <v>7.84</v>
      </c>
      <c r="D49">
        <v>3.0699999999999998E-3</v>
      </c>
      <c r="E49">
        <v>6.4999999999999996E-6</v>
      </c>
      <c r="F49" t="s">
        <v>878</v>
      </c>
      <c r="G49">
        <v>2.0299999999999999E-2</v>
      </c>
      <c r="H49">
        <v>8.2000000000000001E-5</v>
      </c>
      <c r="I49">
        <v>3.6999999999999998E-5</v>
      </c>
      <c r="J49">
        <v>2.02</v>
      </c>
      <c r="K49">
        <v>5.8E-5</v>
      </c>
      <c r="L49">
        <v>2.0100000000000001E-3</v>
      </c>
      <c r="M49" t="s">
        <v>878</v>
      </c>
      <c r="N49">
        <v>1.16E-3</v>
      </c>
      <c r="O49">
        <v>2.82E-3</v>
      </c>
      <c r="P49">
        <v>1.8100000000000001E-4</v>
      </c>
      <c r="Q49">
        <v>0.182</v>
      </c>
      <c r="R49">
        <v>2.5900000000000001E-4</v>
      </c>
      <c r="S49">
        <v>1.46E-4</v>
      </c>
      <c r="T49">
        <v>8.0000000000000007E-5</v>
      </c>
      <c r="U49">
        <v>3.53</v>
      </c>
      <c r="V49">
        <v>1.8400000000000001E-3</v>
      </c>
      <c r="W49">
        <v>2.7999999999999998E-4</v>
      </c>
      <c r="X49" t="s">
        <v>878</v>
      </c>
      <c r="Y49" s="2">
        <v>1E-4</v>
      </c>
      <c r="Z49" s="2">
        <v>1E-4</v>
      </c>
      <c r="AA49">
        <v>5.3000000000000001E-5</v>
      </c>
      <c r="AB49">
        <v>7.7999999999999999E-6</v>
      </c>
      <c r="AC49" t="s">
        <v>878</v>
      </c>
      <c r="AD49">
        <v>1.23</v>
      </c>
      <c r="AE49">
        <v>9.9099999999999991E-4</v>
      </c>
      <c r="AF49">
        <v>8.34E-4</v>
      </c>
      <c r="AG49">
        <v>1.9000000000000001E-5</v>
      </c>
      <c r="AH49">
        <v>1.62</v>
      </c>
      <c r="AI49">
        <v>3.3000000000000002E-2</v>
      </c>
      <c r="AJ49">
        <v>5.4999999999999997E-3</v>
      </c>
      <c r="AK49">
        <v>2.2200000000000002</v>
      </c>
      <c r="AL49">
        <v>3.3799999999999998E-4</v>
      </c>
      <c r="AM49">
        <v>1.14E-3</v>
      </c>
      <c r="AN49">
        <v>1.42E-3</v>
      </c>
      <c r="AO49">
        <v>5.8000000000000003E-2</v>
      </c>
      <c r="AP49">
        <v>4.3600000000000002E-3</v>
      </c>
      <c r="AQ49" t="s">
        <v>878</v>
      </c>
      <c r="AR49">
        <v>2.81E-4</v>
      </c>
      <c r="AS49" t="s">
        <v>878</v>
      </c>
      <c r="AT49">
        <v>2.0400000000000001E-3</v>
      </c>
      <c r="AU49">
        <v>1.7E-5</v>
      </c>
      <c r="AV49" t="s">
        <v>878</v>
      </c>
      <c r="AW49" t="s">
        <v>878</v>
      </c>
      <c r="AX49">
        <v>0.72399999999999998</v>
      </c>
      <c r="AY49">
        <v>1E-4</v>
      </c>
      <c r="AZ49">
        <v>1.58E-3</v>
      </c>
      <c r="BA49">
        <v>3.5399999999999999E-4</v>
      </c>
      <c r="BB49" t="s">
        <v>878</v>
      </c>
      <c r="BC49">
        <v>2.23E-4</v>
      </c>
      <c r="BD49">
        <v>1.83E-4</v>
      </c>
      <c r="BE49">
        <v>1.7000000000000001E-2</v>
      </c>
      <c r="BF49" s="2">
        <v>4.0000000000000003E-5</v>
      </c>
      <c r="BG49">
        <v>4.3999999999999999E-5</v>
      </c>
      <c r="BH49">
        <v>8.4999999999999999E-6</v>
      </c>
      <c r="BI49">
        <v>2.5700000000000001E-4</v>
      </c>
      <c r="BJ49">
        <v>0.308</v>
      </c>
      <c r="BK49">
        <v>2.3E-5</v>
      </c>
      <c r="BL49">
        <v>2.0999999999999999E-5</v>
      </c>
      <c r="BM49">
        <v>7.2000000000000002E-5</v>
      </c>
      <c r="BN49">
        <v>1.4E-2</v>
      </c>
      <c r="BO49">
        <v>2.3599999999999999E-4</v>
      </c>
      <c r="BP49">
        <v>1.33E-3</v>
      </c>
      <c r="BQ49">
        <v>1.3799999999999999E-4</v>
      </c>
      <c r="BR49">
        <v>2.46E-2</v>
      </c>
      <c r="BS49">
        <v>1.7099999999999999E-3</v>
      </c>
    </row>
    <row r="50" spans="1:71" x14ac:dyDescent="0.25">
      <c r="A50" t="s">
        <v>318</v>
      </c>
      <c r="B50">
        <v>1.01E-4</v>
      </c>
      <c r="C50">
        <v>7.56</v>
      </c>
      <c r="D50">
        <v>2.3E-3</v>
      </c>
      <c r="E50">
        <v>7.9999999999999996E-6</v>
      </c>
      <c r="F50" s="2">
        <v>1E-3</v>
      </c>
      <c r="G50">
        <v>9.0499999999999997E-2</v>
      </c>
      <c r="H50">
        <v>2.23E-4</v>
      </c>
      <c r="I50">
        <v>6.9200000000000002E-4</v>
      </c>
      <c r="J50">
        <v>1.55</v>
      </c>
      <c r="K50">
        <v>3.1000000000000001E-5</v>
      </c>
      <c r="L50">
        <v>6.4999999999999997E-3</v>
      </c>
      <c r="M50" t="s">
        <v>878</v>
      </c>
      <c r="N50">
        <v>7.6099999999999996E-4</v>
      </c>
      <c r="O50">
        <v>4.3499999999999997E-3</v>
      </c>
      <c r="P50">
        <v>9.5600000000000004E-4</v>
      </c>
      <c r="Q50">
        <v>0.23899999999999999</v>
      </c>
      <c r="R50">
        <v>3.2899999999999997E-4</v>
      </c>
      <c r="S50">
        <v>1.2899999999999999E-4</v>
      </c>
      <c r="T50">
        <v>1.2899999999999999E-4</v>
      </c>
      <c r="U50">
        <v>3</v>
      </c>
      <c r="V50">
        <v>2.0600000000000002E-3</v>
      </c>
      <c r="W50">
        <v>5.2599999999999999E-4</v>
      </c>
      <c r="X50">
        <v>1.2999999999999999E-5</v>
      </c>
      <c r="Y50">
        <v>1.63E-4</v>
      </c>
      <c r="Z50">
        <v>5.0000000000000004E-6</v>
      </c>
      <c r="AA50">
        <v>5.3000000000000001E-5</v>
      </c>
      <c r="AB50">
        <v>1.2E-5</v>
      </c>
      <c r="AC50" t="s">
        <v>878</v>
      </c>
      <c r="AD50">
        <v>2.67</v>
      </c>
      <c r="AE50">
        <v>3.13E-3</v>
      </c>
      <c r="AF50">
        <v>4.5100000000000001E-3</v>
      </c>
      <c r="AG50">
        <v>1.5E-5</v>
      </c>
      <c r="AH50">
        <v>0.72399999999999998</v>
      </c>
      <c r="AI50">
        <v>3.2000000000000001E-2</v>
      </c>
      <c r="AJ50">
        <v>5.7000000000000002E-3</v>
      </c>
      <c r="AK50">
        <v>2.16</v>
      </c>
      <c r="AL50">
        <v>1.1000000000000001E-3</v>
      </c>
      <c r="AM50">
        <v>2.96E-3</v>
      </c>
      <c r="AN50">
        <v>1.72E-3</v>
      </c>
      <c r="AO50">
        <v>0.08</v>
      </c>
      <c r="AP50">
        <v>4.15E-3</v>
      </c>
      <c r="AQ50" t="s">
        <v>878</v>
      </c>
      <c r="AR50">
        <v>7.6400000000000003E-4</v>
      </c>
      <c r="AS50" t="s">
        <v>878</v>
      </c>
      <c r="AT50">
        <v>8.8999999999999999E-3</v>
      </c>
      <c r="AU50">
        <v>5.4999999999999999E-6</v>
      </c>
      <c r="AV50" t="s">
        <v>878</v>
      </c>
      <c r="AW50" t="s">
        <v>878</v>
      </c>
      <c r="AX50">
        <v>0.69499999999999995</v>
      </c>
      <c r="AY50">
        <v>2.02E-4</v>
      </c>
      <c r="AZ50">
        <v>8.2299999999999995E-4</v>
      </c>
      <c r="BA50">
        <v>4.7899999999999999E-4</v>
      </c>
      <c r="BB50" t="s">
        <v>878</v>
      </c>
      <c r="BC50" t="s">
        <v>878</v>
      </c>
      <c r="BD50">
        <v>4.9700000000000005E-4</v>
      </c>
      <c r="BE50">
        <v>1.9400000000000001E-2</v>
      </c>
      <c r="BF50">
        <v>9.7999999999999997E-5</v>
      </c>
      <c r="BG50">
        <v>6.7999999999999999E-5</v>
      </c>
      <c r="BH50">
        <v>1.27E-4</v>
      </c>
      <c r="BI50">
        <v>1.24E-3</v>
      </c>
      <c r="BJ50">
        <v>0.33</v>
      </c>
      <c r="BK50">
        <v>8.5000000000000006E-5</v>
      </c>
      <c r="BL50">
        <v>1.7E-5</v>
      </c>
      <c r="BM50">
        <v>3.4200000000000002E-4</v>
      </c>
      <c r="BN50">
        <v>6.1000000000000004E-3</v>
      </c>
      <c r="BO50">
        <v>9.0399999999999996E-4</v>
      </c>
      <c r="BP50">
        <v>1.4E-3</v>
      </c>
      <c r="BQ50">
        <v>1.03E-4</v>
      </c>
      <c r="BR50">
        <v>9.4000000000000004E-3</v>
      </c>
      <c r="BS50">
        <v>5.3E-3</v>
      </c>
    </row>
    <row r="51" spans="1:71" x14ac:dyDescent="0.25">
      <c r="A51" t="s">
        <v>319</v>
      </c>
      <c r="B51" t="s">
        <v>878</v>
      </c>
      <c r="C51" t="s">
        <v>878</v>
      </c>
      <c r="D51" t="s">
        <v>878</v>
      </c>
      <c r="E51">
        <v>1.1600000000000001E-5</v>
      </c>
      <c r="F51" t="s">
        <v>878</v>
      </c>
      <c r="G51" t="s">
        <v>878</v>
      </c>
      <c r="H51" t="s">
        <v>878</v>
      </c>
      <c r="I51" t="s">
        <v>878</v>
      </c>
      <c r="J51" t="s">
        <v>878</v>
      </c>
      <c r="K51" t="s">
        <v>878</v>
      </c>
      <c r="L51" t="s">
        <v>878</v>
      </c>
      <c r="M51" t="s">
        <v>878</v>
      </c>
      <c r="N51" t="s">
        <v>878</v>
      </c>
      <c r="O51" t="s">
        <v>878</v>
      </c>
      <c r="P51" t="s">
        <v>878</v>
      </c>
      <c r="Q51">
        <v>0.38500000000000001</v>
      </c>
      <c r="R51" t="s">
        <v>878</v>
      </c>
      <c r="S51" t="s">
        <v>878</v>
      </c>
      <c r="T51" t="s">
        <v>878</v>
      </c>
      <c r="U51" t="s">
        <v>878</v>
      </c>
      <c r="V51" t="s">
        <v>878</v>
      </c>
      <c r="W51" t="s">
        <v>878</v>
      </c>
      <c r="X51" t="s">
        <v>878</v>
      </c>
      <c r="Y51" t="s">
        <v>878</v>
      </c>
      <c r="Z51" t="s">
        <v>878</v>
      </c>
      <c r="AA51" t="s">
        <v>878</v>
      </c>
      <c r="AB51" t="s">
        <v>878</v>
      </c>
      <c r="AC51" t="s">
        <v>878</v>
      </c>
      <c r="AD51" t="s">
        <v>878</v>
      </c>
      <c r="AE51" t="s">
        <v>878</v>
      </c>
      <c r="AF51" t="s">
        <v>878</v>
      </c>
      <c r="AG51" t="s">
        <v>878</v>
      </c>
      <c r="AH51" t="s">
        <v>878</v>
      </c>
      <c r="AI51" t="s">
        <v>878</v>
      </c>
      <c r="AJ51">
        <v>8.0000000000000002E-3</v>
      </c>
      <c r="AK51" t="s">
        <v>878</v>
      </c>
      <c r="AL51" t="s">
        <v>878</v>
      </c>
      <c r="AM51" t="s">
        <v>878</v>
      </c>
      <c r="AN51" t="s">
        <v>878</v>
      </c>
      <c r="AO51" t="s">
        <v>878</v>
      </c>
      <c r="AP51" t="s">
        <v>878</v>
      </c>
      <c r="AQ51" t="s">
        <v>878</v>
      </c>
      <c r="AR51" t="s">
        <v>878</v>
      </c>
      <c r="AS51" t="s">
        <v>878</v>
      </c>
      <c r="AT51" t="s">
        <v>878</v>
      </c>
      <c r="AU51" t="s">
        <v>878</v>
      </c>
      <c r="AV51" t="s">
        <v>878</v>
      </c>
      <c r="AW51" t="s">
        <v>878</v>
      </c>
      <c r="AX51">
        <v>0.92100000000000004</v>
      </c>
      <c r="AY51" t="s">
        <v>878</v>
      </c>
      <c r="AZ51" t="s">
        <v>878</v>
      </c>
      <c r="BA51" t="s">
        <v>878</v>
      </c>
      <c r="BB51" t="s">
        <v>878</v>
      </c>
      <c r="BC51" t="s">
        <v>878</v>
      </c>
      <c r="BD51" t="s">
        <v>878</v>
      </c>
      <c r="BE51" t="s">
        <v>878</v>
      </c>
      <c r="BF51" t="s">
        <v>878</v>
      </c>
      <c r="BG51" t="s">
        <v>878</v>
      </c>
      <c r="BH51" t="s">
        <v>878</v>
      </c>
      <c r="BI51" t="s">
        <v>878</v>
      </c>
      <c r="BJ51" t="s">
        <v>878</v>
      </c>
      <c r="BK51" t="s">
        <v>878</v>
      </c>
      <c r="BL51" t="s">
        <v>878</v>
      </c>
      <c r="BM51" t="s">
        <v>878</v>
      </c>
      <c r="BN51" t="s">
        <v>878</v>
      </c>
      <c r="BO51" t="s">
        <v>878</v>
      </c>
      <c r="BP51" t="s">
        <v>878</v>
      </c>
      <c r="BQ51" t="s">
        <v>878</v>
      </c>
      <c r="BR51" t="s">
        <v>878</v>
      </c>
      <c r="BS51" t="s">
        <v>878</v>
      </c>
    </row>
    <row r="52" spans="1:71" x14ac:dyDescent="0.25">
      <c r="A52" t="s">
        <v>320</v>
      </c>
      <c r="B52">
        <v>8.6500000000000002E-5</v>
      </c>
      <c r="C52">
        <v>8.02</v>
      </c>
      <c r="D52">
        <v>3.7699999999999999E-3</v>
      </c>
      <c r="E52">
        <v>1.34E-5</v>
      </c>
      <c r="F52" s="2">
        <v>1E-3</v>
      </c>
      <c r="G52">
        <v>1.01E-2</v>
      </c>
      <c r="H52">
        <v>5.1999999999999997E-5</v>
      </c>
      <c r="I52">
        <v>1.2999999999999999E-4</v>
      </c>
      <c r="J52">
        <v>1.97</v>
      </c>
      <c r="K52">
        <v>2.3E-5</v>
      </c>
      <c r="L52">
        <v>1.2899999999999999E-3</v>
      </c>
      <c r="M52" t="s">
        <v>878</v>
      </c>
      <c r="N52">
        <v>1.25E-3</v>
      </c>
      <c r="O52">
        <v>1.8699999999999999E-3</v>
      </c>
      <c r="P52">
        <v>4.1E-5</v>
      </c>
      <c r="Q52">
        <v>0.375</v>
      </c>
      <c r="R52">
        <v>2.2900000000000001E-4</v>
      </c>
      <c r="S52">
        <v>1.2899999999999999E-4</v>
      </c>
      <c r="T52">
        <v>6.9999999999999994E-5</v>
      </c>
      <c r="U52">
        <v>3.73</v>
      </c>
      <c r="V52">
        <v>1.8500000000000001E-3</v>
      </c>
      <c r="W52">
        <v>2.3499999999999999E-4</v>
      </c>
      <c r="X52" t="s">
        <v>878</v>
      </c>
      <c r="Y52" s="2">
        <v>5.0000000000000002E-5</v>
      </c>
      <c r="Z52" s="2">
        <v>1E-4</v>
      </c>
      <c r="AA52">
        <v>4.6999999999999997E-5</v>
      </c>
      <c r="AB52">
        <v>2.0000000000000002E-5</v>
      </c>
      <c r="AC52" t="s">
        <v>878</v>
      </c>
      <c r="AD52">
        <v>1.06</v>
      </c>
      <c r="AE52">
        <v>5.7499999999999999E-4</v>
      </c>
      <c r="AF52">
        <v>5.7700000000000004E-4</v>
      </c>
      <c r="AG52">
        <v>1.5999999999999999E-5</v>
      </c>
      <c r="AH52">
        <v>1.69</v>
      </c>
      <c r="AI52">
        <v>3.1E-2</v>
      </c>
      <c r="AJ52">
        <v>8.0999999999999996E-3</v>
      </c>
      <c r="AK52">
        <v>2.34</v>
      </c>
      <c r="AL52">
        <v>1.4100000000000001E-4</v>
      </c>
      <c r="AM52">
        <v>8.4400000000000002E-4</v>
      </c>
      <c r="AN52">
        <v>1.0200000000000001E-3</v>
      </c>
      <c r="AO52">
        <v>5.5E-2</v>
      </c>
      <c r="AP52">
        <v>1.17E-3</v>
      </c>
      <c r="AQ52" t="s">
        <v>878</v>
      </c>
      <c r="AR52">
        <v>1.95E-4</v>
      </c>
      <c r="AS52" t="s">
        <v>878</v>
      </c>
      <c r="AT52">
        <v>6.2600000000000004E-4</v>
      </c>
      <c r="AU52">
        <v>1.8E-5</v>
      </c>
      <c r="AV52" t="s">
        <v>878</v>
      </c>
      <c r="AW52" t="s">
        <v>878</v>
      </c>
      <c r="AX52">
        <v>0.98799999999999999</v>
      </c>
      <c r="AY52">
        <v>1.1400000000000001E-4</v>
      </c>
      <c r="AZ52">
        <v>1.6900000000000001E-3</v>
      </c>
      <c r="BA52">
        <v>5.9299999999999999E-4</v>
      </c>
      <c r="BB52" t="s">
        <v>878</v>
      </c>
      <c r="BC52">
        <v>1.8699999999999999E-4</v>
      </c>
      <c r="BD52">
        <v>3.5300000000000002E-4</v>
      </c>
      <c r="BE52">
        <v>1.6299999999999999E-2</v>
      </c>
      <c r="BF52" s="2">
        <v>5.0000000000000002E-5</v>
      </c>
      <c r="BG52">
        <v>3.8000000000000002E-5</v>
      </c>
      <c r="BH52">
        <v>1.2999999999999999E-5</v>
      </c>
      <c r="BI52">
        <v>4.8999999999999998E-5</v>
      </c>
      <c r="BJ52">
        <v>0.28399999999999997</v>
      </c>
      <c r="BK52">
        <v>1.4E-5</v>
      </c>
      <c r="BL52">
        <v>1.9000000000000001E-5</v>
      </c>
      <c r="BM52">
        <v>1.1E-5</v>
      </c>
      <c r="BN52">
        <v>1.4800000000000001E-2</v>
      </c>
      <c r="BO52">
        <v>1.95E-4</v>
      </c>
      <c r="BP52">
        <v>1.1800000000000001E-3</v>
      </c>
      <c r="BQ52">
        <v>1.22E-4</v>
      </c>
      <c r="BR52">
        <v>1.0500000000000001E-2</v>
      </c>
      <c r="BS52" t="s">
        <v>878</v>
      </c>
    </row>
    <row r="53" spans="1:71" x14ac:dyDescent="0.25">
      <c r="A53" t="s">
        <v>321</v>
      </c>
      <c r="B53">
        <v>8.9900000000000003E-5</v>
      </c>
      <c r="C53">
        <v>7.64</v>
      </c>
      <c r="D53">
        <v>2.2499999999999998E-3</v>
      </c>
      <c r="E53">
        <v>1.34E-5</v>
      </c>
      <c r="F53" s="2">
        <v>1E-3</v>
      </c>
      <c r="G53">
        <v>8.6999999999999994E-2</v>
      </c>
      <c r="H53">
        <v>2.14E-4</v>
      </c>
      <c r="I53">
        <v>1.5899999999999999E-4</v>
      </c>
      <c r="J53">
        <v>1.55</v>
      </c>
      <c r="K53">
        <v>6.4999999999999994E-5</v>
      </c>
      <c r="L53">
        <v>6.3E-3</v>
      </c>
      <c r="M53" t="s">
        <v>878</v>
      </c>
      <c r="N53">
        <v>1.1199999999999999E-3</v>
      </c>
      <c r="O53">
        <v>4.13E-3</v>
      </c>
      <c r="P53">
        <v>9.3199999999999999E-4</v>
      </c>
      <c r="Q53">
        <v>0.378</v>
      </c>
      <c r="R53">
        <v>3.0499999999999999E-4</v>
      </c>
      <c r="S53">
        <v>1.25E-4</v>
      </c>
      <c r="T53">
        <v>1.25E-4</v>
      </c>
      <c r="U53">
        <v>2.96</v>
      </c>
      <c r="V53">
        <v>2.0500000000000002E-3</v>
      </c>
      <c r="W53">
        <v>4.9100000000000001E-4</v>
      </c>
      <c r="X53">
        <v>1.0000000000000001E-5</v>
      </c>
      <c r="Y53">
        <v>1.63E-4</v>
      </c>
      <c r="Z53">
        <v>3.1999999999999999E-6</v>
      </c>
      <c r="AA53">
        <v>5.0000000000000002E-5</v>
      </c>
      <c r="AB53">
        <v>3.3000000000000003E-5</v>
      </c>
      <c r="AC53" t="s">
        <v>878</v>
      </c>
      <c r="AD53">
        <v>2.59</v>
      </c>
      <c r="AE53">
        <v>3.0599999999999998E-3</v>
      </c>
      <c r="AF53">
        <v>4.3499999999999997E-3</v>
      </c>
      <c r="AG53">
        <v>1.5E-5</v>
      </c>
      <c r="AH53">
        <v>0.755</v>
      </c>
      <c r="AI53">
        <v>3.2000000000000001E-2</v>
      </c>
      <c r="AJ53">
        <v>9.2999999999999992E-3</v>
      </c>
      <c r="AK53">
        <v>2.2000000000000002</v>
      </c>
      <c r="AL53">
        <v>1.06E-3</v>
      </c>
      <c r="AM53">
        <v>2.7499999999999998E-3</v>
      </c>
      <c r="AN53">
        <v>1.5900000000000001E-3</v>
      </c>
      <c r="AO53">
        <v>7.5999999999999998E-2</v>
      </c>
      <c r="AP53">
        <v>6.1000000000000004E-3</v>
      </c>
      <c r="AQ53" t="s">
        <v>878</v>
      </c>
      <c r="AR53">
        <v>7.0699999999999995E-4</v>
      </c>
      <c r="AS53" t="s">
        <v>878</v>
      </c>
      <c r="AT53">
        <v>8.3999999999999995E-3</v>
      </c>
      <c r="AU53">
        <v>5.4999999999999999E-6</v>
      </c>
      <c r="AV53" t="s">
        <v>878</v>
      </c>
      <c r="AW53" t="s">
        <v>878</v>
      </c>
      <c r="AX53">
        <v>0.61799999999999999</v>
      </c>
      <c r="AY53">
        <v>1.45E-4</v>
      </c>
      <c r="AZ53">
        <v>8.1700000000000002E-4</v>
      </c>
      <c r="BA53">
        <v>4.6299999999999998E-4</v>
      </c>
      <c r="BB53" t="s">
        <v>878</v>
      </c>
      <c r="BC53" t="s">
        <v>878</v>
      </c>
      <c r="BD53">
        <v>4.5600000000000003E-4</v>
      </c>
      <c r="BE53">
        <v>1.9599999999999999E-2</v>
      </c>
      <c r="BF53">
        <v>9.2999999999999997E-5</v>
      </c>
      <c r="BG53">
        <v>6.3999999999999997E-5</v>
      </c>
      <c r="BH53">
        <v>6.0000000000000002E-5</v>
      </c>
      <c r="BI53">
        <v>1.17E-3</v>
      </c>
      <c r="BJ53">
        <v>0.32300000000000001</v>
      </c>
      <c r="BK53">
        <v>8.1000000000000004E-5</v>
      </c>
      <c r="BL53">
        <v>1.5999999999999999E-5</v>
      </c>
      <c r="BM53">
        <v>3.2000000000000003E-4</v>
      </c>
      <c r="BN53">
        <v>6.1000000000000004E-3</v>
      </c>
      <c r="BO53">
        <v>9.3599999999999998E-4</v>
      </c>
      <c r="BP53">
        <v>1.3699999999999999E-3</v>
      </c>
      <c r="BQ53">
        <v>9.8999999999999994E-5</v>
      </c>
      <c r="BR53">
        <v>2.29E-2</v>
      </c>
      <c r="BS53">
        <v>5.3E-3</v>
      </c>
    </row>
    <row r="54" spans="1:71" x14ac:dyDescent="0.25">
      <c r="A54" t="s">
        <v>322</v>
      </c>
      <c r="B54" t="s">
        <v>878</v>
      </c>
      <c r="C54" t="s">
        <v>878</v>
      </c>
      <c r="D54" t="s">
        <v>878</v>
      </c>
      <c r="E54">
        <v>3.1099999999999997E-5</v>
      </c>
      <c r="F54" t="s">
        <v>878</v>
      </c>
      <c r="G54" t="s">
        <v>878</v>
      </c>
      <c r="H54" t="s">
        <v>878</v>
      </c>
      <c r="I54" t="s">
        <v>878</v>
      </c>
      <c r="J54" t="s">
        <v>878</v>
      </c>
      <c r="K54" t="s">
        <v>878</v>
      </c>
      <c r="L54" t="s">
        <v>878</v>
      </c>
      <c r="M54" t="s">
        <v>878</v>
      </c>
      <c r="N54" t="s">
        <v>878</v>
      </c>
      <c r="O54" t="s">
        <v>878</v>
      </c>
      <c r="P54" t="s">
        <v>878</v>
      </c>
      <c r="Q54">
        <v>0.71199999999999997</v>
      </c>
      <c r="R54" t="s">
        <v>878</v>
      </c>
      <c r="S54" t="s">
        <v>878</v>
      </c>
      <c r="T54" t="s">
        <v>878</v>
      </c>
      <c r="U54" t="s">
        <v>878</v>
      </c>
      <c r="V54" t="s">
        <v>878</v>
      </c>
      <c r="W54" t="s">
        <v>878</v>
      </c>
      <c r="X54" t="s">
        <v>878</v>
      </c>
      <c r="Y54" t="s">
        <v>878</v>
      </c>
      <c r="Z54" t="s">
        <v>878</v>
      </c>
      <c r="AA54" t="s">
        <v>878</v>
      </c>
      <c r="AB54" t="s">
        <v>878</v>
      </c>
      <c r="AC54" t="s">
        <v>878</v>
      </c>
      <c r="AD54" t="s">
        <v>878</v>
      </c>
      <c r="AE54" t="s">
        <v>878</v>
      </c>
      <c r="AF54" t="s">
        <v>878</v>
      </c>
      <c r="AG54" t="s">
        <v>878</v>
      </c>
      <c r="AH54" t="s">
        <v>878</v>
      </c>
      <c r="AI54" t="s">
        <v>878</v>
      </c>
      <c r="AJ54">
        <v>1.77E-2</v>
      </c>
      <c r="AK54" t="s">
        <v>878</v>
      </c>
      <c r="AL54" t="s">
        <v>878</v>
      </c>
      <c r="AM54" t="s">
        <v>878</v>
      </c>
      <c r="AN54" t="s">
        <v>878</v>
      </c>
      <c r="AO54" t="s">
        <v>878</v>
      </c>
      <c r="AP54" t="s">
        <v>878</v>
      </c>
      <c r="AQ54" t="s">
        <v>878</v>
      </c>
      <c r="AR54" t="s">
        <v>878</v>
      </c>
      <c r="AS54" t="s">
        <v>878</v>
      </c>
      <c r="AT54" t="s">
        <v>878</v>
      </c>
      <c r="AU54" t="s">
        <v>878</v>
      </c>
      <c r="AV54" t="s">
        <v>878</v>
      </c>
      <c r="AW54" t="s">
        <v>878</v>
      </c>
      <c r="AX54">
        <v>1.27</v>
      </c>
      <c r="AY54" t="s">
        <v>878</v>
      </c>
      <c r="AZ54" t="s">
        <v>878</v>
      </c>
      <c r="BA54" t="s">
        <v>878</v>
      </c>
      <c r="BB54" t="s">
        <v>878</v>
      </c>
      <c r="BC54" t="s">
        <v>878</v>
      </c>
      <c r="BD54" t="s">
        <v>878</v>
      </c>
      <c r="BE54" t="s">
        <v>878</v>
      </c>
      <c r="BF54" t="s">
        <v>878</v>
      </c>
      <c r="BG54" t="s">
        <v>878</v>
      </c>
      <c r="BH54" t="s">
        <v>878</v>
      </c>
      <c r="BI54" t="s">
        <v>878</v>
      </c>
      <c r="BJ54" t="s">
        <v>878</v>
      </c>
      <c r="BK54" t="s">
        <v>878</v>
      </c>
      <c r="BL54" t="s">
        <v>878</v>
      </c>
      <c r="BM54" t="s">
        <v>878</v>
      </c>
      <c r="BN54" t="s">
        <v>878</v>
      </c>
      <c r="BO54" t="s">
        <v>878</v>
      </c>
      <c r="BP54" t="s">
        <v>878</v>
      </c>
      <c r="BQ54" t="s">
        <v>878</v>
      </c>
      <c r="BR54" t="s">
        <v>878</v>
      </c>
      <c r="BS54" t="s">
        <v>878</v>
      </c>
    </row>
    <row r="55" spans="1:71" x14ac:dyDescent="0.25">
      <c r="A55" t="s">
        <v>323</v>
      </c>
      <c r="B55">
        <v>1.4300000000000001E-4</v>
      </c>
      <c r="C55">
        <v>7.94</v>
      </c>
      <c r="D55">
        <v>7.9000000000000008E-3</v>
      </c>
      <c r="E55">
        <v>3.1300000000000002E-5</v>
      </c>
      <c r="F55" s="2">
        <v>1E-3</v>
      </c>
      <c r="G55">
        <v>1.03E-2</v>
      </c>
      <c r="H55">
        <v>5.1999999999999997E-5</v>
      </c>
      <c r="I55">
        <v>1.6100000000000001E-4</v>
      </c>
      <c r="J55">
        <v>1.83</v>
      </c>
      <c r="K55">
        <v>2.5999999999999998E-5</v>
      </c>
      <c r="L55">
        <v>1.17E-3</v>
      </c>
      <c r="M55" t="s">
        <v>878</v>
      </c>
      <c r="N55">
        <v>1.5399999999999999E-3</v>
      </c>
      <c r="O55">
        <v>1.73E-3</v>
      </c>
      <c r="P55">
        <v>4.3999999999999999E-5</v>
      </c>
      <c r="Q55">
        <v>0.67800000000000005</v>
      </c>
      <c r="R55">
        <v>2.1100000000000001E-4</v>
      </c>
      <c r="S55">
        <v>1.2300000000000001E-4</v>
      </c>
      <c r="T55">
        <v>6.7000000000000002E-5</v>
      </c>
      <c r="U55">
        <v>3.86</v>
      </c>
      <c r="V55">
        <v>1.8799999999999999E-3</v>
      </c>
      <c r="W55">
        <v>2.1499999999999999E-4</v>
      </c>
      <c r="X55" t="s">
        <v>878</v>
      </c>
      <c r="Y55" s="2">
        <v>5.0000000000000002E-5</v>
      </c>
      <c r="Z55">
        <v>6.6000000000000003E-6</v>
      </c>
      <c r="AA55">
        <v>4.3000000000000002E-5</v>
      </c>
      <c r="AB55">
        <v>2.3E-5</v>
      </c>
      <c r="AC55" t="s">
        <v>878</v>
      </c>
      <c r="AD55">
        <v>1.1599999999999999</v>
      </c>
      <c r="AE55">
        <v>5.0299999999999997E-4</v>
      </c>
      <c r="AF55">
        <v>5.6899999999999995E-4</v>
      </c>
      <c r="AG55">
        <v>1.5999999999999999E-5</v>
      </c>
      <c r="AH55">
        <v>1.64</v>
      </c>
      <c r="AI55">
        <v>2.8000000000000001E-2</v>
      </c>
      <c r="AJ55">
        <v>1.6299999999999999E-2</v>
      </c>
      <c r="AK55">
        <v>2.46</v>
      </c>
      <c r="AL55">
        <v>1.4200000000000001E-4</v>
      </c>
      <c r="AM55">
        <v>7.3999999999999999E-4</v>
      </c>
      <c r="AN55">
        <v>1.1100000000000001E-3</v>
      </c>
      <c r="AO55">
        <v>5.2999999999999999E-2</v>
      </c>
      <c r="AP55">
        <v>1.31E-3</v>
      </c>
      <c r="AQ55" t="s">
        <v>878</v>
      </c>
      <c r="AR55">
        <v>1.7200000000000001E-4</v>
      </c>
      <c r="AS55" t="s">
        <v>878</v>
      </c>
      <c r="AT55">
        <v>7.3399999999999995E-4</v>
      </c>
      <c r="AU55">
        <v>1.8E-5</v>
      </c>
      <c r="AV55" t="s">
        <v>878</v>
      </c>
      <c r="AW55" t="s">
        <v>878</v>
      </c>
      <c r="AX55">
        <v>1.28</v>
      </c>
      <c r="AY55">
        <v>3.0400000000000002E-4</v>
      </c>
      <c r="AZ55">
        <v>1.6800000000000001E-3</v>
      </c>
      <c r="BA55">
        <v>1.1199999999999999E-3</v>
      </c>
      <c r="BB55" t="s">
        <v>878</v>
      </c>
      <c r="BC55">
        <v>1.7100000000000001E-4</v>
      </c>
      <c r="BD55">
        <v>3.97E-4</v>
      </c>
      <c r="BE55">
        <v>1.6400000000000001E-2</v>
      </c>
      <c r="BF55" s="2">
        <v>5.0000000000000002E-5</v>
      </c>
      <c r="BG55">
        <v>3.6000000000000001E-5</v>
      </c>
      <c r="BH55">
        <v>2.5000000000000001E-5</v>
      </c>
      <c r="BI55">
        <v>4.5000000000000003E-5</v>
      </c>
      <c r="BJ55">
        <v>0.28499999999999998</v>
      </c>
      <c r="BK55">
        <v>1.5999999999999999E-5</v>
      </c>
      <c r="BL55">
        <v>1.8E-5</v>
      </c>
      <c r="BM55">
        <v>1.1E-5</v>
      </c>
      <c r="BN55">
        <v>1.5299999999999999E-2</v>
      </c>
      <c r="BO55">
        <v>2.02E-4</v>
      </c>
      <c r="BP55">
        <v>1.1100000000000001E-3</v>
      </c>
      <c r="BQ55">
        <v>1.17E-4</v>
      </c>
      <c r="BR55">
        <v>1.2200000000000001E-2</v>
      </c>
      <c r="BS55" s="2">
        <v>1E-3</v>
      </c>
    </row>
    <row r="56" spans="1:71" x14ac:dyDescent="0.25">
      <c r="A56" t="s">
        <v>324</v>
      </c>
      <c r="B56">
        <v>1.76E-4</v>
      </c>
      <c r="C56">
        <v>7.48</v>
      </c>
      <c r="D56">
        <v>4.0600000000000002E-3</v>
      </c>
      <c r="E56">
        <v>3.2700000000000002E-5</v>
      </c>
      <c r="F56" s="2">
        <v>1E-3</v>
      </c>
      <c r="G56">
        <v>7.8200000000000006E-2</v>
      </c>
      <c r="H56">
        <v>2.0100000000000001E-4</v>
      </c>
      <c r="I56">
        <v>2.3499999999999999E-4</v>
      </c>
      <c r="J56">
        <v>1.57</v>
      </c>
      <c r="K56">
        <v>1.0399999999999999E-4</v>
      </c>
      <c r="L56">
        <v>5.5999999999999999E-3</v>
      </c>
      <c r="M56" t="s">
        <v>878</v>
      </c>
      <c r="N56">
        <v>1.4599999999999999E-3</v>
      </c>
      <c r="O56">
        <v>3.65E-3</v>
      </c>
      <c r="P56">
        <v>7.9600000000000005E-4</v>
      </c>
      <c r="Q56">
        <v>0.71199999999999997</v>
      </c>
      <c r="R56">
        <v>2.9799999999999998E-4</v>
      </c>
      <c r="S56">
        <v>1.26E-4</v>
      </c>
      <c r="T56">
        <v>1.2E-4</v>
      </c>
      <c r="U56">
        <v>3.15</v>
      </c>
      <c r="V56">
        <v>1.97E-3</v>
      </c>
      <c r="W56">
        <v>4.5300000000000001E-4</v>
      </c>
      <c r="X56">
        <v>1.1E-5</v>
      </c>
      <c r="Y56">
        <v>1.6699999999999999E-4</v>
      </c>
      <c r="Z56">
        <v>5.6999999999999996E-6</v>
      </c>
      <c r="AA56">
        <v>4.8999999999999998E-5</v>
      </c>
      <c r="AB56">
        <v>5.7000000000000003E-5</v>
      </c>
      <c r="AC56" t="s">
        <v>878</v>
      </c>
      <c r="AD56">
        <v>2.68</v>
      </c>
      <c r="AE56">
        <v>2.7200000000000002E-3</v>
      </c>
      <c r="AF56">
        <v>3.8800000000000002E-3</v>
      </c>
      <c r="AG56">
        <v>1.7E-5</v>
      </c>
      <c r="AH56">
        <v>0.78600000000000003</v>
      </c>
      <c r="AI56">
        <v>3.1E-2</v>
      </c>
      <c r="AJ56">
        <v>1.7600000000000001E-2</v>
      </c>
      <c r="AK56">
        <v>2.3199999999999998</v>
      </c>
      <c r="AL56">
        <v>9.6500000000000004E-4</v>
      </c>
      <c r="AM56">
        <v>2.3900000000000002E-3</v>
      </c>
      <c r="AN56">
        <v>1.4300000000000001E-3</v>
      </c>
      <c r="AO56">
        <v>7.6999999999999999E-2</v>
      </c>
      <c r="AP56">
        <v>9.1999999999999998E-3</v>
      </c>
      <c r="AQ56" t="s">
        <v>878</v>
      </c>
      <c r="AR56">
        <v>6.5700000000000003E-4</v>
      </c>
      <c r="AS56" t="s">
        <v>878</v>
      </c>
      <c r="AT56">
        <v>7.0000000000000001E-3</v>
      </c>
      <c r="AU56">
        <v>5.5999999999999997E-6</v>
      </c>
      <c r="AV56" t="s">
        <v>878</v>
      </c>
      <c r="AW56" t="s">
        <v>878</v>
      </c>
      <c r="AX56">
        <v>1.05</v>
      </c>
      <c r="AY56">
        <v>2.9E-4</v>
      </c>
      <c r="AZ56">
        <v>8.1099999999999998E-4</v>
      </c>
      <c r="BA56">
        <v>8.5899999999999995E-4</v>
      </c>
      <c r="BB56" t="s">
        <v>878</v>
      </c>
      <c r="BC56" t="s">
        <v>878</v>
      </c>
      <c r="BD56">
        <v>4.2299999999999998E-4</v>
      </c>
      <c r="BE56">
        <v>2.4799999999999999E-2</v>
      </c>
      <c r="BF56">
        <v>8.5000000000000006E-5</v>
      </c>
      <c r="BG56">
        <v>6.0000000000000002E-5</v>
      </c>
      <c r="BH56">
        <v>1.15E-4</v>
      </c>
      <c r="BI56">
        <v>1.01E-3</v>
      </c>
      <c r="BJ56">
        <v>0.29899999999999999</v>
      </c>
      <c r="BK56">
        <v>7.1000000000000005E-5</v>
      </c>
      <c r="BL56">
        <v>1.7E-5</v>
      </c>
      <c r="BM56">
        <v>2.8800000000000001E-4</v>
      </c>
      <c r="BN56">
        <v>6.1999999999999998E-3</v>
      </c>
      <c r="BO56">
        <v>8.5400000000000005E-4</v>
      </c>
      <c r="BP56">
        <v>1.33E-3</v>
      </c>
      <c r="BQ56">
        <v>1.08E-4</v>
      </c>
      <c r="BR56">
        <v>3.5900000000000001E-2</v>
      </c>
      <c r="BS56">
        <v>5.4999999999999997E-3</v>
      </c>
    </row>
    <row r="57" spans="1:71" x14ac:dyDescent="0.25">
      <c r="A57" t="s">
        <v>325</v>
      </c>
      <c r="B57" t="s">
        <v>878</v>
      </c>
      <c r="C57" t="s">
        <v>878</v>
      </c>
      <c r="D57" t="s">
        <v>878</v>
      </c>
      <c r="E57">
        <v>1.56E-4</v>
      </c>
      <c r="F57" t="s">
        <v>878</v>
      </c>
      <c r="G57" t="s">
        <v>878</v>
      </c>
      <c r="H57" t="s">
        <v>878</v>
      </c>
      <c r="I57" t="s">
        <v>878</v>
      </c>
      <c r="J57" t="s">
        <v>878</v>
      </c>
      <c r="K57" t="s">
        <v>878</v>
      </c>
      <c r="L57" t="s">
        <v>878</v>
      </c>
      <c r="M57" t="s">
        <v>878</v>
      </c>
      <c r="N57" t="s">
        <v>878</v>
      </c>
      <c r="O57" t="s">
        <v>878</v>
      </c>
      <c r="P57" t="s">
        <v>878</v>
      </c>
      <c r="Q57" t="s">
        <v>878</v>
      </c>
      <c r="R57" t="s">
        <v>878</v>
      </c>
      <c r="S57" t="s">
        <v>878</v>
      </c>
      <c r="T57" t="s">
        <v>878</v>
      </c>
      <c r="U57" t="s">
        <v>878</v>
      </c>
      <c r="V57" t="s">
        <v>878</v>
      </c>
      <c r="W57" t="s">
        <v>878</v>
      </c>
      <c r="X57" t="s">
        <v>878</v>
      </c>
      <c r="Y57" t="s">
        <v>878</v>
      </c>
      <c r="Z57" t="s">
        <v>878</v>
      </c>
      <c r="AA57" t="s">
        <v>878</v>
      </c>
      <c r="AB57" t="s">
        <v>878</v>
      </c>
      <c r="AC57" t="s">
        <v>878</v>
      </c>
      <c r="AD57" t="s">
        <v>878</v>
      </c>
      <c r="AE57" t="s">
        <v>878</v>
      </c>
      <c r="AF57" t="s">
        <v>878</v>
      </c>
      <c r="AG57" t="s">
        <v>878</v>
      </c>
      <c r="AH57" t="s">
        <v>878</v>
      </c>
      <c r="AI57" t="s">
        <v>878</v>
      </c>
      <c r="AJ57" t="s">
        <v>878</v>
      </c>
      <c r="AK57" t="s">
        <v>878</v>
      </c>
      <c r="AL57" t="s">
        <v>878</v>
      </c>
      <c r="AM57" t="s">
        <v>878</v>
      </c>
      <c r="AN57" t="s">
        <v>878</v>
      </c>
      <c r="AO57" t="s">
        <v>878</v>
      </c>
      <c r="AP57" t="s">
        <v>878</v>
      </c>
      <c r="AQ57" t="s">
        <v>878</v>
      </c>
      <c r="AR57" t="s">
        <v>878</v>
      </c>
      <c r="AS57" t="s">
        <v>878</v>
      </c>
      <c r="AT57" t="s">
        <v>878</v>
      </c>
      <c r="AU57" t="s">
        <v>878</v>
      </c>
      <c r="AV57" t="s">
        <v>878</v>
      </c>
      <c r="AW57" t="s">
        <v>878</v>
      </c>
      <c r="AX57" t="s">
        <v>878</v>
      </c>
      <c r="AY57" t="s">
        <v>878</v>
      </c>
      <c r="AZ57" t="s">
        <v>878</v>
      </c>
      <c r="BA57" t="s">
        <v>878</v>
      </c>
      <c r="BB57" t="s">
        <v>878</v>
      </c>
      <c r="BC57" t="s">
        <v>878</v>
      </c>
      <c r="BD57" t="s">
        <v>878</v>
      </c>
      <c r="BE57" t="s">
        <v>878</v>
      </c>
      <c r="BF57" t="s">
        <v>878</v>
      </c>
      <c r="BG57" t="s">
        <v>878</v>
      </c>
      <c r="BH57" t="s">
        <v>878</v>
      </c>
      <c r="BI57" t="s">
        <v>878</v>
      </c>
      <c r="BJ57" t="s">
        <v>878</v>
      </c>
      <c r="BK57" t="s">
        <v>878</v>
      </c>
      <c r="BL57" t="s">
        <v>878</v>
      </c>
      <c r="BM57" t="s">
        <v>878</v>
      </c>
      <c r="BN57" t="s">
        <v>878</v>
      </c>
      <c r="BO57" t="s">
        <v>878</v>
      </c>
      <c r="BP57" t="s">
        <v>878</v>
      </c>
      <c r="BQ57" t="s">
        <v>878</v>
      </c>
      <c r="BR57" t="s">
        <v>878</v>
      </c>
      <c r="BS57" t="s">
        <v>878</v>
      </c>
    </row>
    <row r="58" spans="1:71" x14ac:dyDescent="0.25">
      <c r="A58" t="s">
        <v>326</v>
      </c>
      <c r="B58" t="s">
        <v>878</v>
      </c>
      <c r="C58" t="s">
        <v>878</v>
      </c>
      <c r="D58" t="s">
        <v>878</v>
      </c>
      <c r="E58">
        <v>3.3399999999999999E-5</v>
      </c>
      <c r="F58" t="s">
        <v>878</v>
      </c>
      <c r="G58" t="s">
        <v>878</v>
      </c>
      <c r="H58" t="s">
        <v>878</v>
      </c>
      <c r="I58" t="s">
        <v>878</v>
      </c>
      <c r="J58" t="s">
        <v>878</v>
      </c>
      <c r="K58" t="s">
        <v>878</v>
      </c>
      <c r="L58" t="s">
        <v>878</v>
      </c>
      <c r="M58" t="s">
        <v>878</v>
      </c>
      <c r="N58" t="s">
        <v>878</v>
      </c>
      <c r="O58" t="s">
        <v>878</v>
      </c>
      <c r="P58" t="s">
        <v>878</v>
      </c>
      <c r="Q58" t="s">
        <v>878</v>
      </c>
      <c r="R58" t="s">
        <v>878</v>
      </c>
      <c r="S58" t="s">
        <v>878</v>
      </c>
      <c r="T58" t="s">
        <v>878</v>
      </c>
      <c r="U58" t="s">
        <v>878</v>
      </c>
      <c r="V58" t="s">
        <v>878</v>
      </c>
      <c r="W58" t="s">
        <v>878</v>
      </c>
      <c r="X58" t="s">
        <v>878</v>
      </c>
      <c r="Y58" t="s">
        <v>878</v>
      </c>
      <c r="Z58" t="s">
        <v>878</v>
      </c>
      <c r="AA58" t="s">
        <v>878</v>
      </c>
      <c r="AB58" t="s">
        <v>878</v>
      </c>
      <c r="AC58" t="s">
        <v>878</v>
      </c>
      <c r="AD58" t="s">
        <v>878</v>
      </c>
      <c r="AE58" t="s">
        <v>878</v>
      </c>
      <c r="AF58" t="s">
        <v>878</v>
      </c>
      <c r="AG58" t="s">
        <v>878</v>
      </c>
      <c r="AH58" t="s">
        <v>878</v>
      </c>
      <c r="AI58" t="s">
        <v>878</v>
      </c>
      <c r="AJ58" t="s">
        <v>878</v>
      </c>
      <c r="AK58" t="s">
        <v>878</v>
      </c>
      <c r="AL58" t="s">
        <v>878</v>
      </c>
      <c r="AM58" t="s">
        <v>878</v>
      </c>
      <c r="AN58" t="s">
        <v>878</v>
      </c>
      <c r="AO58" t="s">
        <v>878</v>
      </c>
      <c r="AP58" t="s">
        <v>878</v>
      </c>
      <c r="AQ58" t="s">
        <v>878</v>
      </c>
      <c r="AR58" t="s">
        <v>878</v>
      </c>
      <c r="AS58" t="s">
        <v>878</v>
      </c>
      <c r="AT58" t="s">
        <v>878</v>
      </c>
      <c r="AU58" t="s">
        <v>878</v>
      </c>
      <c r="AV58" t="s">
        <v>878</v>
      </c>
      <c r="AW58" t="s">
        <v>878</v>
      </c>
      <c r="AX58" t="s">
        <v>878</v>
      </c>
      <c r="AY58" t="s">
        <v>878</v>
      </c>
      <c r="AZ58" t="s">
        <v>878</v>
      </c>
      <c r="BA58" t="s">
        <v>878</v>
      </c>
      <c r="BB58" t="s">
        <v>878</v>
      </c>
      <c r="BC58" t="s">
        <v>878</v>
      </c>
      <c r="BD58" t="s">
        <v>878</v>
      </c>
      <c r="BE58" t="s">
        <v>878</v>
      </c>
      <c r="BF58" t="s">
        <v>878</v>
      </c>
      <c r="BG58" t="s">
        <v>878</v>
      </c>
      <c r="BH58" t="s">
        <v>878</v>
      </c>
      <c r="BI58" t="s">
        <v>878</v>
      </c>
      <c r="BJ58" t="s">
        <v>878</v>
      </c>
      <c r="BK58" t="s">
        <v>878</v>
      </c>
      <c r="BL58" t="s">
        <v>878</v>
      </c>
      <c r="BM58" t="s">
        <v>878</v>
      </c>
      <c r="BN58" t="s">
        <v>878</v>
      </c>
      <c r="BO58" t="s">
        <v>878</v>
      </c>
      <c r="BP58" t="s">
        <v>878</v>
      </c>
      <c r="BQ58" t="s">
        <v>878</v>
      </c>
      <c r="BR58" t="s">
        <v>878</v>
      </c>
      <c r="BS58" t="s">
        <v>878</v>
      </c>
    </row>
    <row r="59" spans="1:71" x14ac:dyDescent="0.25">
      <c r="A59" t="s">
        <v>327</v>
      </c>
      <c r="B59" t="s">
        <v>878</v>
      </c>
      <c r="C59" t="s">
        <v>878</v>
      </c>
      <c r="D59" t="s">
        <v>878</v>
      </c>
      <c r="E59">
        <v>5.27E-5</v>
      </c>
      <c r="F59" t="s">
        <v>878</v>
      </c>
      <c r="G59" t="s">
        <v>878</v>
      </c>
      <c r="H59" t="s">
        <v>878</v>
      </c>
      <c r="I59" t="s">
        <v>878</v>
      </c>
      <c r="J59" t="s">
        <v>878</v>
      </c>
      <c r="K59" t="s">
        <v>878</v>
      </c>
      <c r="L59" t="s">
        <v>878</v>
      </c>
      <c r="M59" t="s">
        <v>878</v>
      </c>
      <c r="N59" t="s">
        <v>878</v>
      </c>
      <c r="O59" t="s">
        <v>878</v>
      </c>
      <c r="P59" t="s">
        <v>878</v>
      </c>
      <c r="Q59" t="s">
        <v>878</v>
      </c>
      <c r="R59" t="s">
        <v>878</v>
      </c>
      <c r="S59" t="s">
        <v>878</v>
      </c>
      <c r="T59" t="s">
        <v>878</v>
      </c>
      <c r="U59" t="s">
        <v>878</v>
      </c>
      <c r="V59" t="s">
        <v>878</v>
      </c>
      <c r="W59" t="s">
        <v>878</v>
      </c>
      <c r="X59" t="s">
        <v>878</v>
      </c>
      <c r="Y59" t="s">
        <v>878</v>
      </c>
      <c r="Z59" t="s">
        <v>878</v>
      </c>
      <c r="AA59" t="s">
        <v>878</v>
      </c>
      <c r="AB59" t="s">
        <v>878</v>
      </c>
      <c r="AC59" t="s">
        <v>878</v>
      </c>
      <c r="AD59" t="s">
        <v>878</v>
      </c>
      <c r="AE59" t="s">
        <v>878</v>
      </c>
      <c r="AF59" t="s">
        <v>878</v>
      </c>
      <c r="AG59" t="s">
        <v>878</v>
      </c>
      <c r="AH59" t="s">
        <v>878</v>
      </c>
      <c r="AI59" t="s">
        <v>878</v>
      </c>
      <c r="AJ59" t="s">
        <v>878</v>
      </c>
      <c r="AK59" t="s">
        <v>878</v>
      </c>
      <c r="AL59" t="s">
        <v>878</v>
      </c>
      <c r="AM59" t="s">
        <v>878</v>
      </c>
      <c r="AN59" t="s">
        <v>878</v>
      </c>
      <c r="AO59" t="s">
        <v>878</v>
      </c>
      <c r="AP59" t="s">
        <v>878</v>
      </c>
      <c r="AQ59" t="s">
        <v>878</v>
      </c>
      <c r="AR59" t="s">
        <v>878</v>
      </c>
      <c r="AS59" t="s">
        <v>878</v>
      </c>
      <c r="AT59" t="s">
        <v>878</v>
      </c>
      <c r="AU59" t="s">
        <v>878</v>
      </c>
      <c r="AV59" t="s">
        <v>878</v>
      </c>
      <c r="AW59" t="s">
        <v>878</v>
      </c>
      <c r="AX59" t="s">
        <v>878</v>
      </c>
      <c r="AY59" t="s">
        <v>878</v>
      </c>
      <c r="AZ59" t="s">
        <v>878</v>
      </c>
      <c r="BA59" t="s">
        <v>878</v>
      </c>
      <c r="BB59" t="s">
        <v>878</v>
      </c>
      <c r="BC59" t="s">
        <v>878</v>
      </c>
      <c r="BD59" t="s">
        <v>878</v>
      </c>
      <c r="BE59" t="s">
        <v>878</v>
      </c>
      <c r="BF59" t="s">
        <v>878</v>
      </c>
      <c r="BG59" t="s">
        <v>878</v>
      </c>
      <c r="BH59" t="s">
        <v>878</v>
      </c>
      <c r="BI59" t="s">
        <v>878</v>
      </c>
      <c r="BJ59" t="s">
        <v>878</v>
      </c>
      <c r="BK59" t="s">
        <v>878</v>
      </c>
      <c r="BL59" t="s">
        <v>878</v>
      </c>
      <c r="BM59" t="s">
        <v>878</v>
      </c>
      <c r="BN59" t="s">
        <v>878</v>
      </c>
      <c r="BO59" t="s">
        <v>878</v>
      </c>
      <c r="BP59" t="s">
        <v>878</v>
      </c>
      <c r="BQ59" t="s">
        <v>878</v>
      </c>
      <c r="BR59" t="s">
        <v>878</v>
      </c>
      <c r="BS59" t="s">
        <v>878</v>
      </c>
    </row>
    <row r="60" spans="1:71" x14ac:dyDescent="0.25">
      <c r="A60" t="s">
        <v>328</v>
      </c>
      <c r="B60" t="s">
        <v>878</v>
      </c>
      <c r="C60" t="s">
        <v>878</v>
      </c>
      <c r="D60" t="s">
        <v>878</v>
      </c>
      <c r="E60">
        <v>1.02E-4</v>
      </c>
      <c r="F60" t="s">
        <v>878</v>
      </c>
      <c r="G60" t="s">
        <v>878</v>
      </c>
      <c r="H60" t="s">
        <v>878</v>
      </c>
      <c r="I60" t="s">
        <v>878</v>
      </c>
      <c r="J60" t="s">
        <v>878</v>
      </c>
      <c r="K60" t="s">
        <v>878</v>
      </c>
      <c r="L60" t="s">
        <v>878</v>
      </c>
      <c r="M60" t="s">
        <v>878</v>
      </c>
      <c r="N60" t="s">
        <v>878</v>
      </c>
      <c r="O60" t="s">
        <v>878</v>
      </c>
      <c r="P60" t="s">
        <v>878</v>
      </c>
      <c r="Q60" t="s">
        <v>878</v>
      </c>
      <c r="R60" t="s">
        <v>878</v>
      </c>
      <c r="S60" t="s">
        <v>878</v>
      </c>
      <c r="T60" t="s">
        <v>878</v>
      </c>
      <c r="U60" t="s">
        <v>878</v>
      </c>
      <c r="V60" t="s">
        <v>878</v>
      </c>
      <c r="W60" t="s">
        <v>878</v>
      </c>
      <c r="X60" t="s">
        <v>878</v>
      </c>
      <c r="Y60" t="s">
        <v>878</v>
      </c>
      <c r="Z60" t="s">
        <v>878</v>
      </c>
      <c r="AA60" t="s">
        <v>878</v>
      </c>
      <c r="AB60" t="s">
        <v>878</v>
      </c>
      <c r="AC60" t="s">
        <v>878</v>
      </c>
      <c r="AD60" t="s">
        <v>878</v>
      </c>
      <c r="AE60" t="s">
        <v>878</v>
      </c>
      <c r="AF60" t="s">
        <v>878</v>
      </c>
      <c r="AG60" t="s">
        <v>878</v>
      </c>
      <c r="AH60" t="s">
        <v>878</v>
      </c>
      <c r="AI60" t="s">
        <v>878</v>
      </c>
      <c r="AJ60" t="s">
        <v>878</v>
      </c>
      <c r="AK60" t="s">
        <v>878</v>
      </c>
      <c r="AL60" t="s">
        <v>878</v>
      </c>
      <c r="AM60" t="s">
        <v>878</v>
      </c>
      <c r="AN60" t="s">
        <v>878</v>
      </c>
      <c r="AO60" t="s">
        <v>878</v>
      </c>
      <c r="AP60" t="s">
        <v>878</v>
      </c>
      <c r="AQ60" t="s">
        <v>878</v>
      </c>
      <c r="AR60" t="s">
        <v>878</v>
      </c>
      <c r="AS60" t="s">
        <v>878</v>
      </c>
      <c r="AT60" t="s">
        <v>878</v>
      </c>
      <c r="AU60" t="s">
        <v>878</v>
      </c>
      <c r="AV60" t="s">
        <v>878</v>
      </c>
      <c r="AW60" t="s">
        <v>878</v>
      </c>
      <c r="AX60" t="s">
        <v>878</v>
      </c>
      <c r="AY60" t="s">
        <v>878</v>
      </c>
      <c r="AZ60" t="s">
        <v>878</v>
      </c>
      <c r="BA60" t="s">
        <v>878</v>
      </c>
      <c r="BB60" t="s">
        <v>878</v>
      </c>
      <c r="BC60" t="s">
        <v>878</v>
      </c>
      <c r="BD60" t="s">
        <v>878</v>
      </c>
      <c r="BE60" t="s">
        <v>878</v>
      </c>
      <c r="BF60" t="s">
        <v>878</v>
      </c>
      <c r="BG60" t="s">
        <v>878</v>
      </c>
      <c r="BH60" t="s">
        <v>878</v>
      </c>
      <c r="BI60" t="s">
        <v>878</v>
      </c>
      <c r="BJ60" t="s">
        <v>878</v>
      </c>
      <c r="BK60" t="s">
        <v>878</v>
      </c>
      <c r="BL60" t="s">
        <v>878</v>
      </c>
      <c r="BM60" t="s">
        <v>878</v>
      </c>
      <c r="BN60" t="s">
        <v>878</v>
      </c>
      <c r="BO60" t="s">
        <v>878</v>
      </c>
      <c r="BP60" t="s">
        <v>878</v>
      </c>
      <c r="BQ60" t="s">
        <v>878</v>
      </c>
      <c r="BR60" t="s">
        <v>878</v>
      </c>
      <c r="BS60" t="s">
        <v>878</v>
      </c>
    </row>
    <row r="61" spans="1:71" x14ac:dyDescent="0.25">
      <c r="A61" t="s">
        <v>329</v>
      </c>
      <c r="B61" t="s">
        <v>878</v>
      </c>
      <c r="C61" t="s">
        <v>878</v>
      </c>
      <c r="D61" t="s">
        <v>878</v>
      </c>
      <c r="E61">
        <v>1.02E-4</v>
      </c>
      <c r="F61" t="s">
        <v>878</v>
      </c>
      <c r="G61" t="s">
        <v>878</v>
      </c>
      <c r="H61" t="s">
        <v>878</v>
      </c>
      <c r="I61" t="s">
        <v>878</v>
      </c>
      <c r="J61" t="s">
        <v>878</v>
      </c>
      <c r="K61" t="s">
        <v>878</v>
      </c>
      <c r="L61" t="s">
        <v>878</v>
      </c>
      <c r="M61" t="s">
        <v>878</v>
      </c>
      <c r="N61" t="s">
        <v>878</v>
      </c>
      <c r="O61" t="s">
        <v>878</v>
      </c>
      <c r="P61" t="s">
        <v>878</v>
      </c>
      <c r="Q61" t="s">
        <v>878</v>
      </c>
      <c r="R61" t="s">
        <v>878</v>
      </c>
      <c r="S61" t="s">
        <v>878</v>
      </c>
      <c r="T61" t="s">
        <v>878</v>
      </c>
      <c r="U61" t="s">
        <v>878</v>
      </c>
      <c r="V61" t="s">
        <v>878</v>
      </c>
      <c r="W61" t="s">
        <v>878</v>
      </c>
      <c r="X61" t="s">
        <v>878</v>
      </c>
      <c r="Y61" t="s">
        <v>878</v>
      </c>
      <c r="Z61" t="s">
        <v>878</v>
      </c>
      <c r="AA61" t="s">
        <v>878</v>
      </c>
      <c r="AB61" t="s">
        <v>878</v>
      </c>
      <c r="AC61" t="s">
        <v>878</v>
      </c>
      <c r="AD61" t="s">
        <v>878</v>
      </c>
      <c r="AE61" t="s">
        <v>878</v>
      </c>
      <c r="AF61" t="s">
        <v>878</v>
      </c>
      <c r="AG61" t="s">
        <v>878</v>
      </c>
      <c r="AH61" t="s">
        <v>878</v>
      </c>
      <c r="AI61" t="s">
        <v>878</v>
      </c>
      <c r="AJ61" t="s">
        <v>878</v>
      </c>
      <c r="AK61" t="s">
        <v>878</v>
      </c>
      <c r="AL61" t="s">
        <v>878</v>
      </c>
      <c r="AM61" t="s">
        <v>878</v>
      </c>
      <c r="AN61" t="s">
        <v>878</v>
      </c>
      <c r="AO61" t="s">
        <v>878</v>
      </c>
      <c r="AP61" t="s">
        <v>878</v>
      </c>
      <c r="AQ61" t="s">
        <v>878</v>
      </c>
      <c r="AR61" t="s">
        <v>878</v>
      </c>
      <c r="AS61" t="s">
        <v>878</v>
      </c>
      <c r="AT61" t="s">
        <v>878</v>
      </c>
      <c r="AU61" t="s">
        <v>878</v>
      </c>
      <c r="AV61" t="s">
        <v>878</v>
      </c>
      <c r="AW61" t="s">
        <v>878</v>
      </c>
      <c r="AX61" t="s">
        <v>878</v>
      </c>
      <c r="AY61" t="s">
        <v>878</v>
      </c>
      <c r="AZ61" t="s">
        <v>878</v>
      </c>
      <c r="BA61" t="s">
        <v>878</v>
      </c>
      <c r="BB61" t="s">
        <v>878</v>
      </c>
      <c r="BC61" t="s">
        <v>878</v>
      </c>
      <c r="BD61" t="s">
        <v>878</v>
      </c>
      <c r="BE61" t="s">
        <v>878</v>
      </c>
      <c r="BF61" t="s">
        <v>878</v>
      </c>
      <c r="BG61" t="s">
        <v>878</v>
      </c>
      <c r="BH61" t="s">
        <v>878</v>
      </c>
      <c r="BI61" t="s">
        <v>878</v>
      </c>
      <c r="BJ61" t="s">
        <v>878</v>
      </c>
      <c r="BK61" t="s">
        <v>878</v>
      </c>
      <c r="BL61" t="s">
        <v>878</v>
      </c>
      <c r="BM61" t="s">
        <v>878</v>
      </c>
      <c r="BN61" t="s">
        <v>878</v>
      </c>
      <c r="BO61" t="s">
        <v>878</v>
      </c>
      <c r="BP61" t="s">
        <v>878</v>
      </c>
      <c r="BQ61" t="s">
        <v>878</v>
      </c>
      <c r="BR61" t="s">
        <v>878</v>
      </c>
      <c r="BS61" t="s">
        <v>878</v>
      </c>
    </row>
    <row r="62" spans="1:71" x14ac:dyDescent="0.25">
      <c r="A62" t="s">
        <v>330</v>
      </c>
      <c r="B62" t="s">
        <v>878</v>
      </c>
      <c r="C62" t="s">
        <v>878</v>
      </c>
      <c r="D62" t="s">
        <v>878</v>
      </c>
      <c r="E62">
        <v>1.06E-4</v>
      </c>
      <c r="F62" t="s">
        <v>878</v>
      </c>
      <c r="G62" t="s">
        <v>878</v>
      </c>
      <c r="H62" t="s">
        <v>878</v>
      </c>
      <c r="I62" t="s">
        <v>878</v>
      </c>
      <c r="J62" t="s">
        <v>878</v>
      </c>
      <c r="K62" t="s">
        <v>878</v>
      </c>
      <c r="L62" t="s">
        <v>878</v>
      </c>
      <c r="M62" t="s">
        <v>878</v>
      </c>
      <c r="N62" t="s">
        <v>878</v>
      </c>
      <c r="O62" t="s">
        <v>878</v>
      </c>
      <c r="P62" t="s">
        <v>878</v>
      </c>
      <c r="Q62" t="s">
        <v>878</v>
      </c>
      <c r="R62" t="s">
        <v>878</v>
      </c>
      <c r="S62" t="s">
        <v>878</v>
      </c>
      <c r="T62" t="s">
        <v>878</v>
      </c>
      <c r="U62" t="s">
        <v>878</v>
      </c>
      <c r="V62" t="s">
        <v>878</v>
      </c>
      <c r="W62" t="s">
        <v>878</v>
      </c>
      <c r="X62" t="s">
        <v>878</v>
      </c>
      <c r="Y62" t="s">
        <v>878</v>
      </c>
      <c r="Z62" t="s">
        <v>878</v>
      </c>
      <c r="AA62" t="s">
        <v>878</v>
      </c>
      <c r="AB62" t="s">
        <v>878</v>
      </c>
      <c r="AC62" t="s">
        <v>878</v>
      </c>
      <c r="AD62" t="s">
        <v>878</v>
      </c>
      <c r="AE62" t="s">
        <v>878</v>
      </c>
      <c r="AF62" t="s">
        <v>878</v>
      </c>
      <c r="AG62" t="s">
        <v>878</v>
      </c>
      <c r="AH62" t="s">
        <v>878</v>
      </c>
      <c r="AI62" t="s">
        <v>878</v>
      </c>
      <c r="AJ62" t="s">
        <v>878</v>
      </c>
      <c r="AK62" t="s">
        <v>878</v>
      </c>
      <c r="AL62" t="s">
        <v>878</v>
      </c>
      <c r="AM62" t="s">
        <v>878</v>
      </c>
      <c r="AN62" t="s">
        <v>878</v>
      </c>
      <c r="AO62" t="s">
        <v>878</v>
      </c>
      <c r="AP62" t="s">
        <v>878</v>
      </c>
      <c r="AQ62" t="s">
        <v>878</v>
      </c>
      <c r="AR62" t="s">
        <v>878</v>
      </c>
      <c r="AS62" t="s">
        <v>878</v>
      </c>
      <c r="AT62" t="s">
        <v>878</v>
      </c>
      <c r="AU62" t="s">
        <v>878</v>
      </c>
      <c r="AV62" t="s">
        <v>878</v>
      </c>
      <c r="AW62" t="s">
        <v>878</v>
      </c>
      <c r="AX62" t="s">
        <v>878</v>
      </c>
      <c r="AY62" t="s">
        <v>878</v>
      </c>
      <c r="AZ62" t="s">
        <v>878</v>
      </c>
      <c r="BA62" t="s">
        <v>878</v>
      </c>
      <c r="BB62" t="s">
        <v>878</v>
      </c>
      <c r="BC62" t="s">
        <v>878</v>
      </c>
      <c r="BD62" t="s">
        <v>878</v>
      </c>
      <c r="BE62" t="s">
        <v>878</v>
      </c>
      <c r="BF62" t="s">
        <v>878</v>
      </c>
      <c r="BG62" t="s">
        <v>878</v>
      </c>
      <c r="BH62" t="s">
        <v>878</v>
      </c>
      <c r="BI62" t="s">
        <v>878</v>
      </c>
      <c r="BJ62" t="s">
        <v>878</v>
      </c>
      <c r="BK62" t="s">
        <v>878</v>
      </c>
      <c r="BL62" t="s">
        <v>878</v>
      </c>
      <c r="BM62" t="s">
        <v>878</v>
      </c>
      <c r="BN62" t="s">
        <v>878</v>
      </c>
      <c r="BO62" t="s">
        <v>878</v>
      </c>
      <c r="BP62" t="s">
        <v>878</v>
      </c>
      <c r="BQ62" t="s">
        <v>878</v>
      </c>
      <c r="BR62" t="s">
        <v>878</v>
      </c>
      <c r="BS62" t="s">
        <v>878</v>
      </c>
    </row>
    <row r="63" spans="1:71" x14ac:dyDescent="0.25">
      <c r="A63" t="s">
        <v>331</v>
      </c>
      <c r="B63" t="s">
        <v>878</v>
      </c>
      <c r="C63" t="s">
        <v>878</v>
      </c>
      <c r="D63" t="s">
        <v>878</v>
      </c>
      <c r="E63">
        <v>1.6100000000000001E-4</v>
      </c>
      <c r="F63" t="s">
        <v>878</v>
      </c>
      <c r="G63" t="s">
        <v>878</v>
      </c>
      <c r="H63" t="s">
        <v>878</v>
      </c>
      <c r="I63" t="s">
        <v>878</v>
      </c>
      <c r="J63" t="s">
        <v>878</v>
      </c>
      <c r="K63" t="s">
        <v>878</v>
      </c>
      <c r="L63" t="s">
        <v>878</v>
      </c>
      <c r="M63" t="s">
        <v>878</v>
      </c>
      <c r="N63" t="s">
        <v>878</v>
      </c>
      <c r="O63" t="s">
        <v>878</v>
      </c>
      <c r="P63" t="s">
        <v>878</v>
      </c>
      <c r="Q63" t="s">
        <v>878</v>
      </c>
      <c r="R63" t="s">
        <v>878</v>
      </c>
      <c r="S63" t="s">
        <v>878</v>
      </c>
      <c r="T63" t="s">
        <v>878</v>
      </c>
      <c r="U63" t="s">
        <v>878</v>
      </c>
      <c r="V63" t="s">
        <v>878</v>
      </c>
      <c r="W63" t="s">
        <v>878</v>
      </c>
      <c r="X63" t="s">
        <v>878</v>
      </c>
      <c r="Y63" t="s">
        <v>878</v>
      </c>
      <c r="Z63" t="s">
        <v>878</v>
      </c>
      <c r="AA63" t="s">
        <v>878</v>
      </c>
      <c r="AB63" t="s">
        <v>878</v>
      </c>
      <c r="AC63" t="s">
        <v>878</v>
      </c>
      <c r="AD63" t="s">
        <v>878</v>
      </c>
      <c r="AE63" t="s">
        <v>878</v>
      </c>
      <c r="AF63" t="s">
        <v>878</v>
      </c>
      <c r="AG63" t="s">
        <v>878</v>
      </c>
      <c r="AH63" t="s">
        <v>878</v>
      </c>
      <c r="AI63" t="s">
        <v>878</v>
      </c>
      <c r="AJ63" t="s">
        <v>878</v>
      </c>
      <c r="AK63" t="s">
        <v>878</v>
      </c>
      <c r="AL63" t="s">
        <v>878</v>
      </c>
      <c r="AM63" t="s">
        <v>878</v>
      </c>
      <c r="AN63" t="s">
        <v>878</v>
      </c>
      <c r="AO63" t="s">
        <v>878</v>
      </c>
      <c r="AP63" t="s">
        <v>878</v>
      </c>
      <c r="AQ63" t="s">
        <v>878</v>
      </c>
      <c r="AR63" t="s">
        <v>878</v>
      </c>
      <c r="AS63" t="s">
        <v>878</v>
      </c>
      <c r="AT63" t="s">
        <v>878</v>
      </c>
      <c r="AU63" t="s">
        <v>878</v>
      </c>
      <c r="AV63" t="s">
        <v>878</v>
      </c>
      <c r="AW63" t="s">
        <v>878</v>
      </c>
      <c r="AX63" t="s">
        <v>878</v>
      </c>
      <c r="AY63" t="s">
        <v>878</v>
      </c>
      <c r="AZ63" t="s">
        <v>878</v>
      </c>
      <c r="BA63" t="s">
        <v>878</v>
      </c>
      <c r="BB63" t="s">
        <v>878</v>
      </c>
      <c r="BC63" t="s">
        <v>878</v>
      </c>
      <c r="BD63" t="s">
        <v>878</v>
      </c>
      <c r="BE63" t="s">
        <v>878</v>
      </c>
      <c r="BF63" t="s">
        <v>878</v>
      </c>
      <c r="BG63" t="s">
        <v>878</v>
      </c>
      <c r="BH63" t="s">
        <v>878</v>
      </c>
      <c r="BI63" t="s">
        <v>878</v>
      </c>
      <c r="BJ63" t="s">
        <v>878</v>
      </c>
      <c r="BK63" t="s">
        <v>878</v>
      </c>
      <c r="BL63" t="s">
        <v>878</v>
      </c>
      <c r="BM63" t="s">
        <v>878</v>
      </c>
      <c r="BN63" t="s">
        <v>878</v>
      </c>
      <c r="BO63" t="s">
        <v>878</v>
      </c>
      <c r="BP63" t="s">
        <v>878</v>
      </c>
      <c r="BQ63" t="s">
        <v>878</v>
      </c>
      <c r="BR63" t="s">
        <v>878</v>
      </c>
      <c r="BS63" t="s">
        <v>878</v>
      </c>
    </row>
    <row r="64" spans="1:71" x14ac:dyDescent="0.25">
      <c r="A64" t="s">
        <v>332</v>
      </c>
      <c r="B64" t="s">
        <v>878</v>
      </c>
      <c r="C64" t="s">
        <v>878</v>
      </c>
      <c r="D64" t="s">
        <v>878</v>
      </c>
      <c r="E64">
        <v>1.27E-4</v>
      </c>
      <c r="F64" t="s">
        <v>878</v>
      </c>
      <c r="G64" t="s">
        <v>878</v>
      </c>
      <c r="H64" t="s">
        <v>878</v>
      </c>
      <c r="I64" t="s">
        <v>878</v>
      </c>
      <c r="J64" t="s">
        <v>878</v>
      </c>
      <c r="K64" t="s">
        <v>878</v>
      </c>
      <c r="L64" t="s">
        <v>878</v>
      </c>
      <c r="M64" t="s">
        <v>878</v>
      </c>
      <c r="N64" t="s">
        <v>878</v>
      </c>
      <c r="O64" t="s">
        <v>878</v>
      </c>
      <c r="P64" t="s">
        <v>878</v>
      </c>
      <c r="Q64" t="s">
        <v>878</v>
      </c>
      <c r="R64" t="s">
        <v>878</v>
      </c>
      <c r="S64" t="s">
        <v>878</v>
      </c>
      <c r="T64" t="s">
        <v>878</v>
      </c>
      <c r="U64" t="s">
        <v>878</v>
      </c>
      <c r="V64" t="s">
        <v>878</v>
      </c>
      <c r="W64" t="s">
        <v>878</v>
      </c>
      <c r="X64" t="s">
        <v>878</v>
      </c>
      <c r="Y64" t="s">
        <v>878</v>
      </c>
      <c r="Z64" t="s">
        <v>878</v>
      </c>
      <c r="AA64" t="s">
        <v>878</v>
      </c>
      <c r="AB64" t="s">
        <v>878</v>
      </c>
      <c r="AC64" t="s">
        <v>878</v>
      </c>
      <c r="AD64" t="s">
        <v>878</v>
      </c>
      <c r="AE64" t="s">
        <v>878</v>
      </c>
      <c r="AF64" t="s">
        <v>878</v>
      </c>
      <c r="AG64" t="s">
        <v>878</v>
      </c>
      <c r="AH64" t="s">
        <v>878</v>
      </c>
      <c r="AI64" t="s">
        <v>878</v>
      </c>
      <c r="AJ64" t="s">
        <v>878</v>
      </c>
      <c r="AK64" t="s">
        <v>878</v>
      </c>
      <c r="AL64" t="s">
        <v>878</v>
      </c>
      <c r="AM64" t="s">
        <v>878</v>
      </c>
      <c r="AN64" t="s">
        <v>878</v>
      </c>
      <c r="AO64" t="s">
        <v>878</v>
      </c>
      <c r="AP64" t="s">
        <v>878</v>
      </c>
      <c r="AQ64" t="s">
        <v>878</v>
      </c>
      <c r="AR64" t="s">
        <v>878</v>
      </c>
      <c r="AS64" t="s">
        <v>878</v>
      </c>
      <c r="AT64" t="s">
        <v>878</v>
      </c>
      <c r="AU64" t="s">
        <v>878</v>
      </c>
      <c r="AV64" t="s">
        <v>878</v>
      </c>
      <c r="AW64" t="s">
        <v>878</v>
      </c>
      <c r="AX64" t="s">
        <v>878</v>
      </c>
      <c r="AY64" t="s">
        <v>878</v>
      </c>
      <c r="AZ64" t="s">
        <v>878</v>
      </c>
      <c r="BA64" t="s">
        <v>878</v>
      </c>
      <c r="BB64" t="s">
        <v>878</v>
      </c>
      <c r="BC64" t="s">
        <v>878</v>
      </c>
      <c r="BD64" t="s">
        <v>878</v>
      </c>
      <c r="BE64" t="s">
        <v>878</v>
      </c>
      <c r="BF64" t="s">
        <v>878</v>
      </c>
      <c r="BG64" t="s">
        <v>878</v>
      </c>
      <c r="BH64" t="s">
        <v>878</v>
      </c>
      <c r="BI64" t="s">
        <v>878</v>
      </c>
      <c r="BJ64" t="s">
        <v>878</v>
      </c>
      <c r="BK64" t="s">
        <v>878</v>
      </c>
      <c r="BL64" t="s">
        <v>878</v>
      </c>
      <c r="BM64" t="s">
        <v>878</v>
      </c>
      <c r="BN64" t="s">
        <v>878</v>
      </c>
      <c r="BO64" t="s">
        <v>878</v>
      </c>
      <c r="BP64" t="s">
        <v>878</v>
      </c>
      <c r="BQ64" t="s">
        <v>878</v>
      </c>
      <c r="BR64" t="s">
        <v>878</v>
      </c>
      <c r="BS64" t="s">
        <v>878</v>
      </c>
    </row>
    <row r="65" spans="1:71" x14ac:dyDescent="0.25">
      <c r="A65" t="s">
        <v>333</v>
      </c>
      <c r="B65" s="2">
        <v>2.0000000000000001E-4</v>
      </c>
      <c r="C65">
        <v>2.6674234999999999</v>
      </c>
      <c r="D65" t="s">
        <v>878</v>
      </c>
      <c r="E65" t="s">
        <v>878</v>
      </c>
      <c r="F65" t="s">
        <v>878</v>
      </c>
      <c r="G65" t="s">
        <v>878</v>
      </c>
      <c r="H65" t="s">
        <v>878</v>
      </c>
      <c r="I65" t="s">
        <v>878</v>
      </c>
      <c r="J65">
        <v>0.1043449</v>
      </c>
      <c r="K65" t="s">
        <v>878</v>
      </c>
      <c r="L65" t="s">
        <v>878</v>
      </c>
      <c r="M65" t="s">
        <v>878</v>
      </c>
      <c r="N65">
        <v>2.7999999999999998E-4</v>
      </c>
      <c r="O65" t="s">
        <v>878</v>
      </c>
      <c r="P65" t="s">
        <v>878</v>
      </c>
      <c r="Q65">
        <v>1.2999999999999999E-3</v>
      </c>
      <c r="R65" t="s">
        <v>878</v>
      </c>
      <c r="S65" t="s">
        <v>878</v>
      </c>
      <c r="T65" t="s">
        <v>878</v>
      </c>
      <c r="U65">
        <v>1.1499999999999999</v>
      </c>
      <c r="V65" t="s">
        <v>878</v>
      </c>
      <c r="W65" t="s">
        <v>878</v>
      </c>
      <c r="X65" t="s">
        <v>878</v>
      </c>
      <c r="Y65" t="s">
        <v>878</v>
      </c>
      <c r="Z65" t="s">
        <v>878</v>
      </c>
      <c r="AA65" t="s">
        <v>878</v>
      </c>
      <c r="AB65" t="s">
        <v>878</v>
      </c>
      <c r="AC65" t="s">
        <v>878</v>
      </c>
      <c r="AD65" t="s">
        <v>878</v>
      </c>
      <c r="AE65" t="s">
        <v>878</v>
      </c>
      <c r="AF65" t="s">
        <v>878</v>
      </c>
      <c r="AG65" t="s">
        <v>878</v>
      </c>
      <c r="AH65">
        <v>0.38594299999999998</v>
      </c>
      <c r="AI65" t="s">
        <v>878</v>
      </c>
      <c r="AJ65" t="s">
        <v>878</v>
      </c>
      <c r="AK65" t="s">
        <v>878</v>
      </c>
      <c r="AL65" t="s">
        <v>878</v>
      </c>
      <c r="AM65" t="s">
        <v>878</v>
      </c>
      <c r="AN65" t="s">
        <v>878</v>
      </c>
      <c r="AO65" t="s">
        <v>878</v>
      </c>
      <c r="AP65">
        <v>6.6E-4</v>
      </c>
      <c r="AQ65" t="s">
        <v>878</v>
      </c>
      <c r="AR65" t="s">
        <v>878</v>
      </c>
      <c r="AS65" t="s">
        <v>878</v>
      </c>
      <c r="AT65" t="s">
        <v>878</v>
      </c>
      <c r="AU65" t="s">
        <v>878</v>
      </c>
      <c r="AV65" t="s">
        <v>878</v>
      </c>
      <c r="AW65" t="s">
        <v>878</v>
      </c>
      <c r="AX65">
        <v>2.9000000000000001E-2</v>
      </c>
      <c r="AY65" t="s">
        <v>878</v>
      </c>
      <c r="AZ65" t="s">
        <v>878</v>
      </c>
      <c r="BA65" t="s">
        <v>878</v>
      </c>
      <c r="BB65">
        <v>41.461477500000001</v>
      </c>
      <c r="BC65" t="s">
        <v>878</v>
      </c>
      <c r="BD65" t="s">
        <v>878</v>
      </c>
      <c r="BE65" t="s">
        <v>878</v>
      </c>
      <c r="BF65" t="s">
        <v>878</v>
      </c>
      <c r="BG65" t="s">
        <v>878</v>
      </c>
      <c r="BH65" t="s">
        <v>878</v>
      </c>
      <c r="BI65" t="s">
        <v>878</v>
      </c>
      <c r="BJ65" t="s">
        <v>878</v>
      </c>
      <c r="BK65" t="s">
        <v>878</v>
      </c>
      <c r="BL65" t="s">
        <v>878</v>
      </c>
      <c r="BM65" t="s">
        <v>878</v>
      </c>
      <c r="BN65" t="s">
        <v>878</v>
      </c>
      <c r="BO65" t="s">
        <v>878</v>
      </c>
      <c r="BP65" t="s">
        <v>878</v>
      </c>
      <c r="BQ65" t="s">
        <v>878</v>
      </c>
      <c r="BR65">
        <v>6.9999999999999999E-4</v>
      </c>
      <c r="BS65" t="s">
        <v>878</v>
      </c>
    </row>
    <row r="66" spans="1:71" x14ac:dyDescent="0.25">
      <c r="A66" t="s">
        <v>337</v>
      </c>
      <c r="B66" s="2">
        <v>5.0000000000000001E-4</v>
      </c>
      <c r="C66">
        <v>1.3178342000000001</v>
      </c>
      <c r="D66" t="s">
        <v>878</v>
      </c>
      <c r="E66" t="s">
        <v>878</v>
      </c>
      <c r="F66" t="s">
        <v>878</v>
      </c>
      <c r="G66" t="s">
        <v>878</v>
      </c>
      <c r="H66" t="s">
        <v>878</v>
      </c>
      <c r="I66" t="s">
        <v>878</v>
      </c>
      <c r="J66">
        <v>0.1129211</v>
      </c>
      <c r="K66" t="s">
        <v>878</v>
      </c>
      <c r="L66" t="s">
        <v>878</v>
      </c>
      <c r="M66" t="s">
        <v>878</v>
      </c>
      <c r="N66">
        <v>1.1900000000000001E-2</v>
      </c>
      <c r="O66" t="s">
        <v>878</v>
      </c>
      <c r="P66" t="s">
        <v>878</v>
      </c>
      <c r="Q66">
        <v>0.40899999999999997</v>
      </c>
      <c r="R66" t="s">
        <v>878</v>
      </c>
      <c r="S66" t="s">
        <v>878</v>
      </c>
      <c r="T66" t="s">
        <v>878</v>
      </c>
      <c r="U66">
        <v>4.26</v>
      </c>
      <c r="V66" t="s">
        <v>878</v>
      </c>
      <c r="W66" t="s">
        <v>878</v>
      </c>
      <c r="X66" t="s">
        <v>878</v>
      </c>
      <c r="Y66" t="s">
        <v>878</v>
      </c>
      <c r="Z66" t="s">
        <v>878</v>
      </c>
      <c r="AA66" t="s">
        <v>878</v>
      </c>
      <c r="AB66" t="s">
        <v>878</v>
      </c>
      <c r="AC66" t="s">
        <v>878</v>
      </c>
      <c r="AD66" t="s">
        <v>878</v>
      </c>
      <c r="AE66" t="s">
        <v>878</v>
      </c>
      <c r="AF66" t="s">
        <v>878</v>
      </c>
      <c r="AG66" t="s">
        <v>878</v>
      </c>
      <c r="AH66">
        <v>2.2432935000000001</v>
      </c>
      <c r="AI66" t="s">
        <v>878</v>
      </c>
      <c r="AJ66" t="s">
        <v>878</v>
      </c>
      <c r="AK66" t="s">
        <v>878</v>
      </c>
      <c r="AL66" t="s">
        <v>878</v>
      </c>
      <c r="AM66" t="s">
        <v>878</v>
      </c>
      <c r="AN66" t="s">
        <v>878</v>
      </c>
      <c r="AO66" t="s">
        <v>878</v>
      </c>
      <c r="AP66">
        <v>1.35E-2</v>
      </c>
      <c r="AQ66" t="s">
        <v>878</v>
      </c>
      <c r="AR66" t="s">
        <v>878</v>
      </c>
      <c r="AS66" t="s">
        <v>878</v>
      </c>
      <c r="AT66" t="s">
        <v>878</v>
      </c>
      <c r="AU66" t="s">
        <v>878</v>
      </c>
      <c r="AV66" t="s">
        <v>878</v>
      </c>
      <c r="AW66" t="s">
        <v>878</v>
      </c>
      <c r="AX66">
        <v>3.06</v>
      </c>
      <c r="AY66" t="s">
        <v>878</v>
      </c>
      <c r="AZ66" t="s">
        <v>878</v>
      </c>
      <c r="BA66" t="s">
        <v>878</v>
      </c>
      <c r="BB66">
        <v>39.3580203</v>
      </c>
      <c r="BC66" t="s">
        <v>878</v>
      </c>
      <c r="BD66" t="s">
        <v>878</v>
      </c>
      <c r="BE66" t="s">
        <v>878</v>
      </c>
      <c r="BF66" t="s">
        <v>878</v>
      </c>
      <c r="BG66" t="s">
        <v>878</v>
      </c>
      <c r="BH66" t="s">
        <v>878</v>
      </c>
      <c r="BI66" t="s">
        <v>878</v>
      </c>
      <c r="BJ66" t="s">
        <v>878</v>
      </c>
      <c r="BK66" t="s">
        <v>878</v>
      </c>
      <c r="BL66" t="s">
        <v>878</v>
      </c>
      <c r="BM66" t="s">
        <v>878</v>
      </c>
      <c r="BN66" t="s">
        <v>878</v>
      </c>
      <c r="BO66" t="s">
        <v>878</v>
      </c>
      <c r="BP66" t="s">
        <v>878</v>
      </c>
      <c r="BQ66" t="s">
        <v>878</v>
      </c>
      <c r="BR66">
        <v>2.2000000000000001E-3</v>
      </c>
      <c r="BS66" t="s">
        <v>878</v>
      </c>
    </row>
    <row r="67" spans="1:71" x14ac:dyDescent="0.25">
      <c r="A67" t="s">
        <v>340</v>
      </c>
      <c r="B67" s="2">
        <v>1E-3</v>
      </c>
      <c r="C67">
        <v>0.89972620000000003</v>
      </c>
      <c r="D67" t="s">
        <v>878</v>
      </c>
      <c r="E67" t="s">
        <v>878</v>
      </c>
      <c r="F67" t="s">
        <v>878</v>
      </c>
      <c r="G67" t="s">
        <v>878</v>
      </c>
      <c r="H67" t="s">
        <v>878</v>
      </c>
      <c r="I67" t="s">
        <v>878</v>
      </c>
      <c r="J67">
        <v>9.4339180999999996</v>
      </c>
      <c r="K67" t="s">
        <v>878</v>
      </c>
      <c r="L67" t="s">
        <v>878</v>
      </c>
      <c r="M67" t="s">
        <v>878</v>
      </c>
      <c r="N67">
        <v>6.3100000000000003E-2</v>
      </c>
      <c r="O67" t="s">
        <v>878</v>
      </c>
      <c r="P67" t="s">
        <v>878</v>
      </c>
      <c r="Q67">
        <v>0.77200000000000002</v>
      </c>
      <c r="R67" t="s">
        <v>878</v>
      </c>
      <c r="S67" t="s">
        <v>878</v>
      </c>
      <c r="T67" t="s">
        <v>878</v>
      </c>
      <c r="U67">
        <v>8.57</v>
      </c>
      <c r="V67" t="s">
        <v>878</v>
      </c>
      <c r="W67" t="s">
        <v>878</v>
      </c>
      <c r="X67" t="s">
        <v>878</v>
      </c>
      <c r="Y67" t="s">
        <v>878</v>
      </c>
      <c r="Z67" t="s">
        <v>878</v>
      </c>
      <c r="AA67" t="s">
        <v>878</v>
      </c>
      <c r="AB67" t="s">
        <v>878</v>
      </c>
      <c r="AC67" t="s">
        <v>878</v>
      </c>
      <c r="AD67" t="s">
        <v>878</v>
      </c>
      <c r="AE67" t="s">
        <v>878</v>
      </c>
      <c r="AF67" t="s">
        <v>878</v>
      </c>
      <c r="AG67" t="s">
        <v>878</v>
      </c>
      <c r="AH67">
        <v>5.5298391999999996</v>
      </c>
      <c r="AI67" t="s">
        <v>878</v>
      </c>
      <c r="AJ67" t="s">
        <v>878</v>
      </c>
      <c r="AK67" t="s">
        <v>878</v>
      </c>
      <c r="AL67" t="s">
        <v>878</v>
      </c>
      <c r="AM67" t="s">
        <v>878</v>
      </c>
      <c r="AN67" t="s">
        <v>878</v>
      </c>
      <c r="AO67" t="s">
        <v>878</v>
      </c>
      <c r="AP67">
        <v>3.4000000000000002E-2</v>
      </c>
      <c r="AQ67" t="s">
        <v>878</v>
      </c>
      <c r="AR67" t="s">
        <v>878</v>
      </c>
      <c r="AS67" t="s">
        <v>878</v>
      </c>
      <c r="AT67" t="s">
        <v>878</v>
      </c>
      <c r="AU67" t="s">
        <v>878</v>
      </c>
      <c r="AV67" t="s">
        <v>878</v>
      </c>
      <c r="AW67" t="s">
        <v>878</v>
      </c>
      <c r="AX67">
        <v>4.38</v>
      </c>
      <c r="AY67" t="s">
        <v>878</v>
      </c>
      <c r="AZ67" t="s">
        <v>878</v>
      </c>
      <c r="BA67" t="s">
        <v>878</v>
      </c>
      <c r="BB67">
        <v>18.884370799999999</v>
      </c>
      <c r="BC67" t="s">
        <v>878</v>
      </c>
      <c r="BD67" t="s">
        <v>878</v>
      </c>
      <c r="BE67" t="s">
        <v>878</v>
      </c>
      <c r="BF67" t="s">
        <v>878</v>
      </c>
      <c r="BG67" t="s">
        <v>878</v>
      </c>
      <c r="BH67" t="s">
        <v>878</v>
      </c>
      <c r="BI67" t="s">
        <v>878</v>
      </c>
      <c r="BJ67" t="s">
        <v>878</v>
      </c>
      <c r="BK67" t="s">
        <v>878</v>
      </c>
      <c r="BL67" t="s">
        <v>878</v>
      </c>
      <c r="BM67" t="s">
        <v>878</v>
      </c>
      <c r="BN67" t="s">
        <v>878</v>
      </c>
      <c r="BO67" t="s">
        <v>878</v>
      </c>
      <c r="BP67" t="s">
        <v>878</v>
      </c>
      <c r="BQ67" t="s">
        <v>878</v>
      </c>
      <c r="BR67">
        <v>2.5999999999999999E-3</v>
      </c>
      <c r="BS67" t="s">
        <v>878</v>
      </c>
    </row>
    <row r="68" spans="1:71" x14ac:dyDescent="0.25">
      <c r="A68" t="s">
        <v>342</v>
      </c>
      <c r="B68">
        <v>5.0000000000000001E-4</v>
      </c>
      <c r="C68">
        <v>1.7147722999999999</v>
      </c>
      <c r="D68" t="s">
        <v>878</v>
      </c>
      <c r="E68" t="s">
        <v>878</v>
      </c>
      <c r="F68" t="s">
        <v>878</v>
      </c>
      <c r="G68" t="s">
        <v>878</v>
      </c>
      <c r="H68" t="s">
        <v>878</v>
      </c>
      <c r="I68" t="s">
        <v>878</v>
      </c>
      <c r="J68">
        <v>0.61463409999999996</v>
      </c>
      <c r="K68" t="s">
        <v>878</v>
      </c>
      <c r="L68" t="s">
        <v>878</v>
      </c>
      <c r="M68" t="s">
        <v>878</v>
      </c>
      <c r="N68">
        <v>2.3E-2</v>
      </c>
      <c r="O68" t="s">
        <v>878</v>
      </c>
      <c r="P68" t="s">
        <v>878</v>
      </c>
      <c r="Q68">
        <v>1.76</v>
      </c>
      <c r="R68" t="s">
        <v>878</v>
      </c>
      <c r="S68" t="s">
        <v>878</v>
      </c>
      <c r="T68" t="s">
        <v>878</v>
      </c>
      <c r="U68">
        <v>11.07</v>
      </c>
      <c r="V68" t="s">
        <v>878</v>
      </c>
      <c r="W68" t="s">
        <v>878</v>
      </c>
      <c r="X68" t="s">
        <v>878</v>
      </c>
      <c r="Y68" t="s">
        <v>878</v>
      </c>
      <c r="Z68" t="s">
        <v>878</v>
      </c>
      <c r="AA68" t="s">
        <v>878</v>
      </c>
      <c r="AB68" t="s">
        <v>878</v>
      </c>
      <c r="AC68" t="s">
        <v>878</v>
      </c>
      <c r="AD68" t="s">
        <v>878</v>
      </c>
      <c r="AE68" t="s">
        <v>878</v>
      </c>
      <c r="AF68" t="s">
        <v>878</v>
      </c>
      <c r="AG68" t="s">
        <v>878</v>
      </c>
      <c r="AH68">
        <v>3.2684546000000001</v>
      </c>
      <c r="AI68" t="s">
        <v>878</v>
      </c>
      <c r="AJ68" t="s">
        <v>878</v>
      </c>
      <c r="AK68" t="s">
        <v>878</v>
      </c>
      <c r="AL68" t="s">
        <v>878</v>
      </c>
      <c r="AM68" t="s">
        <v>878</v>
      </c>
      <c r="AN68" t="s">
        <v>878</v>
      </c>
      <c r="AO68" t="s">
        <v>878</v>
      </c>
      <c r="AP68">
        <v>4.9200000000000001E-2</v>
      </c>
      <c r="AQ68" t="s">
        <v>878</v>
      </c>
      <c r="AR68" t="s">
        <v>878</v>
      </c>
      <c r="AS68" t="s">
        <v>878</v>
      </c>
      <c r="AT68" t="s">
        <v>878</v>
      </c>
      <c r="AU68" t="s">
        <v>878</v>
      </c>
      <c r="AV68" t="s">
        <v>878</v>
      </c>
      <c r="AW68" t="s">
        <v>878</v>
      </c>
      <c r="AX68">
        <v>10.4</v>
      </c>
      <c r="AY68" t="s">
        <v>878</v>
      </c>
      <c r="AZ68" t="s">
        <v>878</v>
      </c>
      <c r="BA68" t="s">
        <v>878</v>
      </c>
      <c r="BB68">
        <v>29.635373999999999</v>
      </c>
      <c r="BC68" t="s">
        <v>878</v>
      </c>
      <c r="BD68" t="s">
        <v>878</v>
      </c>
      <c r="BE68" t="s">
        <v>878</v>
      </c>
      <c r="BF68" t="s">
        <v>878</v>
      </c>
      <c r="BG68" t="s">
        <v>878</v>
      </c>
      <c r="BH68" t="s">
        <v>878</v>
      </c>
      <c r="BI68" t="s">
        <v>878</v>
      </c>
      <c r="BJ68" t="s">
        <v>878</v>
      </c>
      <c r="BK68" t="s">
        <v>878</v>
      </c>
      <c r="BL68" t="s">
        <v>878</v>
      </c>
      <c r="BM68" t="s">
        <v>878</v>
      </c>
      <c r="BN68" t="s">
        <v>878</v>
      </c>
      <c r="BO68" t="s">
        <v>878</v>
      </c>
      <c r="BP68" t="s">
        <v>878</v>
      </c>
      <c r="BQ68" t="s">
        <v>878</v>
      </c>
      <c r="BR68">
        <v>1.0800000000000001E-2</v>
      </c>
      <c r="BS68" t="s">
        <v>878</v>
      </c>
    </row>
    <row r="69" spans="1:71" x14ac:dyDescent="0.25">
      <c r="A69" t="s">
        <v>343</v>
      </c>
      <c r="B69" s="2">
        <v>5.0000000000000001E-4</v>
      </c>
      <c r="C69">
        <v>1.0955489</v>
      </c>
      <c r="D69" t="s">
        <v>878</v>
      </c>
      <c r="E69" t="s">
        <v>878</v>
      </c>
      <c r="F69" t="s">
        <v>878</v>
      </c>
      <c r="G69" t="s">
        <v>878</v>
      </c>
      <c r="H69" t="s">
        <v>878</v>
      </c>
      <c r="I69" t="s">
        <v>878</v>
      </c>
      <c r="J69">
        <v>0.2808735</v>
      </c>
      <c r="K69" t="s">
        <v>878</v>
      </c>
      <c r="L69" t="s">
        <v>878</v>
      </c>
      <c r="M69" t="s">
        <v>878</v>
      </c>
      <c r="N69">
        <v>1.6799999999999999E-2</v>
      </c>
      <c r="O69" t="s">
        <v>878</v>
      </c>
      <c r="P69" t="s">
        <v>878</v>
      </c>
      <c r="Q69">
        <v>2.25</v>
      </c>
      <c r="R69" t="s">
        <v>878</v>
      </c>
      <c r="S69" t="s">
        <v>878</v>
      </c>
      <c r="T69" t="s">
        <v>878</v>
      </c>
      <c r="U69">
        <v>6.8</v>
      </c>
      <c r="V69" t="s">
        <v>878</v>
      </c>
      <c r="W69" t="s">
        <v>878</v>
      </c>
      <c r="X69" t="s">
        <v>878</v>
      </c>
      <c r="Y69" t="s">
        <v>878</v>
      </c>
      <c r="Z69" t="s">
        <v>878</v>
      </c>
      <c r="AA69" t="s">
        <v>878</v>
      </c>
      <c r="AB69" t="s">
        <v>878</v>
      </c>
      <c r="AC69" t="s">
        <v>878</v>
      </c>
      <c r="AD69" t="s">
        <v>878</v>
      </c>
      <c r="AE69" t="s">
        <v>878</v>
      </c>
      <c r="AF69" t="s">
        <v>878</v>
      </c>
      <c r="AG69" t="s">
        <v>878</v>
      </c>
      <c r="AH69">
        <v>1.8513202</v>
      </c>
      <c r="AI69" t="s">
        <v>878</v>
      </c>
      <c r="AJ69" t="s">
        <v>878</v>
      </c>
      <c r="AK69" t="s">
        <v>878</v>
      </c>
      <c r="AL69" t="s">
        <v>878</v>
      </c>
      <c r="AM69" t="s">
        <v>878</v>
      </c>
      <c r="AN69" t="s">
        <v>878</v>
      </c>
      <c r="AO69" t="s">
        <v>878</v>
      </c>
      <c r="AP69">
        <v>2.1399999999999999E-2</v>
      </c>
      <c r="AQ69" t="s">
        <v>878</v>
      </c>
      <c r="AR69" t="s">
        <v>878</v>
      </c>
      <c r="AS69" t="s">
        <v>878</v>
      </c>
      <c r="AT69" t="s">
        <v>878</v>
      </c>
      <c r="AU69" t="s">
        <v>878</v>
      </c>
      <c r="AV69" t="s">
        <v>878</v>
      </c>
      <c r="AW69" t="s">
        <v>878</v>
      </c>
      <c r="AX69">
        <v>6.2</v>
      </c>
      <c r="AY69" t="s">
        <v>878</v>
      </c>
      <c r="AZ69" t="s">
        <v>878</v>
      </c>
      <c r="BA69" t="s">
        <v>878</v>
      </c>
      <c r="BB69">
        <v>36.4131803</v>
      </c>
      <c r="BC69" t="s">
        <v>878</v>
      </c>
      <c r="BD69" t="s">
        <v>878</v>
      </c>
      <c r="BE69" t="s">
        <v>878</v>
      </c>
      <c r="BF69" t="s">
        <v>878</v>
      </c>
      <c r="BG69" t="s">
        <v>878</v>
      </c>
      <c r="BH69" t="s">
        <v>878</v>
      </c>
      <c r="BI69" t="s">
        <v>878</v>
      </c>
      <c r="BJ69" t="s">
        <v>878</v>
      </c>
      <c r="BK69" t="s">
        <v>878</v>
      </c>
      <c r="BL69" t="s">
        <v>878</v>
      </c>
      <c r="BM69" t="s">
        <v>878</v>
      </c>
      <c r="BN69" t="s">
        <v>878</v>
      </c>
      <c r="BO69" t="s">
        <v>878</v>
      </c>
      <c r="BP69" t="s">
        <v>878</v>
      </c>
      <c r="BQ69" t="s">
        <v>878</v>
      </c>
      <c r="BR69">
        <v>4.4999999999999997E-3</v>
      </c>
      <c r="BS69" t="s">
        <v>878</v>
      </c>
    </row>
    <row r="70" spans="1:71" x14ac:dyDescent="0.25">
      <c r="A70" t="s">
        <v>344</v>
      </c>
      <c r="B70">
        <v>3.1E-4</v>
      </c>
      <c r="C70">
        <v>1.3707593</v>
      </c>
      <c r="D70" t="s">
        <v>878</v>
      </c>
      <c r="E70" t="s">
        <v>878</v>
      </c>
      <c r="F70" t="s">
        <v>878</v>
      </c>
      <c r="G70" t="s">
        <v>878</v>
      </c>
      <c r="H70" t="s">
        <v>878</v>
      </c>
      <c r="I70" t="s">
        <v>878</v>
      </c>
      <c r="J70">
        <v>5.7889999999999997E-2</v>
      </c>
      <c r="K70" t="s">
        <v>878</v>
      </c>
      <c r="L70" t="s">
        <v>878</v>
      </c>
      <c r="M70" t="s">
        <v>878</v>
      </c>
      <c r="N70">
        <v>0.2445</v>
      </c>
      <c r="O70" t="s">
        <v>878</v>
      </c>
      <c r="P70" t="s">
        <v>878</v>
      </c>
      <c r="Q70">
        <v>3.2</v>
      </c>
      <c r="R70" t="s">
        <v>878</v>
      </c>
      <c r="S70" t="s">
        <v>878</v>
      </c>
      <c r="T70" t="s">
        <v>878</v>
      </c>
      <c r="U70">
        <v>8.86</v>
      </c>
      <c r="V70" t="s">
        <v>878</v>
      </c>
      <c r="W70" t="s">
        <v>878</v>
      </c>
      <c r="X70" t="s">
        <v>878</v>
      </c>
      <c r="Y70" t="s">
        <v>878</v>
      </c>
      <c r="Z70" t="s">
        <v>878</v>
      </c>
      <c r="AA70" t="s">
        <v>878</v>
      </c>
      <c r="AB70" t="s">
        <v>878</v>
      </c>
      <c r="AC70" t="s">
        <v>878</v>
      </c>
      <c r="AD70" t="s">
        <v>878</v>
      </c>
      <c r="AE70" t="s">
        <v>878</v>
      </c>
      <c r="AF70" t="s">
        <v>878</v>
      </c>
      <c r="AG70" t="s">
        <v>878</v>
      </c>
      <c r="AH70">
        <v>2.1287167</v>
      </c>
      <c r="AI70" t="s">
        <v>878</v>
      </c>
      <c r="AJ70" t="s">
        <v>878</v>
      </c>
      <c r="AK70" t="s">
        <v>878</v>
      </c>
      <c r="AL70" t="s">
        <v>878</v>
      </c>
      <c r="AM70" t="s">
        <v>878</v>
      </c>
      <c r="AN70" t="s">
        <v>878</v>
      </c>
      <c r="AO70" t="s">
        <v>878</v>
      </c>
      <c r="AP70">
        <v>4.4299999999999999E-2</v>
      </c>
      <c r="AQ70" t="s">
        <v>878</v>
      </c>
      <c r="AR70" t="s">
        <v>878</v>
      </c>
      <c r="AS70" t="s">
        <v>878</v>
      </c>
      <c r="AT70" t="s">
        <v>878</v>
      </c>
      <c r="AU70" t="s">
        <v>878</v>
      </c>
      <c r="AV70" t="s">
        <v>878</v>
      </c>
      <c r="AW70" t="s">
        <v>878</v>
      </c>
      <c r="AX70">
        <v>8.5</v>
      </c>
      <c r="AY70" t="s">
        <v>878</v>
      </c>
      <c r="AZ70" t="s">
        <v>878</v>
      </c>
      <c r="BA70" t="s">
        <v>878</v>
      </c>
      <c r="BB70">
        <v>33.655314300000001</v>
      </c>
      <c r="BC70" t="s">
        <v>878</v>
      </c>
      <c r="BD70" t="s">
        <v>878</v>
      </c>
      <c r="BE70" t="s">
        <v>878</v>
      </c>
      <c r="BF70" t="s">
        <v>878</v>
      </c>
      <c r="BG70" t="s">
        <v>878</v>
      </c>
      <c r="BH70" t="s">
        <v>878</v>
      </c>
      <c r="BI70" t="s">
        <v>878</v>
      </c>
      <c r="BJ70" t="s">
        <v>878</v>
      </c>
      <c r="BK70" t="s">
        <v>878</v>
      </c>
      <c r="BL70" t="s">
        <v>878</v>
      </c>
      <c r="BM70" t="s">
        <v>878</v>
      </c>
      <c r="BN70" t="s">
        <v>878</v>
      </c>
      <c r="BO70" t="s">
        <v>878</v>
      </c>
      <c r="BP70" t="s">
        <v>878</v>
      </c>
      <c r="BQ70" t="s">
        <v>878</v>
      </c>
      <c r="BR70">
        <v>3.7000000000000002E-3</v>
      </c>
      <c r="BS70" t="s">
        <v>878</v>
      </c>
    </row>
    <row r="71" spans="1:71" x14ac:dyDescent="0.25">
      <c r="A71" t="s">
        <v>346</v>
      </c>
      <c r="B71">
        <v>1.1999999999999999E-3</v>
      </c>
      <c r="C71">
        <v>0.73036599999999996</v>
      </c>
      <c r="D71" t="s">
        <v>878</v>
      </c>
      <c r="E71" t="s">
        <v>878</v>
      </c>
      <c r="F71" t="s">
        <v>878</v>
      </c>
      <c r="G71" t="s">
        <v>878</v>
      </c>
      <c r="H71" t="s">
        <v>878</v>
      </c>
      <c r="I71" t="s">
        <v>878</v>
      </c>
      <c r="J71">
        <v>0.70039700000000005</v>
      </c>
      <c r="K71" t="s">
        <v>878</v>
      </c>
      <c r="L71" t="s">
        <v>878</v>
      </c>
      <c r="M71" t="s">
        <v>878</v>
      </c>
      <c r="N71">
        <v>0.19700000000000001</v>
      </c>
      <c r="O71" t="s">
        <v>878</v>
      </c>
      <c r="P71" t="s">
        <v>878</v>
      </c>
      <c r="Q71">
        <v>8.82</v>
      </c>
      <c r="R71" t="s">
        <v>878</v>
      </c>
      <c r="S71" t="s">
        <v>878</v>
      </c>
      <c r="T71" t="s">
        <v>878</v>
      </c>
      <c r="U71">
        <v>11.38</v>
      </c>
      <c r="V71" t="s">
        <v>878</v>
      </c>
      <c r="W71" t="s">
        <v>878</v>
      </c>
      <c r="X71" t="s">
        <v>878</v>
      </c>
      <c r="Y71" t="s">
        <v>878</v>
      </c>
      <c r="Z71" t="s">
        <v>878</v>
      </c>
      <c r="AA71" t="s">
        <v>878</v>
      </c>
      <c r="AB71" t="s">
        <v>878</v>
      </c>
      <c r="AC71" t="s">
        <v>878</v>
      </c>
      <c r="AD71" t="s">
        <v>878</v>
      </c>
      <c r="AE71" t="s">
        <v>878</v>
      </c>
      <c r="AF71" t="s">
        <v>878</v>
      </c>
      <c r="AG71" t="s">
        <v>878</v>
      </c>
      <c r="AH71">
        <v>1.0070699000000001</v>
      </c>
      <c r="AI71" t="s">
        <v>878</v>
      </c>
      <c r="AJ71" t="s">
        <v>878</v>
      </c>
      <c r="AK71" t="s">
        <v>878</v>
      </c>
      <c r="AL71" t="s">
        <v>878</v>
      </c>
      <c r="AM71" t="s">
        <v>878</v>
      </c>
      <c r="AN71" t="s">
        <v>878</v>
      </c>
      <c r="AO71" t="s">
        <v>878</v>
      </c>
      <c r="AP71">
        <v>1.4E-2</v>
      </c>
      <c r="AQ71" t="s">
        <v>878</v>
      </c>
      <c r="AR71" t="s">
        <v>878</v>
      </c>
      <c r="AS71" t="s">
        <v>878</v>
      </c>
      <c r="AT71" t="s">
        <v>878</v>
      </c>
      <c r="AU71" t="s">
        <v>878</v>
      </c>
      <c r="AV71" t="s">
        <v>878</v>
      </c>
      <c r="AW71" t="s">
        <v>878</v>
      </c>
      <c r="AX71">
        <v>11.6</v>
      </c>
      <c r="AY71" t="s">
        <v>878</v>
      </c>
      <c r="AZ71" t="s">
        <v>878</v>
      </c>
      <c r="BA71" t="s">
        <v>878</v>
      </c>
      <c r="BB71">
        <v>28.7005041</v>
      </c>
      <c r="BC71" t="s">
        <v>878</v>
      </c>
      <c r="BD71" t="s">
        <v>878</v>
      </c>
      <c r="BE71" t="s">
        <v>878</v>
      </c>
      <c r="BF71" t="s">
        <v>878</v>
      </c>
      <c r="BG71" t="s">
        <v>878</v>
      </c>
      <c r="BH71" t="s">
        <v>878</v>
      </c>
      <c r="BI71" t="s">
        <v>878</v>
      </c>
      <c r="BJ71" t="s">
        <v>878</v>
      </c>
      <c r="BK71" t="s">
        <v>878</v>
      </c>
      <c r="BL71" t="s">
        <v>878</v>
      </c>
      <c r="BM71" t="s">
        <v>878</v>
      </c>
      <c r="BN71" t="s">
        <v>878</v>
      </c>
      <c r="BO71" t="s">
        <v>878</v>
      </c>
      <c r="BP71" t="s">
        <v>878</v>
      </c>
      <c r="BQ71" t="s">
        <v>878</v>
      </c>
      <c r="BR71">
        <v>3.7000000000000002E-3</v>
      </c>
      <c r="BS71" t="s">
        <v>878</v>
      </c>
    </row>
    <row r="72" spans="1:71" x14ac:dyDescent="0.25">
      <c r="A72" t="s">
        <v>347</v>
      </c>
      <c r="B72" t="s">
        <v>878</v>
      </c>
      <c r="C72" t="s">
        <v>878</v>
      </c>
      <c r="D72" t="s">
        <v>878</v>
      </c>
      <c r="E72">
        <v>1.8100000000000001E-4</v>
      </c>
      <c r="F72" t="s">
        <v>878</v>
      </c>
      <c r="G72" t="s">
        <v>878</v>
      </c>
      <c r="H72" t="s">
        <v>878</v>
      </c>
      <c r="I72" t="s">
        <v>878</v>
      </c>
      <c r="J72" t="s">
        <v>878</v>
      </c>
      <c r="K72" t="s">
        <v>878</v>
      </c>
      <c r="L72" t="s">
        <v>878</v>
      </c>
      <c r="M72" t="s">
        <v>878</v>
      </c>
      <c r="N72" t="s">
        <v>878</v>
      </c>
      <c r="O72" t="s">
        <v>878</v>
      </c>
      <c r="P72" t="s">
        <v>878</v>
      </c>
      <c r="Q72" t="s">
        <v>878</v>
      </c>
      <c r="R72" t="s">
        <v>878</v>
      </c>
      <c r="S72" t="s">
        <v>878</v>
      </c>
      <c r="T72" t="s">
        <v>878</v>
      </c>
      <c r="U72" t="s">
        <v>878</v>
      </c>
      <c r="V72" t="s">
        <v>878</v>
      </c>
      <c r="W72" t="s">
        <v>878</v>
      </c>
      <c r="X72" t="s">
        <v>878</v>
      </c>
      <c r="Y72" t="s">
        <v>878</v>
      </c>
      <c r="Z72" t="s">
        <v>878</v>
      </c>
      <c r="AA72" t="s">
        <v>878</v>
      </c>
      <c r="AB72" t="s">
        <v>878</v>
      </c>
      <c r="AC72" t="s">
        <v>878</v>
      </c>
      <c r="AD72" t="s">
        <v>878</v>
      </c>
      <c r="AE72" t="s">
        <v>878</v>
      </c>
      <c r="AF72" t="s">
        <v>878</v>
      </c>
      <c r="AG72" t="s">
        <v>878</v>
      </c>
      <c r="AH72" t="s">
        <v>878</v>
      </c>
      <c r="AI72" t="s">
        <v>878</v>
      </c>
      <c r="AJ72" t="s">
        <v>878</v>
      </c>
      <c r="AK72" t="s">
        <v>878</v>
      </c>
      <c r="AL72" t="s">
        <v>878</v>
      </c>
      <c r="AM72" t="s">
        <v>878</v>
      </c>
      <c r="AN72" t="s">
        <v>878</v>
      </c>
      <c r="AO72" t="s">
        <v>878</v>
      </c>
      <c r="AP72" t="s">
        <v>878</v>
      </c>
      <c r="AQ72" t="s">
        <v>878</v>
      </c>
      <c r="AR72" t="s">
        <v>878</v>
      </c>
      <c r="AS72" t="s">
        <v>878</v>
      </c>
      <c r="AT72" t="s">
        <v>878</v>
      </c>
      <c r="AU72" t="s">
        <v>878</v>
      </c>
      <c r="AV72" t="s">
        <v>878</v>
      </c>
      <c r="AW72" t="s">
        <v>878</v>
      </c>
      <c r="AX72" t="s">
        <v>878</v>
      </c>
      <c r="AY72" t="s">
        <v>878</v>
      </c>
      <c r="AZ72" t="s">
        <v>878</v>
      </c>
      <c r="BA72" t="s">
        <v>878</v>
      </c>
      <c r="BB72" t="s">
        <v>878</v>
      </c>
      <c r="BC72" t="s">
        <v>878</v>
      </c>
      <c r="BD72" t="s">
        <v>878</v>
      </c>
      <c r="BE72" t="s">
        <v>878</v>
      </c>
      <c r="BF72" t="s">
        <v>878</v>
      </c>
      <c r="BG72" t="s">
        <v>878</v>
      </c>
      <c r="BH72" t="s">
        <v>878</v>
      </c>
      <c r="BI72" t="s">
        <v>878</v>
      </c>
      <c r="BJ72" t="s">
        <v>878</v>
      </c>
      <c r="BK72" t="s">
        <v>878</v>
      </c>
      <c r="BL72" t="s">
        <v>878</v>
      </c>
      <c r="BM72" t="s">
        <v>878</v>
      </c>
      <c r="BN72" t="s">
        <v>878</v>
      </c>
      <c r="BO72" t="s">
        <v>878</v>
      </c>
      <c r="BP72" t="s">
        <v>878</v>
      </c>
      <c r="BQ72" t="s">
        <v>878</v>
      </c>
      <c r="BR72" t="s">
        <v>878</v>
      </c>
      <c r="BS72" t="s">
        <v>878</v>
      </c>
    </row>
    <row r="73" spans="1:71" x14ac:dyDescent="0.25">
      <c r="A73" t="s">
        <v>348</v>
      </c>
      <c r="B73" t="s">
        <v>878</v>
      </c>
      <c r="C73" t="s">
        <v>878</v>
      </c>
      <c r="D73" t="s">
        <v>878</v>
      </c>
      <c r="E73">
        <v>2.2100000000000001E-4</v>
      </c>
      <c r="F73" t="s">
        <v>878</v>
      </c>
      <c r="G73" t="s">
        <v>878</v>
      </c>
      <c r="H73" t="s">
        <v>878</v>
      </c>
      <c r="I73" t="s">
        <v>878</v>
      </c>
      <c r="J73" t="s">
        <v>878</v>
      </c>
      <c r="K73" t="s">
        <v>878</v>
      </c>
      <c r="L73" t="s">
        <v>878</v>
      </c>
      <c r="M73" t="s">
        <v>878</v>
      </c>
      <c r="N73" t="s">
        <v>878</v>
      </c>
      <c r="O73" t="s">
        <v>878</v>
      </c>
      <c r="P73" t="s">
        <v>878</v>
      </c>
      <c r="Q73" t="s">
        <v>878</v>
      </c>
      <c r="R73" t="s">
        <v>878</v>
      </c>
      <c r="S73" t="s">
        <v>878</v>
      </c>
      <c r="T73" t="s">
        <v>878</v>
      </c>
      <c r="U73" t="s">
        <v>878</v>
      </c>
      <c r="V73" t="s">
        <v>878</v>
      </c>
      <c r="W73" t="s">
        <v>878</v>
      </c>
      <c r="X73" t="s">
        <v>878</v>
      </c>
      <c r="Y73" t="s">
        <v>878</v>
      </c>
      <c r="Z73" t="s">
        <v>878</v>
      </c>
      <c r="AA73" t="s">
        <v>878</v>
      </c>
      <c r="AB73" t="s">
        <v>878</v>
      </c>
      <c r="AC73" t="s">
        <v>878</v>
      </c>
      <c r="AD73" t="s">
        <v>878</v>
      </c>
      <c r="AE73" t="s">
        <v>878</v>
      </c>
      <c r="AF73" t="s">
        <v>878</v>
      </c>
      <c r="AG73" t="s">
        <v>878</v>
      </c>
      <c r="AH73" t="s">
        <v>878</v>
      </c>
      <c r="AI73" t="s">
        <v>878</v>
      </c>
      <c r="AJ73" t="s">
        <v>878</v>
      </c>
      <c r="AK73" t="s">
        <v>878</v>
      </c>
      <c r="AL73" t="s">
        <v>878</v>
      </c>
      <c r="AM73" t="s">
        <v>878</v>
      </c>
      <c r="AN73" t="s">
        <v>878</v>
      </c>
      <c r="AO73" t="s">
        <v>878</v>
      </c>
      <c r="AP73" t="s">
        <v>878</v>
      </c>
      <c r="AQ73" t="s">
        <v>878</v>
      </c>
      <c r="AR73" t="s">
        <v>878</v>
      </c>
      <c r="AS73" t="s">
        <v>878</v>
      </c>
      <c r="AT73" t="s">
        <v>878</v>
      </c>
      <c r="AU73" t="s">
        <v>878</v>
      </c>
      <c r="AV73" t="s">
        <v>878</v>
      </c>
      <c r="AW73" t="s">
        <v>878</v>
      </c>
      <c r="AX73" t="s">
        <v>878</v>
      </c>
      <c r="AY73" t="s">
        <v>878</v>
      </c>
      <c r="AZ73" t="s">
        <v>878</v>
      </c>
      <c r="BA73" t="s">
        <v>878</v>
      </c>
      <c r="BB73" t="s">
        <v>878</v>
      </c>
      <c r="BC73" t="s">
        <v>878</v>
      </c>
      <c r="BD73" t="s">
        <v>878</v>
      </c>
      <c r="BE73" t="s">
        <v>878</v>
      </c>
      <c r="BF73" t="s">
        <v>878</v>
      </c>
      <c r="BG73" t="s">
        <v>878</v>
      </c>
      <c r="BH73" t="s">
        <v>878</v>
      </c>
      <c r="BI73" t="s">
        <v>878</v>
      </c>
      <c r="BJ73" t="s">
        <v>878</v>
      </c>
      <c r="BK73" t="s">
        <v>878</v>
      </c>
      <c r="BL73" t="s">
        <v>878</v>
      </c>
      <c r="BM73" t="s">
        <v>878</v>
      </c>
      <c r="BN73" t="s">
        <v>878</v>
      </c>
      <c r="BO73" t="s">
        <v>878</v>
      </c>
      <c r="BP73" t="s">
        <v>878</v>
      </c>
      <c r="BQ73" t="s">
        <v>878</v>
      </c>
      <c r="BR73" t="s">
        <v>878</v>
      </c>
      <c r="BS73" t="s">
        <v>878</v>
      </c>
    </row>
    <row r="74" spans="1:71" x14ac:dyDescent="0.25">
      <c r="A74" t="s">
        <v>349</v>
      </c>
      <c r="B74" t="s">
        <v>878</v>
      </c>
      <c r="C74">
        <v>2.3498730999999999</v>
      </c>
      <c r="D74" t="s">
        <v>878</v>
      </c>
      <c r="E74" t="s">
        <v>878</v>
      </c>
      <c r="F74" t="s">
        <v>878</v>
      </c>
      <c r="G74" t="s">
        <v>878</v>
      </c>
      <c r="H74" t="s">
        <v>878</v>
      </c>
      <c r="I74" t="s">
        <v>878</v>
      </c>
      <c r="J74">
        <v>6.4322199999999996E-2</v>
      </c>
      <c r="K74" t="s">
        <v>878</v>
      </c>
      <c r="L74" t="s">
        <v>878</v>
      </c>
      <c r="M74" t="s">
        <v>878</v>
      </c>
      <c r="N74" t="s">
        <v>878</v>
      </c>
      <c r="O74" t="s">
        <v>878</v>
      </c>
      <c r="P74" t="s">
        <v>878</v>
      </c>
      <c r="Q74" t="s">
        <v>878</v>
      </c>
      <c r="R74" t="s">
        <v>878</v>
      </c>
      <c r="S74" t="s">
        <v>878</v>
      </c>
      <c r="T74" t="s">
        <v>878</v>
      </c>
      <c r="U74">
        <v>4.5392714999999999</v>
      </c>
      <c r="V74" t="s">
        <v>878</v>
      </c>
      <c r="W74" t="s">
        <v>878</v>
      </c>
      <c r="X74" t="s">
        <v>878</v>
      </c>
      <c r="Y74" t="s">
        <v>878</v>
      </c>
      <c r="Z74" t="s">
        <v>878</v>
      </c>
      <c r="AA74" t="s">
        <v>878</v>
      </c>
      <c r="AB74" t="s">
        <v>878</v>
      </c>
      <c r="AC74" t="s">
        <v>878</v>
      </c>
      <c r="AD74">
        <v>1.4112511999999999</v>
      </c>
      <c r="AE74" t="s">
        <v>878</v>
      </c>
      <c r="AF74" t="s">
        <v>878</v>
      </c>
      <c r="AG74" t="s">
        <v>878</v>
      </c>
      <c r="AH74">
        <v>0.13387399999999999</v>
      </c>
      <c r="AI74">
        <v>45.050199900000003</v>
      </c>
      <c r="AJ74" t="s">
        <v>878</v>
      </c>
      <c r="AK74">
        <v>0.20475270000000001</v>
      </c>
      <c r="AL74" t="s">
        <v>878</v>
      </c>
      <c r="AM74" t="s">
        <v>878</v>
      </c>
      <c r="AN74" t="s">
        <v>878</v>
      </c>
      <c r="AO74">
        <v>6.6335900000000003E-2</v>
      </c>
      <c r="AP74" t="s">
        <v>878</v>
      </c>
      <c r="AQ74" t="s">
        <v>878</v>
      </c>
      <c r="AR74" t="s">
        <v>878</v>
      </c>
      <c r="AS74" t="s">
        <v>878</v>
      </c>
      <c r="AT74" t="s">
        <v>878</v>
      </c>
      <c r="AU74" t="s">
        <v>878</v>
      </c>
      <c r="AV74" t="s">
        <v>878</v>
      </c>
      <c r="AW74" t="s">
        <v>878</v>
      </c>
      <c r="AX74" t="s">
        <v>878</v>
      </c>
      <c r="AY74" t="s">
        <v>878</v>
      </c>
      <c r="AZ74" t="s">
        <v>878</v>
      </c>
      <c r="BA74" t="s">
        <v>878</v>
      </c>
      <c r="BB74">
        <v>5.3007119999999999</v>
      </c>
      <c r="BC74" t="s">
        <v>878</v>
      </c>
      <c r="BD74" t="s">
        <v>878</v>
      </c>
      <c r="BE74" t="s">
        <v>878</v>
      </c>
      <c r="BF74" t="s">
        <v>878</v>
      </c>
      <c r="BG74" t="s">
        <v>878</v>
      </c>
      <c r="BH74" t="s">
        <v>878</v>
      </c>
      <c r="BI74" t="s">
        <v>878</v>
      </c>
      <c r="BJ74">
        <v>0.1072824</v>
      </c>
      <c r="BK74" t="s">
        <v>878</v>
      </c>
      <c r="BL74" t="s">
        <v>878</v>
      </c>
      <c r="BM74" t="s">
        <v>878</v>
      </c>
      <c r="BN74" t="s">
        <v>878</v>
      </c>
      <c r="BO74" t="s">
        <v>878</v>
      </c>
      <c r="BP74" t="s">
        <v>878</v>
      </c>
      <c r="BQ74" t="s">
        <v>878</v>
      </c>
      <c r="BR74" t="s">
        <v>878</v>
      </c>
      <c r="BS74" t="s">
        <v>878</v>
      </c>
    </row>
    <row r="75" spans="1:71" x14ac:dyDescent="0.25">
      <c r="A75" t="s">
        <v>353</v>
      </c>
      <c r="B75" t="s">
        <v>878</v>
      </c>
      <c r="C75">
        <v>2.0640776999999999</v>
      </c>
      <c r="D75" t="s">
        <v>878</v>
      </c>
      <c r="E75" t="s">
        <v>878</v>
      </c>
      <c r="F75" t="s">
        <v>878</v>
      </c>
      <c r="G75" t="s">
        <v>878</v>
      </c>
      <c r="H75" t="s">
        <v>878</v>
      </c>
      <c r="I75" t="s">
        <v>878</v>
      </c>
      <c r="J75">
        <v>0.19296650000000001</v>
      </c>
      <c r="K75" t="s">
        <v>878</v>
      </c>
      <c r="L75" t="s">
        <v>878</v>
      </c>
      <c r="M75" t="s">
        <v>878</v>
      </c>
      <c r="N75" t="s">
        <v>878</v>
      </c>
      <c r="O75" t="s">
        <v>878</v>
      </c>
      <c r="P75" t="s">
        <v>878</v>
      </c>
      <c r="Q75" t="s">
        <v>878</v>
      </c>
      <c r="R75" t="s">
        <v>878</v>
      </c>
      <c r="S75" t="s">
        <v>878</v>
      </c>
      <c r="T75" t="s">
        <v>878</v>
      </c>
      <c r="U75">
        <v>4.9239556000000002</v>
      </c>
      <c r="V75" t="s">
        <v>878</v>
      </c>
      <c r="W75" t="s">
        <v>878</v>
      </c>
      <c r="X75" t="s">
        <v>878</v>
      </c>
      <c r="Y75" t="s">
        <v>878</v>
      </c>
      <c r="Z75" t="s">
        <v>878</v>
      </c>
      <c r="AA75" t="s">
        <v>878</v>
      </c>
      <c r="AB75" t="s">
        <v>878</v>
      </c>
      <c r="AC75" t="s">
        <v>878</v>
      </c>
      <c r="AD75">
        <v>1.4942660000000001</v>
      </c>
      <c r="AE75" t="s">
        <v>878</v>
      </c>
      <c r="AF75" t="s">
        <v>878</v>
      </c>
      <c r="AG75" t="s">
        <v>878</v>
      </c>
      <c r="AH75">
        <v>0.19839879999999999</v>
      </c>
      <c r="AI75">
        <v>46.049250200000003</v>
      </c>
      <c r="AJ75" t="s">
        <v>878</v>
      </c>
      <c r="AK75">
        <v>0.2359107</v>
      </c>
      <c r="AL75" t="s">
        <v>878</v>
      </c>
      <c r="AM75" t="s">
        <v>878</v>
      </c>
      <c r="AN75" t="s">
        <v>878</v>
      </c>
      <c r="AO75">
        <v>8.5101999999999997E-2</v>
      </c>
      <c r="AP75" t="s">
        <v>878</v>
      </c>
      <c r="AQ75" t="s">
        <v>878</v>
      </c>
      <c r="AR75" t="s">
        <v>878</v>
      </c>
      <c r="AS75" t="s">
        <v>878</v>
      </c>
      <c r="AT75" t="s">
        <v>878</v>
      </c>
      <c r="AU75" t="s">
        <v>878</v>
      </c>
      <c r="AV75" t="s">
        <v>878</v>
      </c>
      <c r="AW75" t="s">
        <v>878</v>
      </c>
      <c r="AX75" t="s">
        <v>878</v>
      </c>
      <c r="AY75" t="s">
        <v>878</v>
      </c>
      <c r="AZ75" t="s">
        <v>878</v>
      </c>
      <c r="BA75" t="s">
        <v>878</v>
      </c>
      <c r="BB75">
        <v>4.4359574000000004</v>
      </c>
      <c r="BC75" t="s">
        <v>878</v>
      </c>
      <c r="BD75" t="s">
        <v>878</v>
      </c>
      <c r="BE75" t="s">
        <v>878</v>
      </c>
      <c r="BF75" t="s">
        <v>878</v>
      </c>
      <c r="BG75" t="s">
        <v>878</v>
      </c>
      <c r="BH75" t="s">
        <v>878</v>
      </c>
      <c r="BI75" t="s">
        <v>878</v>
      </c>
      <c r="BJ75">
        <v>0.1132758</v>
      </c>
      <c r="BK75" t="s">
        <v>878</v>
      </c>
      <c r="BL75" t="s">
        <v>878</v>
      </c>
      <c r="BM75" t="s">
        <v>878</v>
      </c>
      <c r="BN75" t="s">
        <v>878</v>
      </c>
      <c r="BO75" t="s">
        <v>878</v>
      </c>
      <c r="BP75" t="s">
        <v>878</v>
      </c>
      <c r="BQ75" t="s">
        <v>878</v>
      </c>
      <c r="BR75" t="s">
        <v>878</v>
      </c>
      <c r="BS75" t="s">
        <v>878</v>
      </c>
    </row>
    <row r="76" spans="1:71" x14ac:dyDescent="0.25">
      <c r="A76" t="s">
        <v>354</v>
      </c>
      <c r="B76" t="s">
        <v>878</v>
      </c>
      <c r="C76">
        <v>3.8741151</v>
      </c>
      <c r="D76" t="s">
        <v>878</v>
      </c>
      <c r="E76" t="s">
        <v>878</v>
      </c>
      <c r="F76" t="s">
        <v>878</v>
      </c>
      <c r="G76">
        <v>0.2212259</v>
      </c>
      <c r="H76" t="s">
        <v>878</v>
      </c>
      <c r="I76" t="s">
        <v>878</v>
      </c>
      <c r="J76">
        <v>5.7889999999999997E-2</v>
      </c>
      <c r="K76" t="s">
        <v>878</v>
      </c>
      <c r="L76" t="s">
        <v>878</v>
      </c>
      <c r="M76" t="s">
        <v>878</v>
      </c>
      <c r="N76" t="s">
        <v>878</v>
      </c>
      <c r="O76" t="s">
        <v>878</v>
      </c>
      <c r="P76" t="s">
        <v>878</v>
      </c>
      <c r="Q76" t="s">
        <v>878</v>
      </c>
      <c r="R76" t="s">
        <v>878</v>
      </c>
      <c r="S76" t="s">
        <v>878</v>
      </c>
      <c r="T76" t="s">
        <v>878</v>
      </c>
      <c r="U76">
        <v>3.66</v>
      </c>
      <c r="V76" t="s">
        <v>878</v>
      </c>
      <c r="W76" t="s">
        <v>878</v>
      </c>
      <c r="X76" t="s">
        <v>878</v>
      </c>
      <c r="Y76" t="s">
        <v>878</v>
      </c>
      <c r="Z76" t="s">
        <v>878</v>
      </c>
      <c r="AA76" t="s">
        <v>878</v>
      </c>
      <c r="AB76" t="s">
        <v>878</v>
      </c>
      <c r="AC76" t="s">
        <v>878</v>
      </c>
      <c r="AD76">
        <v>1.7018028999999999</v>
      </c>
      <c r="AE76" t="s">
        <v>878</v>
      </c>
      <c r="AF76" t="s">
        <v>878</v>
      </c>
      <c r="AG76" t="s">
        <v>878</v>
      </c>
      <c r="AH76">
        <v>0.1308588</v>
      </c>
      <c r="AI76">
        <v>35.1</v>
      </c>
      <c r="AJ76" t="s">
        <v>878</v>
      </c>
      <c r="AK76">
        <v>0.1750784</v>
      </c>
      <c r="AL76" t="s">
        <v>878</v>
      </c>
      <c r="AM76" t="s">
        <v>878</v>
      </c>
      <c r="AN76" t="s">
        <v>878</v>
      </c>
      <c r="AO76">
        <v>6.6299999999999998E-2</v>
      </c>
      <c r="AP76" t="s">
        <v>878</v>
      </c>
      <c r="AQ76" t="s">
        <v>878</v>
      </c>
      <c r="AR76" t="s">
        <v>878</v>
      </c>
      <c r="AS76" t="s">
        <v>878</v>
      </c>
      <c r="AT76" t="s">
        <v>878</v>
      </c>
      <c r="AU76" t="s">
        <v>878</v>
      </c>
      <c r="AV76" t="s">
        <v>878</v>
      </c>
      <c r="AW76" t="s">
        <v>878</v>
      </c>
      <c r="AX76" t="s">
        <v>878</v>
      </c>
      <c r="AY76" t="s">
        <v>878</v>
      </c>
      <c r="AZ76" t="s">
        <v>878</v>
      </c>
      <c r="BA76" t="s">
        <v>878</v>
      </c>
      <c r="BB76">
        <v>11.6017347</v>
      </c>
      <c r="BC76" t="s">
        <v>878</v>
      </c>
      <c r="BD76" t="s">
        <v>878</v>
      </c>
      <c r="BE76" t="s">
        <v>878</v>
      </c>
      <c r="BF76" t="s">
        <v>878</v>
      </c>
      <c r="BG76" t="s">
        <v>878</v>
      </c>
      <c r="BH76" t="s">
        <v>878</v>
      </c>
      <c r="BI76" t="s">
        <v>878</v>
      </c>
      <c r="BJ76">
        <v>0.20137920000000001</v>
      </c>
      <c r="BK76" t="s">
        <v>878</v>
      </c>
      <c r="BL76" t="s">
        <v>878</v>
      </c>
      <c r="BM76" t="s">
        <v>878</v>
      </c>
      <c r="BN76">
        <v>2.3414899999999999E-2</v>
      </c>
      <c r="BO76" t="s">
        <v>878</v>
      </c>
      <c r="BP76" t="s">
        <v>878</v>
      </c>
      <c r="BQ76" t="s">
        <v>878</v>
      </c>
      <c r="BR76" t="s">
        <v>878</v>
      </c>
      <c r="BS76" t="s">
        <v>878</v>
      </c>
    </row>
    <row r="77" spans="1:71" x14ac:dyDescent="0.25">
      <c r="A77" t="s">
        <v>355</v>
      </c>
      <c r="B77" t="s">
        <v>878</v>
      </c>
      <c r="C77">
        <v>3.0696541000000002</v>
      </c>
      <c r="D77" t="s">
        <v>878</v>
      </c>
      <c r="E77" t="s">
        <v>878</v>
      </c>
      <c r="F77" t="s">
        <v>878</v>
      </c>
      <c r="G77">
        <v>0.2552606</v>
      </c>
      <c r="H77" t="s">
        <v>878</v>
      </c>
      <c r="I77" t="s">
        <v>878</v>
      </c>
      <c r="J77">
        <v>6.78956E-2</v>
      </c>
      <c r="K77" t="s">
        <v>878</v>
      </c>
      <c r="L77" t="s">
        <v>878</v>
      </c>
      <c r="M77" t="s">
        <v>878</v>
      </c>
      <c r="N77" t="s">
        <v>878</v>
      </c>
      <c r="O77" t="s">
        <v>878</v>
      </c>
      <c r="P77" t="s">
        <v>878</v>
      </c>
      <c r="Q77" t="s">
        <v>878</v>
      </c>
      <c r="R77" t="s">
        <v>878</v>
      </c>
      <c r="S77" t="s">
        <v>878</v>
      </c>
      <c r="T77" t="s">
        <v>878</v>
      </c>
      <c r="U77">
        <v>3.83</v>
      </c>
      <c r="V77" t="s">
        <v>878</v>
      </c>
      <c r="W77" t="s">
        <v>878</v>
      </c>
      <c r="X77" t="s">
        <v>878</v>
      </c>
      <c r="Y77" t="s">
        <v>878</v>
      </c>
      <c r="Z77" t="s">
        <v>878</v>
      </c>
      <c r="AA77" t="s">
        <v>878</v>
      </c>
      <c r="AB77" t="s">
        <v>878</v>
      </c>
      <c r="AC77" t="s">
        <v>878</v>
      </c>
      <c r="AD77">
        <v>1.5689793000000001</v>
      </c>
      <c r="AE77" t="s">
        <v>878</v>
      </c>
      <c r="AF77" t="s">
        <v>878</v>
      </c>
      <c r="AG77" t="s">
        <v>878</v>
      </c>
      <c r="AH77">
        <v>8.5028099999999995E-2</v>
      </c>
      <c r="AI77">
        <v>42.75</v>
      </c>
      <c r="AJ77" t="s">
        <v>878</v>
      </c>
      <c r="AK77">
        <v>0.20252709999999999</v>
      </c>
      <c r="AL77" t="s">
        <v>878</v>
      </c>
      <c r="AM77" t="s">
        <v>878</v>
      </c>
      <c r="AN77" t="s">
        <v>878</v>
      </c>
      <c r="AO77">
        <v>7.5200000000000003E-2</v>
      </c>
      <c r="AP77" t="s">
        <v>878</v>
      </c>
      <c r="AQ77" t="s">
        <v>878</v>
      </c>
      <c r="AR77" t="s">
        <v>878</v>
      </c>
      <c r="AS77" t="s">
        <v>878</v>
      </c>
      <c r="AT77" t="s">
        <v>878</v>
      </c>
      <c r="AU77" t="s">
        <v>878</v>
      </c>
      <c r="AV77" t="s">
        <v>878</v>
      </c>
      <c r="AW77" t="s">
        <v>878</v>
      </c>
      <c r="AX77" t="s">
        <v>878</v>
      </c>
      <c r="AY77" t="s">
        <v>878</v>
      </c>
      <c r="AZ77" t="s">
        <v>878</v>
      </c>
      <c r="BA77" t="s">
        <v>878</v>
      </c>
      <c r="BB77">
        <v>6.5861580000000002</v>
      </c>
      <c r="BC77" t="s">
        <v>878</v>
      </c>
      <c r="BD77" t="s">
        <v>878</v>
      </c>
      <c r="BE77" t="s">
        <v>878</v>
      </c>
      <c r="BF77" t="s">
        <v>878</v>
      </c>
      <c r="BG77" t="s">
        <v>878</v>
      </c>
      <c r="BH77" t="s">
        <v>878</v>
      </c>
      <c r="BI77" t="s">
        <v>878</v>
      </c>
      <c r="BJ77">
        <v>0.14144490000000001</v>
      </c>
      <c r="BK77" t="s">
        <v>878</v>
      </c>
      <c r="BL77" t="s">
        <v>878</v>
      </c>
      <c r="BM77" t="s">
        <v>878</v>
      </c>
      <c r="BN77">
        <v>2.80643E-2</v>
      </c>
      <c r="BO77" t="s">
        <v>878</v>
      </c>
      <c r="BP77" t="s">
        <v>878</v>
      </c>
      <c r="BQ77" t="s">
        <v>878</v>
      </c>
      <c r="BR77" t="s">
        <v>878</v>
      </c>
      <c r="BS77" t="s">
        <v>878</v>
      </c>
    </row>
    <row r="78" spans="1:71" x14ac:dyDescent="0.25">
      <c r="A78" t="s">
        <v>356</v>
      </c>
      <c r="B78" t="s">
        <v>878</v>
      </c>
      <c r="C78">
        <v>3.58</v>
      </c>
      <c r="D78">
        <v>5.7000000000000002E-3</v>
      </c>
      <c r="E78" t="s">
        <v>878</v>
      </c>
      <c r="F78" t="s">
        <v>878</v>
      </c>
      <c r="G78">
        <v>0.79</v>
      </c>
      <c r="H78">
        <v>4.6000000000000001E-4</v>
      </c>
      <c r="I78">
        <v>9.3999999999999994E-5</v>
      </c>
      <c r="J78">
        <v>0.246</v>
      </c>
      <c r="K78">
        <v>2.6999999999999999E-5</v>
      </c>
      <c r="L78">
        <v>6.4000000000000003E-3</v>
      </c>
      <c r="M78" t="s">
        <v>878</v>
      </c>
      <c r="N78">
        <v>7.0000000000000001E-3</v>
      </c>
      <c r="O78">
        <v>6.8999999999999999E-3</v>
      </c>
      <c r="P78">
        <v>9.1000000000000003E-5</v>
      </c>
      <c r="Q78">
        <v>1.03E-2</v>
      </c>
      <c r="R78">
        <v>7.54E-4</v>
      </c>
      <c r="S78">
        <v>4.3899999999999999E-4</v>
      </c>
      <c r="T78" t="s">
        <v>878</v>
      </c>
      <c r="U78">
        <v>25.17</v>
      </c>
      <c r="V78">
        <v>1.6299999999999999E-3</v>
      </c>
      <c r="W78" t="s">
        <v>878</v>
      </c>
      <c r="X78" t="s">
        <v>878</v>
      </c>
      <c r="Y78">
        <v>2.05E-4</v>
      </c>
      <c r="Z78" t="s">
        <v>878</v>
      </c>
      <c r="AA78">
        <v>1.56E-4</v>
      </c>
      <c r="AB78">
        <v>8.8000000000000004E-6</v>
      </c>
      <c r="AC78" t="s">
        <v>878</v>
      </c>
      <c r="AD78">
        <v>0.70799999999999996</v>
      </c>
      <c r="AE78">
        <v>3.4499999999999999E-3</v>
      </c>
      <c r="AF78">
        <v>0.1181</v>
      </c>
      <c r="AG78">
        <v>6.0000000000000002E-5</v>
      </c>
      <c r="AH78">
        <v>0.16600000000000001</v>
      </c>
      <c r="AI78">
        <v>28.25</v>
      </c>
      <c r="AJ78">
        <v>2.0599999999999999E-4</v>
      </c>
      <c r="AK78">
        <v>0.32</v>
      </c>
      <c r="AL78">
        <v>5.1000000000000004E-4</v>
      </c>
      <c r="AM78">
        <v>3.5799999999999998E-3</v>
      </c>
      <c r="AN78" t="s">
        <v>878</v>
      </c>
      <c r="AO78">
        <v>3.5000000000000003E-2</v>
      </c>
      <c r="AP78">
        <v>2.8199999999999999E-2</v>
      </c>
      <c r="AQ78" t="s">
        <v>878</v>
      </c>
      <c r="AR78">
        <v>8.5800000000000004E-4</v>
      </c>
      <c r="AS78" t="s">
        <v>878</v>
      </c>
      <c r="AT78" t="s">
        <v>878</v>
      </c>
      <c r="AU78" s="2">
        <v>1.9999999999999999E-7</v>
      </c>
      <c r="AV78" t="s">
        <v>878</v>
      </c>
      <c r="AW78" t="s">
        <v>878</v>
      </c>
      <c r="AX78">
        <v>6.0074000000000004E-3</v>
      </c>
      <c r="AY78">
        <v>3.2299999999999999E-4</v>
      </c>
      <c r="AZ78">
        <v>1.6199999999999999E-3</v>
      </c>
      <c r="BA78" s="2">
        <v>1E-4</v>
      </c>
      <c r="BB78">
        <v>3.3187878999999998</v>
      </c>
      <c r="BC78" t="s">
        <v>878</v>
      </c>
      <c r="BD78">
        <v>1.9799999999999999E-4</v>
      </c>
      <c r="BE78">
        <v>4.2000000000000003E-2</v>
      </c>
      <c r="BF78">
        <v>3.4999999999999997E-5</v>
      </c>
      <c r="BG78">
        <v>1.2999999999999999E-4</v>
      </c>
      <c r="BH78" t="s">
        <v>878</v>
      </c>
      <c r="BI78">
        <v>4.4299999999999998E-4</v>
      </c>
      <c r="BJ78">
        <v>0.19900000000000001</v>
      </c>
      <c r="BK78">
        <v>8.2000000000000001E-5</v>
      </c>
      <c r="BL78">
        <v>6.0999999999999999E-5</v>
      </c>
      <c r="BM78">
        <v>1.64E-4</v>
      </c>
      <c r="BN78">
        <v>1.24917E-2</v>
      </c>
      <c r="BO78">
        <v>9.1100000000000003E-4</v>
      </c>
      <c r="BP78">
        <v>4.96E-3</v>
      </c>
      <c r="BQ78">
        <v>3.8499999999999998E-4</v>
      </c>
      <c r="BR78">
        <v>8.0000000000000002E-3</v>
      </c>
      <c r="BS78">
        <v>7.1000000000000004E-3</v>
      </c>
    </row>
    <row r="79" spans="1:71" x14ac:dyDescent="0.25">
      <c r="A79" t="s">
        <v>358</v>
      </c>
      <c r="B79" t="s">
        <v>878</v>
      </c>
      <c r="C79">
        <v>3.29</v>
      </c>
      <c r="D79">
        <v>2.8300000000000001E-3</v>
      </c>
      <c r="E79" t="s">
        <v>878</v>
      </c>
      <c r="F79" t="s">
        <v>878</v>
      </c>
      <c r="G79">
        <v>0.93700000000000006</v>
      </c>
      <c r="H79">
        <v>4.26E-4</v>
      </c>
      <c r="I79">
        <v>3.6000000000000001E-5</v>
      </c>
      <c r="J79">
        <v>0.23100000000000001</v>
      </c>
      <c r="K79">
        <v>3.3000000000000003E-5</v>
      </c>
      <c r="L79">
        <v>5.8999999999999999E-3</v>
      </c>
      <c r="M79" t="s">
        <v>878</v>
      </c>
      <c r="N79">
        <v>7.0000000000000001E-3</v>
      </c>
      <c r="O79">
        <v>8.3999999999999995E-3</v>
      </c>
      <c r="P79">
        <v>6.4999999999999994E-5</v>
      </c>
      <c r="Q79">
        <v>9.7000000000000003E-3</v>
      </c>
      <c r="R79">
        <v>9.6699999999999998E-4</v>
      </c>
      <c r="S79">
        <v>5.7799999999999995E-4</v>
      </c>
      <c r="T79" t="s">
        <v>878</v>
      </c>
      <c r="U79">
        <v>20.059999999999999</v>
      </c>
      <c r="V79">
        <v>1.7700000000000001E-3</v>
      </c>
      <c r="W79">
        <v>1.06E-3</v>
      </c>
      <c r="X79" t="s">
        <v>878</v>
      </c>
      <c r="Y79">
        <v>2.0699999999999999E-4</v>
      </c>
      <c r="Z79" t="s">
        <v>878</v>
      </c>
      <c r="AA79">
        <v>2.04E-4</v>
      </c>
      <c r="AB79">
        <v>7.7000000000000008E-6</v>
      </c>
      <c r="AC79" t="s">
        <v>878</v>
      </c>
      <c r="AD79">
        <v>0.67800000000000005</v>
      </c>
      <c r="AE79">
        <v>3.7100000000000002E-3</v>
      </c>
      <c r="AF79">
        <v>8.43E-2</v>
      </c>
      <c r="AG79">
        <v>8.2000000000000001E-5</v>
      </c>
      <c r="AH79">
        <v>0.19800000000000001</v>
      </c>
      <c r="AI79">
        <v>34.1</v>
      </c>
      <c r="AJ79">
        <v>1.93E-4</v>
      </c>
      <c r="AK79">
        <v>0.32600000000000001</v>
      </c>
      <c r="AL79">
        <v>5.5699999999999999E-4</v>
      </c>
      <c r="AM79">
        <v>4.3499999999999997E-3</v>
      </c>
      <c r="AN79" t="s">
        <v>878</v>
      </c>
      <c r="AO79">
        <v>4.3999999999999997E-2</v>
      </c>
      <c r="AP79">
        <v>2.8500000000000001E-2</v>
      </c>
      <c r="AQ79" t="s">
        <v>878</v>
      </c>
      <c r="AR79">
        <v>9.8299999999999993E-4</v>
      </c>
      <c r="AS79" t="s">
        <v>878</v>
      </c>
      <c r="AT79" t="s">
        <v>878</v>
      </c>
      <c r="AU79" s="2">
        <v>1.9999999999999999E-7</v>
      </c>
      <c r="AV79" t="s">
        <v>878</v>
      </c>
      <c r="AW79" t="s">
        <v>878</v>
      </c>
      <c r="AX79">
        <v>1.5619299999999999E-2</v>
      </c>
      <c r="AY79">
        <v>1.8000000000000001E-4</v>
      </c>
      <c r="AZ79">
        <v>1.6800000000000001E-3</v>
      </c>
      <c r="BA79" s="2">
        <v>1E-4</v>
      </c>
      <c r="BB79">
        <v>2.8326555999999998</v>
      </c>
      <c r="BC79" t="s">
        <v>878</v>
      </c>
      <c r="BD79">
        <v>1.84E-4</v>
      </c>
      <c r="BE79">
        <v>5.28E-2</v>
      </c>
      <c r="BF79">
        <v>4.0000000000000003E-5</v>
      </c>
      <c r="BG79">
        <v>1.6000000000000001E-4</v>
      </c>
      <c r="BH79" t="s">
        <v>878</v>
      </c>
      <c r="BI79">
        <v>4.37E-4</v>
      </c>
      <c r="BJ79">
        <v>0.223</v>
      </c>
      <c r="BK79">
        <v>2.9E-5</v>
      </c>
      <c r="BL79">
        <v>7.8999999999999996E-5</v>
      </c>
      <c r="BM79">
        <v>1.36E-4</v>
      </c>
      <c r="BN79">
        <v>1.3332E-2</v>
      </c>
      <c r="BO79">
        <v>3.9599999999999998E-4</v>
      </c>
      <c r="BP79">
        <v>6.8999999999999999E-3</v>
      </c>
      <c r="BQ79">
        <v>5.1400000000000003E-4</v>
      </c>
      <c r="BR79">
        <v>8.8999999999999999E-3</v>
      </c>
      <c r="BS79">
        <v>7.1000000000000004E-3</v>
      </c>
    </row>
    <row r="80" spans="1:71" x14ac:dyDescent="0.25">
      <c r="A80" t="s">
        <v>359</v>
      </c>
      <c r="B80" t="s">
        <v>878</v>
      </c>
      <c r="C80">
        <v>2.87</v>
      </c>
      <c r="D80">
        <v>2.96E-3</v>
      </c>
      <c r="E80" t="s">
        <v>878</v>
      </c>
      <c r="F80" t="s">
        <v>878</v>
      </c>
      <c r="G80">
        <v>0.96</v>
      </c>
      <c r="H80">
        <v>3.4699999999999998E-4</v>
      </c>
      <c r="I80">
        <v>2.5000000000000001E-5</v>
      </c>
      <c r="J80">
        <v>0.24</v>
      </c>
      <c r="K80">
        <v>2.5000000000000001E-5</v>
      </c>
      <c r="L80">
        <v>4.5999999999999999E-3</v>
      </c>
      <c r="M80" t="s">
        <v>878</v>
      </c>
      <c r="N80">
        <v>4.9800000000000001E-3</v>
      </c>
      <c r="O80">
        <v>9.1000000000000004E-3</v>
      </c>
      <c r="P80">
        <v>5.1E-5</v>
      </c>
      <c r="Q80">
        <v>9.5999999999999992E-3</v>
      </c>
      <c r="R80">
        <v>9.2299999999999999E-4</v>
      </c>
      <c r="S80">
        <v>5.5800000000000001E-4</v>
      </c>
      <c r="T80" t="s">
        <v>878</v>
      </c>
      <c r="U80">
        <v>15.36</v>
      </c>
      <c r="V80">
        <v>1.9400000000000001E-3</v>
      </c>
      <c r="W80">
        <v>9.9500000000000001E-4</v>
      </c>
      <c r="X80" t="s">
        <v>878</v>
      </c>
      <c r="Y80">
        <v>1.66E-4</v>
      </c>
      <c r="Z80" t="s">
        <v>878</v>
      </c>
      <c r="AA80">
        <v>1.95E-4</v>
      </c>
      <c r="AB80">
        <v>7.1999999999999997E-6</v>
      </c>
      <c r="AC80" t="s">
        <v>878</v>
      </c>
      <c r="AD80">
        <v>0.55800000000000005</v>
      </c>
      <c r="AE80">
        <v>2.9199999999999999E-3</v>
      </c>
      <c r="AF80">
        <v>5.8099999999999999E-2</v>
      </c>
      <c r="AG80">
        <v>7.6000000000000004E-5</v>
      </c>
      <c r="AH80">
        <v>0.19600000000000001</v>
      </c>
      <c r="AI80">
        <v>41.19</v>
      </c>
      <c r="AJ80">
        <v>2.5700000000000001E-4</v>
      </c>
      <c r="AK80">
        <v>0.248</v>
      </c>
      <c r="AL80">
        <v>4.0000000000000002E-4</v>
      </c>
      <c r="AM80">
        <v>3.7299999999999998E-3</v>
      </c>
      <c r="AN80" t="s">
        <v>878</v>
      </c>
      <c r="AO80">
        <v>4.2000000000000003E-2</v>
      </c>
      <c r="AP80">
        <v>2.2700000000000001E-2</v>
      </c>
      <c r="AQ80" t="s">
        <v>878</v>
      </c>
      <c r="AR80">
        <v>8.4800000000000001E-4</v>
      </c>
      <c r="AS80" t="s">
        <v>878</v>
      </c>
      <c r="AT80" t="s">
        <v>878</v>
      </c>
      <c r="AU80" s="2">
        <v>1.9999999999999999E-7</v>
      </c>
      <c r="AV80" t="s">
        <v>878</v>
      </c>
      <c r="AW80" t="s">
        <v>878</v>
      </c>
      <c r="AX80">
        <v>9.9000000000000005E-2</v>
      </c>
      <c r="AY80">
        <v>1.65E-4</v>
      </c>
      <c r="AZ80">
        <v>1.4400000000000001E-3</v>
      </c>
      <c r="BA80" s="2">
        <v>1E-4</v>
      </c>
      <c r="BB80">
        <v>2.0380162999999998</v>
      </c>
      <c r="BC80" t="s">
        <v>878</v>
      </c>
      <c r="BD80">
        <v>1.76E-4</v>
      </c>
      <c r="BE80">
        <v>4.3099999999999999E-2</v>
      </c>
      <c r="BF80">
        <v>2.9E-5</v>
      </c>
      <c r="BG80">
        <v>1.5300000000000001E-4</v>
      </c>
      <c r="BH80" t="s">
        <v>878</v>
      </c>
      <c r="BI80">
        <v>3.1E-4</v>
      </c>
      <c r="BJ80">
        <v>0.17799999999999999</v>
      </c>
      <c r="BK80">
        <v>2.3E-5</v>
      </c>
      <c r="BL80">
        <v>7.4999999999999993E-5</v>
      </c>
      <c r="BM80">
        <v>1.17E-4</v>
      </c>
      <c r="BN80">
        <v>1.5124500000000001E-2</v>
      </c>
      <c r="BO80">
        <v>4.28E-4</v>
      </c>
      <c r="BP80">
        <v>6.6E-3</v>
      </c>
      <c r="BQ80">
        <v>4.7899999999999999E-4</v>
      </c>
      <c r="BR80">
        <v>8.3000000000000001E-3</v>
      </c>
      <c r="BS80">
        <v>5.3E-3</v>
      </c>
    </row>
    <row r="81" spans="1:71" x14ac:dyDescent="0.25">
      <c r="A81" t="s">
        <v>360</v>
      </c>
      <c r="B81" t="s">
        <v>878</v>
      </c>
      <c r="C81" t="s">
        <v>878</v>
      </c>
      <c r="D81" t="s">
        <v>878</v>
      </c>
      <c r="E81">
        <v>3.0400000000000002E-4</v>
      </c>
      <c r="F81" t="s">
        <v>878</v>
      </c>
      <c r="G81" t="s">
        <v>878</v>
      </c>
      <c r="H81" t="s">
        <v>878</v>
      </c>
      <c r="I81" t="s">
        <v>878</v>
      </c>
      <c r="J81" t="s">
        <v>878</v>
      </c>
      <c r="K81" t="s">
        <v>878</v>
      </c>
      <c r="L81" t="s">
        <v>878</v>
      </c>
      <c r="M81" t="s">
        <v>878</v>
      </c>
      <c r="N81" t="s">
        <v>878</v>
      </c>
      <c r="O81" t="s">
        <v>878</v>
      </c>
      <c r="P81" t="s">
        <v>878</v>
      </c>
      <c r="Q81" t="s">
        <v>878</v>
      </c>
      <c r="R81" t="s">
        <v>878</v>
      </c>
      <c r="S81" t="s">
        <v>878</v>
      </c>
      <c r="T81" t="s">
        <v>878</v>
      </c>
      <c r="U81" t="s">
        <v>878</v>
      </c>
      <c r="V81" t="s">
        <v>878</v>
      </c>
      <c r="W81" t="s">
        <v>878</v>
      </c>
      <c r="X81" t="s">
        <v>878</v>
      </c>
      <c r="Y81" t="s">
        <v>878</v>
      </c>
      <c r="Z81" t="s">
        <v>878</v>
      </c>
      <c r="AA81" t="s">
        <v>878</v>
      </c>
      <c r="AB81" t="s">
        <v>878</v>
      </c>
      <c r="AC81" t="s">
        <v>878</v>
      </c>
      <c r="AD81" t="s">
        <v>878</v>
      </c>
      <c r="AE81" t="s">
        <v>878</v>
      </c>
      <c r="AF81" t="s">
        <v>878</v>
      </c>
      <c r="AG81" t="s">
        <v>878</v>
      </c>
      <c r="AH81" t="s">
        <v>878</v>
      </c>
      <c r="AI81" t="s">
        <v>878</v>
      </c>
      <c r="AJ81" t="s">
        <v>878</v>
      </c>
      <c r="AK81" t="s">
        <v>878</v>
      </c>
      <c r="AL81" t="s">
        <v>878</v>
      </c>
      <c r="AM81" t="s">
        <v>878</v>
      </c>
      <c r="AN81" t="s">
        <v>878</v>
      </c>
      <c r="AO81" t="s">
        <v>878</v>
      </c>
      <c r="AP81" t="s">
        <v>878</v>
      </c>
      <c r="AQ81" t="s">
        <v>878</v>
      </c>
      <c r="AR81" t="s">
        <v>878</v>
      </c>
      <c r="AS81" t="s">
        <v>878</v>
      </c>
      <c r="AT81" t="s">
        <v>878</v>
      </c>
      <c r="AU81" t="s">
        <v>878</v>
      </c>
      <c r="AV81" t="s">
        <v>878</v>
      </c>
      <c r="AW81" t="s">
        <v>878</v>
      </c>
      <c r="AX81" t="s">
        <v>878</v>
      </c>
      <c r="AY81" t="s">
        <v>878</v>
      </c>
      <c r="AZ81" t="s">
        <v>878</v>
      </c>
      <c r="BA81" t="s">
        <v>878</v>
      </c>
      <c r="BB81" t="s">
        <v>878</v>
      </c>
      <c r="BC81" t="s">
        <v>878</v>
      </c>
      <c r="BD81" t="s">
        <v>878</v>
      </c>
      <c r="BE81" t="s">
        <v>878</v>
      </c>
      <c r="BF81" t="s">
        <v>878</v>
      </c>
      <c r="BG81" t="s">
        <v>878</v>
      </c>
      <c r="BH81" t="s">
        <v>878</v>
      </c>
      <c r="BI81" t="s">
        <v>878</v>
      </c>
      <c r="BJ81" t="s">
        <v>878</v>
      </c>
      <c r="BK81" t="s">
        <v>878</v>
      </c>
      <c r="BL81" t="s">
        <v>878</v>
      </c>
      <c r="BM81" t="s">
        <v>878</v>
      </c>
      <c r="BN81" t="s">
        <v>878</v>
      </c>
      <c r="BO81" t="s">
        <v>878</v>
      </c>
      <c r="BP81" t="s">
        <v>878</v>
      </c>
      <c r="BQ81" t="s">
        <v>878</v>
      </c>
      <c r="BR81" t="s">
        <v>878</v>
      </c>
      <c r="BS81" t="s">
        <v>878</v>
      </c>
    </row>
    <row r="82" spans="1:71" x14ac:dyDescent="0.25">
      <c r="A82" t="s">
        <v>361</v>
      </c>
      <c r="B82" t="s">
        <v>878</v>
      </c>
      <c r="C82" t="s">
        <v>878</v>
      </c>
      <c r="D82" t="s">
        <v>878</v>
      </c>
      <c r="E82">
        <v>2.5599999999999999E-4</v>
      </c>
      <c r="F82" t="s">
        <v>878</v>
      </c>
      <c r="G82" t="s">
        <v>878</v>
      </c>
      <c r="H82" t="s">
        <v>878</v>
      </c>
      <c r="I82" t="s">
        <v>878</v>
      </c>
      <c r="J82" t="s">
        <v>878</v>
      </c>
      <c r="K82" t="s">
        <v>878</v>
      </c>
      <c r="L82" t="s">
        <v>878</v>
      </c>
      <c r="M82" t="s">
        <v>878</v>
      </c>
      <c r="N82" t="s">
        <v>878</v>
      </c>
      <c r="O82" t="s">
        <v>878</v>
      </c>
      <c r="P82" t="s">
        <v>878</v>
      </c>
      <c r="Q82" t="s">
        <v>878</v>
      </c>
      <c r="R82" t="s">
        <v>878</v>
      </c>
      <c r="S82" t="s">
        <v>878</v>
      </c>
      <c r="T82" t="s">
        <v>878</v>
      </c>
      <c r="U82" t="s">
        <v>878</v>
      </c>
      <c r="V82" t="s">
        <v>878</v>
      </c>
      <c r="W82" t="s">
        <v>878</v>
      </c>
      <c r="X82" t="s">
        <v>878</v>
      </c>
      <c r="Y82" t="s">
        <v>878</v>
      </c>
      <c r="Z82" t="s">
        <v>878</v>
      </c>
      <c r="AA82" t="s">
        <v>878</v>
      </c>
      <c r="AB82" t="s">
        <v>878</v>
      </c>
      <c r="AC82" t="s">
        <v>878</v>
      </c>
      <c r="AD82" t="s">
        <v>878</v>
      </c>
      <c r="AE82" t="s">
        <v>878</v>
      </c>
      <c r="AF82" t="s">
        <v>878</v>
      </c>
      <c r="AG82" t="s">
        <v>878</v>
      </c>
      <c r="AH82" t="s">
        <v>878</v>
      </c>
      <c r="AI82" t="s">
        <v>878</v>
      </c>
      <c r="AJ82" t="s">
        <v>878</v>
      </c>
      <c r="AK82" t="s">
        <v>878</v>
      </c>
      <c r="AL82" t="s">
        <v>878</v>
      </c>
      <c r="AM82" t="s">
        <v>878</v>
      </c>
      <c r="AN82" t="s">
        <v>878</v>
      </c>
      <c r="AO82" t="s">
        <v>878</v>
      </c>
      <c r="AP82" t="s">
        <v>878</v>
      </c>
      <c r="AQ82" t="s">
        <v>878</v>
      </c>
      <c r="AR82" t="s">
        <v>878</v>
      </c>
      <c r="AS82" t="s">
        <v>878</v>
      </c>
      <c r="AT82" t="s">
        <v>878</v>
      </c>
      <c r="AU82" t="s">
        <v>878</v>
      </c>
      <c r="AV82" t="s">
        <v>878</v>
      </c>
      <c r="AW82" t="s">
        <v>878</v>
      </c>
      <c r="AX82" t="s">
        <v>878</v>
      </c>
      <c r="AY82" t="s">
        <v>878</v>
      </c>
      <c r="AZ82" t="s">
        <v>878</v>
      </c>
      <c r="BA82" t="s">
        <v>878</v>
      </c>
      <c r="BB82" t="s">
        <v>878</v>
      </c>
      <c r="BC82" t="s">
        <v>878</v>
      </c>
      <c r="BD82" t="s">
        <v>878</v>
      </c>
      <c r="BE82" t="s">
        <v>878</v>
      </c>
      <c r="BF82" t="s">
        <v>878</v>
      </c>
      <c r="BG82" t="s">
        <v>878</v>
      </c>
      <c r="BH82" t="s">
        <v>878</v>
      </c>
      <c r="BI82" t="s">
        <v>878</v>
      </c>
      <c r="BJ82" t="s">
        <v>878</v>
      </c>
      <c r="BK82" t="s">
        <v>878</v>
      </c>
      <c r="BL82" t="s">
        <v>878</v>
      </c>
      <c r="BM82" t="s">
        <v>878</v>
      </c>
      <c r="BN82" t="s">
        <v>878</v>
      </c>
      <c r="BO82" t="s">
        <v>878</v>
      </c>
      <c r="BP82" t="s">
        <v>878</v>
      </c>
      <c r="BQ82" t="s">
        <v>878</v>
      </c>
      <c r="BR82" t="s">
        <v>878</v>
      </c>
      <c r="BS82" t="s">
        <v>878</v>
      </c>
    </row>
    <row r="83" spans="1:71" x14ac:dyDescent="0.25">
      <c r="A83" t="s">
        <v>362</v>
      </c>
      <c r="B83" t="s">
        <v>878</v>
      </c>
      <c r="C83">
        <v>6.9225991000000002</v>
      </c>
      <c r="D83">
        <v>2.5100000000000001E-3</v>
      </c>
      <c r="E83" t="s">
        <v>878</v>
      </c>
      <c r="F83" t="s">
        <v>878</v>
      </c>
      <c r="G83">
        <v>1.4E-2</v>
      </c>
      <c r="H83" t="s">
        <v>878</v>
      </c>
      <c r="I83" t="s">
        <v>878</v>
      </c>
      <c r="J83">
        <v>2.2226883000000002</v>
      </c>
      <c r="K83" s="2">
        <v>1E-3</v>
      </c>
      <c r="L83">
        <v>1.17E-3</v>
      </c>
      <c r="M83" t="s">
        <v>878</v>
      </c>
      <c r="N83">
        <v>2.4400000000000002E-2</v>
      </c>
      <c r="O83">
        <v>0.88946320000000001</v>
      </c>
      <c r="P83">
        <v>6.2000000000000003E-5</v>
      </c>
      <c r="Q83">
        <v>9.1000000000000004E-3</v>
      </c>
      <c r="R83" t="s">
        <v>878</v>
      </c>
      <c r="S83" t="s">
        <v>878</v>
      </c>
      <c r="T83">
        <v>4.3000000000000002E-5</v>
      </c>
      <c r="U83">
        <v>24.787639899999999</v>
      </c>
      <c r="V83">
        <v>1.16E-3</v>
      </c>
      <c r="W83">
        <v>1.46E-4</v>
      </c>
      <c r="X83" t="s">
        <v>878</v>
      </c>
      <c r="Y83">
        <v>2.03E-4</v>
      </c>
      <c r="Z83" t="s">
        <v>878</v>
      </c>
      <c r="AA83">
        <v>2.9E-5</v>
      </c>
      <c r="AB83" t="s">
        <v>878</v>
      </c>
      <c r="AC83" t="s">
        <v>878</v>
      </c>
      <c r="AD83">
        <v>0.1021082</v>
      </c>
      <c r="AE83">
        <v>4.7600000000000002E-4</v>
      </c>
      <c r="AF83">
        <v>1.47E-3</v>
      </c>
      <c r="AG83" t="s">
        <v>878</v>
      </c>
      <c r="AH83">
        <v>1.0191307000000001</v>
      </c>
      <c r="AI83">
        <v>8.3641400000000005E-2</v>
      </c>
      <c r="AJ83" s="2">
        <v>5.0000000000000001E-4</v>
      </c>
      <c r="AK83">
        <v>0.2195898</v>
      </c>
      <c r="AL83">
        <v>2.1599999999999999E-4</v>
      </c>
      <c r="AM83">
        <v>5.6499999999999996E-4</v>
      </c>
      <c r="AN83">
        <v>0.30930000000000002</v>
      </c>
      <c r="AO83">
        <v>8.2920000000000008E-3</v>
      </c>
      <c r="AP83" t="s">
        <v>878</v>
      </c>
      <c r="AQ83" t="s">
        <v>878</v>
      </c>
      <c r="AR83">
        <v>1.45E-4</v>
      </c>
      <c r="AS83" t="s">
        <v>878</v>
      </c>
      <c r="AT83">
        <v>6.3500000000000004E-4</v>
      </c>
      <c r="AU83" t="s">
        <v>878</v>
      </c>
      <c r="AV83" t="s">
        <v>878</v>
      </c>
      <c r="AW83" t="s">
        <v>878</v>
      </c>
      <c r="AX83">
        <v>7.1999999999999995E-2</v>
      </c>
      <c r="AY83">
        <v>1.4799999999999999E-4</v>
      </c>
      <c r="AZ83">
        <v>4.15E-3</v>
      </c>
      <c r="BA83" t="s">
        <v>878</v>
      </c>
      <c r="BB83">
        <v>14.9438944</v>
      </c>
      <c r="BC83">
        <v>1.4799999999999999E-4</v>
      </c>
      <c r="BD83" s="2">
        <v>1E-3</v>
      </c>
      <c r="BE83">
        <v>1.1299999999999999E-2</v>
      </c>
      <c r="BF83" t="s">
        <v>878</v>
      </c>
      <c r="BG83">
        <v>2.4000000000000001E-5</v>
      </c>
      <c r="BH83" t="s">
        <v>878</v>
      </c>
      <c r="BI83">
        <v>3.5E-4</v>
      </c>
      <c r="BJ83">
        <v>0.21816079999999999</v>
      </c>
      <c r="BK83" t="s">
        <v>878</v>
      </c>
      <c r="BL83" t="s">
        <v>878</v>
      </c>
      <c r="BM83">
        <v>1.18E-4</v>
      </c>
      <c r="BN83">
        <v>1.66E-2</v>
      </c>
      <c r="BO83">
        <v>3.7199999999999999E-4</v>
      </c>
      <c r="BP83">
        <v>6.4099999999999997E-4</v>
      </c>
      <c r="BQ83">
        <v>9.5000000000000005E-5</v>
      </c>
      <c r="BR83">
        <v>7.3000000000000001E-3</v>
      </c>
      <c r="BS83">
        <v>7.1999999999999998E-3</v>
      </c>
    </row>
    <row r="84" spans="1:71" x14ac:dyDescent="0.25">
      <c r="A84" t="s">
        <v>366</v>
      </c>
      <c r="B84" t="s">
        <v>878</v>
      </c>
      <c r="C84">
        <v>6.1181381000000004</v>
      </c>
      <c r="D84" t="s">
        <v>878</v>
      </c>
      <c r="E84" t="s">
        <v>878</v>
      </c>
      <c r="F84" t="s">
        <v>878</v>
      </c>
      <c r="G84">
        <v>1.35E-2</v>
      </c>
      <c r="H84" t="s">
        <v>878</v>
      </c>
      <c r="I84" t="s">
        <v>878</v>
      </c>
      <c r="J84">
        <v>1.6938171</v>
      </c>
      <c r="K84" s="2">
        <v>1E-3</v>
      </c>
      <c r="L84">
        <v>1.23E-3</v>
      </c>
      <c r="M84" t="s">
        <v>878</v>
      </c>
      <c r="N84">
        <v>4.5100000000000001E-2</v>
      </c>
      <c r="O84">
        <v>0.84841100000000003</v>
      </c>
      <c r="P84">
        <v>5.7000000000000003E-5</v>
      </c>
      <c r="Q84">
        <v>7.4000000000000003E-3</v>
      </c>
      <c r="R84" t="s">
        <v>878</v>
      </c>
      <c r="S84" t="s">
        <v>878</v>
      </c>
      <c r="T84">
        <v>4.3000000000000002E-5</v>
      </c>
      <c r="U84">
        <v>25.137352700000001</v>
      </c>
      <c r="V84">
        <v>1.0499999999999999E-3</v>
      </c>
      <c r="W84">
        <v>1.35E-4</v>
      </c>
      <c r="X84" t="s">
        <v>878</v>
      </c>
      <c r="Y84">
        <v>1.74E-4</v>
      </c>
      <c r="Z84" t="s">
        <v>878</v>
      </c>
      <c r="AA84">
        <v>2.6999999999999999E-5</v>
      </c>
      <c r="AB84" t="s">
        <v>878</v>
      </c>
      <c r="AC84" t="s">
        <v>878</v>
      </c>
      <c r="AD84">
        <v>0.1037685</v>
      </c>
      <c r="AE84">
        <v>4.0400000000000001E-4</v>
      </c>
      <c r="AF84">
        <v>1.23E-3</v>
      </c>
      <c r="AG84" t="s">
        <v>878</v>
      </c>
      <c r="AH84">
        <v>1.2121021999999999</v>
      </c>
      <c r="AI84">
        <v>0.12856000000000001</v>
      </c>
      <c r="AJ84" s="2">
        <v>5.0000000000000001E-4</v>
      </c>
      <c r="AK84">
        <v>0.33235209999999998</v>
      </c>
      <c r="AL84">
        <v>1.9599999999999999E-4</v>
      </c>
      <c r="AM84">
        <v>5.2999999999999998E-4</v>
      </c>
      <c r="AN84">
        <v>0.51229999999999998</v>
      </c>
      <c r="AO84">
        <v>7.4191999999999999E-3</v>
      </c>
      <c r="AP84" t="s">
        <v>878</v>
      </c>
      <c r="AQ84" t="s">
        <v>878</v>
      </c>
      <c r="AR84">
        <v>1.2899999999999999E-4</v>
      </c>
      <c r="AS84" t="s">
        <v>878</v>
      </c>
      <c r="AT84">
        <v>5.6099999999999998E-4</v>
      </c>
      <c r="AU84" t="s">
        <v>878</v>
      </c>
      <c r="AV84" t="s">
        <v>878</v>
      </c>
      <c r="AW84" t="s">
        <v>878</v>
      </c>
      <c r="AX84">
        <v>7.5693800000000006E-2</v>
      </c>
      <c r="AY84">
        <v>1.1900000000000001E-4</v>
      </c>
      <c r="AZ84">
        <v>3.82E-3</v>
      </c>
      <c r="BA84" t="s">
        <v>878</v>
      </c>
      <c r="BB84">
        <v>15.794625999999999</v>
      </c>
      <c r="BC84">
        <v>1.36E-4</v>
      </c>
      <c r="BD84" t="s">
        <v>878</v>
      </c>
      <c r="BE84">
        <v>8.6999999999999994E-3</v>
      </c>
      <c r="BF84" t="s">
        <v>878</v>
      </c>
      <c r="BG84">
        <v>2.1999999999999999E-5</v>
      </c>
      <c r="BH84" t="s">
        <v>878</v>
      </c>
      <c r="BI84">
        <v>2.72E-4</v>
      </c>
      <c r="BJ84">
        <v>0.2031772</v>
      </c>
      <c r="BK84" t="s">
        <v>878</v>
      </c>
      <c r="BL84" t="s">
        <v>878</v>
      </c>
      <c r="BM84">
        <v>9.7999999999999997E-5</v>
      </c>
      <c r="BN84">
        <v>1.46E-2</v>
      </c>
      <c r="BO84">
        <v>3.2200000000000002E-4</v>
      </c>
      <c r="BP84">
        <v>5.7300000000000005E-4</v>
      </c>
      <c r="BQ84">
        <v>8.8999999999999995E-5</v>
      </c>
      <c r="BR84">
        <v>9.5999999999999992E-3</v>
      </c>
      <c r="BS84">
        <v>6.1000000000000004E-3</v>
      </c>
    </row>
    <row r="85" spans="1:71" x14ac:dyDescent="0.25">
      <c r="A85" t="s">
        <v>367</v>
      </c>
      <c r="B85" t="s">
        <v>878</v>
      </c>
      <c r="C85">
        <v>2.1540503000000002</v>
      </c>
      <c r="D85" t="s">
        <v>878</v>
      </c>
      <c r="E85" t="s">
        <v>878</v>
      </c>
      <c r="F85" t="s">
        <v>878</v>
      </c>
      <c r="G85" t="s">
        <v>878</v>
      </c>
      <c r="H85" t="s">
        <v>878</v>
      </c>
      <c r="I85" t="s">
        <v>878</v>
      </c>
      <c r="J85">
        <v>0.1793874</v>
      </c>
      <c r="K85" t="s">
        <v>878</v>
      </c>
      <c r="L85" t="s">
        <v>878</v>
      </c>
      <c r="M85" t="s">
        <v>878</v>
      </c>
      <c r="N85">
        <v>7.2800000000000004E-2</v>
      </c>
      <c r="O85">
        <v>0.87947379999999997</v>
      </c>
      <c r="P85" t="s">
        <v>878</v>
      </c>
      <c r="Q85">
        <v>4.9399999999999999E-3</v>
      </c>
      <c r="R85" t="s">
        <v>878</v>
      </c>
      <c r="S85" t="s">
        <v>878</v>
      </c>
      <c r="T85" t="s">
        <v>878</v>
      </c>
      <c r="U85">
        <v>20.563109900000001</v>
      </c>
      <c r="V85" t="s">
        <v>878</v>
      </c>
      <c r="W85" t="s">
        <v>878</v>
      </c>
      <c r="X85" t="s">
        <v>878</v>
      </c>
      <c r="Y85" t="s">
        <v>878</v>
      </c>
      <c r="Z85" t="s">
        <v>878</v>
      </c>
      <c r="AA85" t="s">
        <v>878</v>
      </c>
      <c r="AB85" t="s">
        <v>878</v>
      </c>
      <c r="AC85" t="s">
        <v>878</v>
      </c>
      <c r="AD85" t="s">
        <v>878</v>
      </c>
      <c r="AE85" t="s">
        <v>878</v>
      </c>
      <c r="AF85" t="s">
        <v>878</v>
      </c>
      <c r="AG85" t="s">
        <v>878</v>
      </c>
      <c r="AH85">
        <v>5.4996874</v>
      </c>
      <c r="AI85">
        <v>0.45460660000000003</v>
      </c>
      <c r="AJ85" t="s">
        <v>878</v>
      </c>
      <c r="AK85" t="s">
        <v>878</v>
      </c>
      <c r="AL85" t="s">
        <v>878</v>
      </c>
      <c r="AM85" t="s">
        <v>878</v>
      </c>
      <c r="AN85">
        <v>0.70699999999999996</v>
      </c>
      <c r="AO85">
        <v>4.3642000000000004E-3</v>
      </c>
      <c r="AP85" t="s">
        <v>878</v>
      </c>
      <c r="AQ85" t="s">
        <v>878</v>
      </c>
      <c r="AR85" t="s">
        <v>878</v>
      </c>
      <c r="AS85" t="s">
        <v>878</v>
      </c>
      <c r="AT85" t="s">
        <v>878</v>
      </c>
      <c r="AU85" t="s">
        <v>878</v>
      </c>
      <c r="AV85" t="s">
        <v>878</v>
      </c>
      <c r="AW85" t="s">
        <v>878</v>
      </c>
      <c r="AX85" t="s">
        <v>878</v>
      </c>
      <c r="AY85" t="s">
        <v>878</v>
      </c>
      <c r="AZ85" t="s">
        <v>878</v>
      </c>
      <c r="BA85" t="s">
        <v>878</v>
      </c>
      <c r="BB85">
        <v>21.861931200000001</v>
      </c>
      <c r="BC85" t="s">
        <v>878</v>
      </c>
      <c r="BD85" t="s">
        <v>878</v>
      </c>
      <c r="BE85" t="s">
        <v>878</v>
      </c>
      <c r="BF85" t="s">
        <v>878</v>
      </c>
      <c r="BG85" t="s">
        <v>878</v>
      </c>
      <c r="BH85" t="s">
        <v>878</v>
      </c>
      <c r="BI85" t="s">
        <v>878</v>
      </c>
      <c r="BJ85">
        <v>3.17652E-2</v>
      </c>
      <c r="BK85" t="s">
        <v>878</v>
      </c>
      <c r="BL85" t="s">
        <v>878</v>
      </c>
      <c r="BM85" t="s">
        <v>878</v>
      </c>
      <c r="BN85" t="s">
        <v>878</v>
      </c>
      <c r="BO85" t="s">
        <v>878</v>
      </c>
      <c r="BP85" t="s">
        <v>878</v>
      </c>
      <c r="BQ85" t="s">
        <v>878</v>
      </c>
      <c r="BR85">
        <v>1.8100000000000002E-2</v>
      </c>
      <c r="BS85" t="s">
        <v>878</v>
      </c>
    </row>
    <row r="86" spans="1:71" x14ac:dyDescent="0.25">
      <c r="A86" t="s">
        <v>368</v>
      </c>
      <c r="B86" t="s">
        <v>878</v>
      </c>
      <c r="C86">
        <v>0.84680109999999997</v>
      </c>
      <c r="D86" t="s">
        <v>878</v>
      </c>
      <c r="E86" t="s">
        <v>878</v>
      </c>
      <c r="F86" t="s">
        <v>878</v>
      </c>
      <c r="G86" t="s">
        <v>878</v>
      </c>
      <c r="H86" t="s">
        <v>878</v>
      </c>
      <c r="I86" t="s">
        <v>878</v>
      </c>
      <c r="J86">
        <v>0.50743039999999995</v>
      </c>
      <c r="K86" t="s">
        <v>878</v>
      </c>
      <c r="L86" t="s">
        <v>878</v>
      </c>
      <c r="M86" t="s">
        <v>878</v>
      </c>
      <c r="N86">
        <v>2.2499999999999999E-2</v>
      </c>
      <c r="O86">
        <v>0.4467158</v>
      </c>
      <c r="P86" t="s">
        <v>878</v>
      </c>
      <c r="Q86" t="s">
        <v>878</v>
      </c>
      <c r="R86" t="s">
        <v>878</v>
      </c>
      <c r="S86" t="s">
        <v>878</v>
      </c>
      <c r="T86" t="s">
        <v>878</v>
      </c>
      <c r="U86">
        <v>8.9036866999999997</v>
      </c>
      <c r="V86" t="s">
        <v>878</v>
      </c>
      <c r="W86" t="s">
        <v>878</v>
      </c>
      <c r="X86" t="s">
        <v>878</v>
      </c>
      <c r="Y86" t="s">
        <v>878</v>
      </c>
      <c r="Z86" t="s">
        <v>878</v>
      </c>
      <c r="AA86" t="s">
        <v>878</v>
      </c>
      <c r="AB86" t="s">
        <v>878</v>
      </c>
      <c r="AC86" t="s">
        <v>878</v>
      </c>
      <c r="AD86" t="s">
        <v>878</v>
      </c>
      <c r="AE86" t="s">
        <v>878</v>
      </c>
      <c r="AF86" t="s">
        <v>878</v>
      </c>
      <c r="AG86" t="s">
        <v>878</v>
      </c>
      <c r="AH86">
        <v>16.541274600000001</v>
      </c>
      <c r="AI86">
        <v>0.14017679999999999</v>
      </c>
      <c r="AJ86" t="s">
        <v>878</v>
      </c>
      <c r="AK86">
        <v>2.22557E-2</v>
      </c>
      <c r="AL86" t="s">
        <v>878</v>
      </c>
      <c r="AM86" t="s">
        <v>878</v>
      </c>
      <c r="AN86">
        <v>0.995</v>
      </c>
      <c r="AO86">
        <v>2.1821000000000002E-3</v>
      </c>
      <c r="AP86" t="s">
        <v>878</v>
      </c>
      <c r="AQ86" t="s">
        <v>878</v>
      </c>
      <c r="AR86" t="s">
        <v>878</v>
      </c>
      <c r="AS86" t="s">
        <v>878</v>
      </c>
      <c r="AT86" t="s">
        <v>878</v>
      </c>
      <c r="AU86" t="s">
        <v>878</v>
      </c>
      <c r="AV86" t="s">
        <v>878</v>
      </c>
      <c r="AW86" t="s">
        <v>878</v>
      </c>
      <c r="AX86" t="s">
        <v>878</v>
      </c>
      <c r="AY86" t="s">
        <v>878</v>
      </c>
      <c r="AZ86" t="s">
        <v>878</v>
      </c>
      <c r="BA86" t="s">
        <v>878</v>
      </c>
      <c r="BB86">
        <v>20.796179599999999</v>
      </c>
      <c r="BC86" t="s">
        <v>878</v>
      </c>
      <c r="BD86" t="s">
        <v>878</v>
      </c>
      <c r="BE86" t="s">
        <v>878</v>
      </c>
      <c r="BF86" t="s">
        <v>878</v>
      </c>
      <c r="BG86" t="s">
        <v>878</v>
      </c>
      <c r="BH86" t="s">
        <v>878</v>
      </c>
      <c r="BI86" t="s">
        <v>878</v>
      </c>
      <c r="BJ86">
        <v>1.3784899999999999E-2</v>
      </c>
      <c r="BK86" t="s">
        <v>878</v>
      </c>
      <c r="BL86" t="s">
        <v>878</v>
      </c>
      <c r="BM86" t="s">
        <v>878</v>
      </c>
      <c r="BN86" t="s">
        <v>878</v>
      </c>
      <c r="BO86" t="s">
        <v>878</v>
      </c>
      <c r="BP86" t="s">
        <v>878</v>
      </c>
      <c r="BQ86" t="s">
        <v>878</v>
      </c>
      <c r="BR86">
        <v>7.7999999999999996E-3</v>
      </c>
      <c r="BS86" t="s">
        <v>878</v>
      </c>
    </row>
    <row r="87" spans="1:71" x14ac:dyDescent="0.25">
      <c r="A87" t="s">
        <v>370</v>
      </c>
      <c r="B87" t="s">
        <v>878</v>
      </c>
      <c r="C87">
        <v>2.4451382000000002</v>
      </c>
      <c r="D87" t="s">
        <v>878</v>
      </c>
      <c r="E87" t="s">
        <v>878</v>
      </c>
      <c r="F87" t="s">
        <v>878</v>
      </c>
      <c r="G87" t="s">
        <v>878</v>
      </c>
      <c r="H87" t="s">
        <v>878</v>
      </c>
      <c r="I87" t="s">
        <v>878</v>
      </c>
      <c r="J87">
        <v>0.15437319999999999</v>
      </c>
      <c r="K87" t="s">
        <v>878</v>
      </c>
      <c r="L87" t="s">
        <v>878</v>
      </c>
      <c r="M87" t="s">
        <v>878</v>
      </c>
      <c r="N87">
        <v>9.0300000000000005E-2</v>
      </c>
      <c r="O87">
        <v>1.1973541999999999</v>
      </c>
      <c r="P87" t="s">
        <v>878</v>
      </c>
      <c r="Q87">
        <v>6.0000000000000001E-3</v>
      </c>
      <c r="R87" t="s">
        <v>878</v>
      </c>
      <c r="S87" t="s">
        <v>878</v>
      </c>
      <c r="T87" t="s">
        <v>878</v>
      </c>
      <c r="U87">
        <v>27.4874224</v>
      </c>
      <c r="V87" t="s">
        <v>878</v>
      </c>
      <c r="W87" t="s">
        <v>878</v>
      </c>
      <c r="X87" t="s">
        <v>878</v>
      </c>
      <c r="Y87" t="s">
        <v>878</v>
      </c>
      <c r="Z87" t="s">
        <v>878</v>
      </c>
      <c r="AA87" t="s">
        <v>878</v>
      </c>
      <c r="AB87" t="s">
        <v>878</v>
      </c>
      <c r="AC87" t="s">
        <v>878</v>
      </c>
      <c r="AD87" t="s">
        <v>878</v>
      </c>
      <c r="AE87" t="s">
        <v>878</v>
      </c>
      <c r="AF87" t="s">
        <v>878</v>
      </c>
      <c r="AG87" t="s">
        <v>878</v>
      </c>
      <c r="AH87">
        <v>1.8091077</v>
      </c>
      <c r="AI87">
        <v>0.5250823</v>
      </c>
      <c r="AJ87" t="s">
        <v>878</v>
      </c>
      <c r="AK87" t="s">
        <v>878</v>
      </c>
      <c r="AL87" t="s">
        <v>878</v>
      </c>
      <c r="AM87" t="s">
        <v>878</v>
      </c>
      <c r="AN87">
        <v>1.02</v>
      </c>
      <c r="AO87">
        <v>7.4191999999999999E-3</v>
      </c>
      <c r="AP87" t="s">
        <v>878</v>
      </c>
      <c r="AQ87" t="s">
        <v>878</v>
      </c>
      <c r="AR87" t="s">
        <v>878</v>
      </c>
      <c r="AS87" t="s">
        <v>878</v>
      </c>
      <c r="AT87" t="s">
        <v>878</v>
      </c>
      <c r="AU87" t="s">
        <v>878</v>
      </c>
      <c r="AV87" t="s">
        <v>878</v>
      </c>
      <c r="AW87" t="s">
        <v>878</v>
      </c>
      <c r="AX87" t="s">
        <v>878</v>
      </c>
      <c r="AY87" t="s">
        <v>878</v>
      </c>
      <c r="AZ87" t="s">
        <v>878</v>
      </c>
      <c r="BA87" t="s">
        <v>878</v>
      </c>
      <c r="BB87">
        <v>19.7491254</v>
      </c>
      <c r="BC87" t="s">
        <v>878</v>
      </c>
      <c r="BD87" t="s">
        <v>878</v>
      </c>
      <c r="BE87" t="s">
        <v>878</v>
      </c>
      <c r="BF87" t="s">
        <v>878</v>
      </c>
      <c r="BG87" t="s">
        <v>878</v>
      </c>
      <c r="BH87" t="s">
        <v>878</v>
      </c>
      <c r="BI87" t="s">
        <v>878</v>
      </c>
      <c r="BJ87">
        <v>3.5960600000000002E-2</v>
      </c>
      <c r="BK87" t="s">
        <v>878</v>
      </c>
      <c r="BL87" t="s">
        <v>878</v>
      </c>
      <c r="BM87" t="s">
        <v>878</v>
      </c>
      <c r="BN87" t="s">
        <v>878</v>
      </c>
      <c r="BO87" t="s">
        <v>878</v>
      </c>
      <c r="BP87" t="s">
        <v>878</v>
      </c>
      <c r="BQ87" t="s">
        <v>878</v>
      </c>
      <c r="BR87">
        <v>2.7799999999999998E-2</v>
      </c>
      <c r="BS87" t="s">
        <v>878</v>
      </c>
    </row>
    <row r="88" spans="1:71" x14ac:dyDescent="0.25">
      <c r="A88" t="s">
        <v>371</v>
      </c>
      <c r="B88" t="s">
        <v>878</v>
      </c>
      <c r="C88">
        <v>1.3125416999999999</v>
      </c>
      <c r="D88" t="s">
        <v>878</v>
      </c>
      <c r="E88" t="s">
        <v>878</v>
      </c>
      <c r="F88" t="s">
        <v>878</v>
      </c>
      <c r="G88" t="s">
        <v>878</v>
      </c>
      <c r="H88" t="s">
        <v>878</v>
      </c>
      <c r="I88" t="s">
        <v>878</v>
      </c>
      <c r="J88">
        <v>0.27515590000000001</v>
      </c>
      <c r="K88" t="s">
        <v>878</v>
      </c>
      <c r="L88" t="s">
        <v>878</v>
      </c>
      <c r="M88" t="s">
        <v>878</v>
      </c>
      <c r="N88">
        <v>3.8800000000000001E-2</v>
      </c>
      <c r="O88">
        <v>0.62515580000000004</v>
      </c>
      <c r="P88" t="s">
        <v>878</v>
      </c>
      <c r="Q88" t="s">
        <v>878</v>
      </c>
      <c r="R88" t="s">
        <v>878</v>
      </c>
      <c r="S88" t="s">
        <v>878</v>
      </c>
      <c r="T88" t="s">
        <v>878</v>
      </c>
      <c r="U88">
        <v>12.8834178</v>
      </c>
      <c r="V88" t="s">
        <v>878</v>
      </c>
      <c r="W88" t="s">
        <v>878</v>
      </c>
      <c r="X88" t="s">
        <v>878</v>
      </c>
      <c r="Y88" t="s">
        <v>878</v>
      </c>
      <c r="Z88" t="s">
        <v>878</v>
      </c>
      <c r="AA88" t="s">
        <v>878</v>
      </c>
      <c r="AB88" t="s">
        <v>878</v>
      </c>
      <c r="AC88" t="s">
        <v>878</v>
      </c>
      <c r="AD88" t="s">
        <v>878</v>
      </c>
      <c r="AE88" t="s">
        <v>878</v>
      </c>
      <c r="AF88" t="s">
        <v>878</v>
      </c>
      <c r="AG88" t="s">
        <v>878</v>
      </c>
      <c r="AH88">
        <v>12.163233999999999</v>
      </c>
      <c r="AI88">
        <v>0.228465</v>
      </c>
      <c r="AJ88" t="s">
        <v>878</v>
      </c>
      <c r="AK88">
        <v>1.78046E-2</v>
      </c>
      <c r="AL88" t="s">
        <v>878</v>
      </c>
      <c r="AM88" t="s">
        <v>878</v>
      </c>
      <c r="AN88">
        <v>1.1399999999999999</v>
      </c>
      <c r="AO88" t="s">
        <v>878</v>
      </c>
      <c r="AP88" t="s">
        <v>878</v>
      </c>
      <c r="AQ88" t="s">
        <v>878</v>
      </c>
      <c r="AR88" t="s">
        <v>878</v>
      </c>
      <c r="AS88" t="s">
        <v>878</v>
      </c>
      <c r="AT88" t="s">
        <v>878</v>
      </c>
      <c r="AU88" t="s">
        <v>878</v>
      </c>
      <c r="AV88" t="s">
        <v>878</v>
      </c>
      <c r="AW88" t="s">
        <v>878</v>
      </c>
      <c r="AX88" t="s">
        <v>878</v>
      </c>
      <c r="AY88" t="s">
        <v>878</v>
      </c>
      <c r="AZ88" t="s">
        <v>878</v>
      </c>
      <c r="BA88" t="s">
        <v>878</v>
      </c>
      <c r="BB88">
        <v>21.469285899999999</v>
      </c>
      <c r="BC88" t="s">
        <v>878</v>
      </c>
      <c r="BD88" t="s">
        <v>878</v>
      </c>
      <c r="BE88" t="s">
        <v>878</v>
      </c>
      <c r="BF88" t="s">
        <v>878</v>
      </c>
      <c r="BG88" t="s">
        <v>878</v>
      </c>
      <c r="BH88" t="s">
        <v>878</v>
      </c>
      <c r="BI88" t="s">
        <v>878</v>
      </c>
      <c r="BJ88">
        <v>1.9778299999999999E-2</v>
      </c>
      <c r="BK88" t="s">
        <v>878</v>
      </c>
      <c r="BL88" t="s">
        <v>878</v>
      </c>
      <c r="BM88" t="s">
        <v>878</v>
      </c>
      <c r="BN88" t="s">
        <v>878</v>
      </c>
      <c r="BO88" t="s">
        <v>878</v>
      </c>
      <c r="BP88" t="s">
        <v>878</v>
      </c>
      <c r="BQ88" t="s">
        <v>878</v>
      </c>
      <c r="BR88">
        <v>1.43E-2</v>
      </c>
      <c r="BS88" t="s">
        <v>878</v>
      </c>
    </row>
    <row r="89" spans="1:71" x14ac:dyDescent="0.25">
      <c r="A89" t="s">
        <v>372</v>
      </c>
      <c r="B89" t="s">
        <v>878</v>
      </c>
      <c r="C89">
        <v>2.7468110999999999</v>
      </c>
      <c r="D89" t="s">
        <v>878</v>
      </c>
      <c r="E89" t="s">
        <v>878</v>
      </c>
      <c r="F89" t="s">
        <v>878</v>
      </c>
      <c r="G89" t="s">
        <v>878</v>
      </c>
      <c r="H89" t="s">
        <v>878</v>
      </c>
      <c r="I89" t="s">
        <v>878</v>
      </c>
      <c r="J89">
        <v>0.40165620000000002</v>
      </c>
      <c r="K89" t="s">
        <v>878</v>
      </c>
      <c r="L89" t="s">
        <v>878</v>
      </c>
      <c r="M89" t="s">
        <v>878</v>
      </c>
      <c r="N89">
        <v>6.9199999999999998E-2</v>
      </c>
      <c r="O89">
        <v>0.97368849999999996</v>
      </c>
      <c r="P89" t="s">
        <v>878</v>
      </c>
      <c r="Q89">
        <v>5.7000000000000002E-3</v>
      </c>
      <c r="R89" t="s">
        <v>878</v>
      </c>
      <c r="S89" t="s">
        <v>878</v>
      </c>
      <c r="T89" t="s">
        <v>878</v>
      </c>
      <c r="U89">
        <v>22.4095932</v>
      </c>
      <c r="V89" t="s">
        <v>878</v>
      </c>
      <c r="W89" t="s">
        <v>878</v>
      </c>
      <c r="X89" t="s">
        <v>878</v>
      </c>
      <c r="Y89" t="s">
        <v>878</v>
      </c>
      <c r="Z89" t="s">
        <v>878</v>
      </c>
      <c r="AA89" t="s">
        <v>878</v>
      </c>
      <c r="AB89" t="s">
        <v>878</v>
      </c>
      <c r="AC89" t="s">
        <v>878</v>
      </c>
      <c r="AD89" t="s">
        <v>878</v>
      </c>
      <c r="AE89" t="s">
        <v>878</v>
      </c>
      <c r="AF89" t="s">
        <v>878</v>
      </c>
      <c r="AG89" t="s">
        <v>878</v>
      </c>
      <c r="AH89">
        <v>2.9066329999999998</v>
      </c>
      <c r="AI89">
        <v>0.40194350000000001</v>
      </c>
      <c r="AJ89" t="s">
        <v>878</v>
      </c>
      <c r="AK89" t="s">
        <v>878</v>
      </c>
      <c r="AL89" t="s">
        <v>878</v>
      </c>
      <c r="AM89" t="s">
        <v>878</v>
      </c>
      <c r="AN89">
        <v>1.23</v>
      </c>
      <c r="AO89" t="s">
        <v>878</v>
      </c>
      <c r="AP89" t="s">
        <v>878</v>
      </c>
      <c r="AQ89" t="s">
        <v>878</v>
      </c>
      <c r="AR89" t="s">
        <v>878</v>
      </c>
      <c r="AS89" t="s">
        <v>878</v>
      </c>
      <c r="AT89" t="s">
        <v>878</v>
      </c>
      <c r="AU89" t="s">
        <v>878</v>
      </c>
      <c r="AV89" t="s">
        <v>878</v>
      </c>
      <c r="AW89" t="s">
        <v>878</v>
      </c>
      <c r="AX89" t="s">
        <v>878</v>
      </c>
      <c r="AY89" t="s">
        <v>878</v>
      </c>
      <c r="AZ89" t="s">
        <v>878</v>
      </c>
      <c r="BA89" t="s">
        <v>878</v>
      </c>
      <c r="BB89">
        <v>21.637562500000001</v>
      </c>
      <c r="BC89" t="s">
        <v>878</v>
      </c>
      <c r="BD89" t="s">
        <v>878</v>
      </c>
      <c r="BE89" t="s">
        <v>878</v>
      </c>
      <c r="BF89" t="s">
        <v>878</v>
      </c>
      <c r="BG89" t="s">
        <v>878</v>
      </c>
      <c r="BH89" t="s">
        <v>878</v>
      </c>
      <c r="BI89" t="s">
        <v>878</v>
      </c>
      <c r="BJ89">
        <v>4.1354700000000001E-2</v>
      </c>
      <c r="BK89" t="s">
        <v>878</v>
      </c>
      <c r="BL89" t="s">
        <v>878</v>
      </c>
      <c r="BM89" t="s">
        <v>878</v>
      </c>
      <c r="BN89" t="s">
        <v>878</v>
      </c>
      <c r="BO89" t="s">
        <v>878</v>
      </c>
      <c r="BP89" t="s">
        <v>878</v>
      </c>
      <c r="BQ89" t="s">
        <v>878</v>
      </c>
      <c r="BR89">
        <v>2.6499999999999999E-2</v>
      </c>
      <c r="BS89" t="s">
        <v>878</v>
      </c>
    </row>
    <row r="90" spans="1:71" x14ac:dyDescent="0.25">
      <c r="A90" t="s">
        <v>373</v>
      </c>
      <c r="B90" t="s">
        <v>878</v>
      </c>
      <c r="C90">
        <v>1.4819020000000001</v>
      </c>
      <c r="D90" t="s">
        <v>878</v>
      </c>
      <c r="E90" t="s">
        <v>878</v>
      </c>
      <c r="F90" t="s">
        <v>878</v>
      </c>
      <c r="G90" t="s">
        <v>878</v>
      </c>
      <c r="H90" t="s">
        <v>878</v>
      </c>
      <c r="I90" t="s">
        <v>878</v>
      </c>
      <c r="J90">
        <v>0.2437096</v>
      </c>
      <c r="K90" t="s">
        <v>878</v>
      </c>
      <c r="L90" t="s">
        <v>878</v>
      </c>
      <c r="M90" t="s">
        <v>878</v>
      </c>
      <c r="N90">
        <v>6.3600000000000004E-2</v>
      </c>
      <c r="O90">
        <v>0.67523940000000005</v>
      </c>
      <c r="P90" t="s">
        <v>878</v>
      </c>
      <c r="Q90" t="s">
        <v>878</v>
      </c>
      <c r="R90" t="s">
        <v>878</v>
      </c>
      <c r="S90" t="s">
        <v>878</v>
      </c>
      <c r="T90" t="s">
        <v>878</v>
      </c>
      <c r="U90">
        <v>13.603826099999999</v>
      </c>
      <c r="V90" t="s">
        <v>878</v>
      </c>
      <c r="W90" t="s">
        <v>878</v>
      </c>
      <c r="X90" t="s">
        <v>878</v>
      </c>
      <c r="Y90" t="s">
        <v>878</v>
      </c>
      <c r="Z90" t="s">
        <v>878</v>
      </c>
      <c r="AA90" t="s">
        <v>878</v>
      </c>
      <c r="AB90" t="s">
        <v>878</v>
      </c>
      <c r="AC90" t="s">
        <v>878</v>
      </c>
      <c r="AD90" t="s">
        <v>878</v>
      </c>
      <c r="AE90" t="s">
        <v>878</v>
      </c>
      <c r="AF90" t="s">
        <v>878</v>
      </c>
      <c r="AG90" t="s">
        <v>878</v>
      </c>
      <c r="AH90">
        <v>10.8305247</v>
      </c>
      <c r="AI90">
        <v>0.2772558</v>
      </c>
      <c r="AJ90" t="s">
        <v>878</v>
      </c>
      <c r="AK90" t="s">
        <v>878</v>
      </c>
      <c r="AL90" t="s">
        <v>878</v>
      </c>
      <c r="AM90" t="s">
        <v>878</v>
      </c>
      <c r="AN90">
        <v>1.37</v>
      </c>
      <c r="AO90" t="s">
        <v>878</v>
      </c>
      <c r="AP90" t="s">
        <v>878</v>
      </c>
      <c r="AQ90" t="s">
        <v>878</v>
      </c>
      <c r="AR90" t="s">
        <v>878</v>
      </c>
      <c r="AS90" t="s">
        <v>878</v>
      </c>
      <c r="AT90" t="s">
        <v>878</v>
      </c>
      <c r="AU90" t="s">
        <v>878</v>
      </c>
      <c r="AV90" t="s">
        <v>878</v>
      </c>
      <c r="AW90" t="s">
        <v>878</v>
      </c>
      <c r="AX90" t="s">
        <v>878</v>
      </c>
      <c r="AY90" t="s">
        <v>878</v>
      </c>
      <c r="AZ90" t="s">
        <v>878</v>
      </c>
      <c r="BA90" t="s">
        <v>878</v>
      </c>
      <c r="BB90">
        <v>21.810513400000001</v>
      </c>
      <c r="BC90" t="s">
        <v>878</v>
      </c>
      <c r="BD90" t="s">
        <v>878</v>
      </c>
      <c r="BE90" t="s">
        <v>878</v>
      </c>
      <c r="BF90" t="s">
        <v>878</v>
      </c>
      <c r="BG90" t="s">
        <v>878</v>
      </c>
      <c r="BH90" t="s">
        <v>878</v>
      </c>
      <c r="BI90" t="s">
        <v>878</v>
      </c>
      <c r="BJ90">
        <v>1.9778299999999999E-2</v>
      </c>
      <c r="BK90" t="s">
        <v>878</v>
      </c>
      <c r="BL90" t="s">
        <v>878</v>
      </c>
      <c r="BM90" t="s">
        <v>878</v>
      </c>
      <c r="BN90" t="s">
        <v>878</v>
      </c>
      <c r="BO90" t="s">
        <v>878</v>
      </c>
      <c r="BP90" t="s">
        <v>878</v>
      </c>
      <c r="BQ90" t="s">
        <v>878</v>
      </c>
      <c r="BR90">
        <v>1.9599999999999999E-2</v>
      </c>
      <c r="BS90" t="s">
        <v>878</v>
      </c>
    </row>
    <row r="91" spans="1:71" x14ac:dyDescent="0.25">
      <c r="A91" t="s">
        <v>374</v>
      </c>
      <c r="B91" t="s">
        <v>878</v>
      </c>
      <c r="C91">
        <v>1.106134</v>
      </c>
      <c r="D91" t="s">
        <v>878</v>
      </c>
      <c r="E91" t="s">
        <v>878</v>
      </c>
      <c r="F91" t="s">
        <v>878</v>
      </c>
      <c r="G91" t="s">
        <v>878</v>
      </c>
      <c r="H91" t="s">
        <v>878</v>
      </c>
      <c r="I91" t="s">
        <v>878</v>
      </c>
      <c r="J91">
        <v>0.23298920000000001</v>
      </c>
      <c r="K91" t="s">
        <v>878</v>
      </c>
      <c r="L91" t="s">
        <v>878</v>
      </c>
      <c r="M91" t="s">
        <v>878</v>
      </c>
      <c r="N91">
        <v>3.2599999999999997E-2</v>
      </c>
      <c r="O91">
        <v>0.52327800000000002</v>
      </c>
      <c r="P91" t="s">
        <v>878</v>
      </c>
      <c r="Q91" t="s">
        <v>878</v>
      </c>
      <c r="R91" t="s">
        <v>878</v>
      </c>
      <c r="S91" t="s">
        <v>878</v>
      </c>
      <c r="T91" t="s">
        <v>878</v>
      </c>
      <c r="U91">
        <v>10.5193596</v>
      </c>
      <c r="V91" t="s">
        <v>878</v>
      </c>
      <c r="W91" t="s">
        <v>878</v>
      </c>
      <c r="X91" t="s">
        <v>878</v>
      </c>
      <c r="Y91" t="s">
        <v>878</v>
      </c>
      <c r="Z91" t="s">
        <v>878</v>
      </c>
      <c r="AA91" t="s">
        <v>878</v>
      </c>
      <c r="AB91" t="s">
        <v>878</v>
      </c>
      <c r="AC91" t="s">
        <v>878</v>
      </c>
      <c r="AD91" t="s">
        <v>878</v>
      </c>
      <c r="AE91" t="s">
        <v>878</v>
      </c>
      <c r="AF91" t="s">
        <v>878</v>
      </c>
      <c r="AG91" t="s">
        <v>878</v>
      </c>
      <c r="AH91">
        <v>13.906007799999999</v>
      </c>
      <c r="AI91">
        <v>0.17657629999999999</v>
      </c>
      <c r="AJ91" t="s">
        <v>878</v>
      </c>
      <c r="AK91">
        <v>1.5579000000000001E-2</v>
      </c>
      <c r="AL91" t="s">
        <v>878</v>
      </c>
      <c r="AM91" t="s">
        <v>878</v>
      </c>
      <c r="AN91">
        <v>1.48</v>
      </c>
      <c r="AO91" t="s">
        <v>878</v>
      </c>
      <c r="AP91" t="s">
        <v>878</v>
      </c>
      <c r="AQ91" t="s">
        <v>878</v>
      </c>
      <c r="AR91" t="s">
        <v>878</v>
      </c>
      <c r="AS91" t="s">
        <v>878</v>
      </c>
      <c r="AT91" t="s">
        <v>878</v>
      </c>
      <c r="AU91" t="s">
        <v>878</v>
      </c>
      <c r="AV91" t="s">
        <v>878</v>
      </c>
      <c r="AW91" t="s">
        <v>878</v>
      </c>
      <c r="AX91" t="s">
        <v>878</v>
      </c>
      <c r="AY91" t="s">
        <v>878</v>
      </c>
      <c r="AZ91" t="s">
        <v>878</v>
      </c>
      <c r="BA91" t="s">
        <v>878</v>
      </c>
      <c r="BB91">
        <v>21.595493300000001</v>
      </c>
      <c r="BC91" t="s">
        <v>878</v>
      </c>
      <c r="BD91" t="s">
        <v>878</v>
      </c>
      <c r="BE91" t="s">
        <v>878</v>
      </c>
      <c r="BF91" t="s">
        <v>878</v>
      </c>
      <c r="BG91" t="s">
        <v>878</v>
      </c>
      <c r="BH91" t="s">
        <v>878</v>
      </c>
      <c r="BI91" t="s">
        <v>878</v>
      </c>
      <c r="BJ91">
        <v>1.7380900000000001E-2</v>
      </c>
      <c r="BK91" t="s">
        <v>878</v>
      </c>
      <c r="BL91" t="s">
        <v>878</v>
      </c>
      <c r="BM91" t="s">
        <v>878</v>
      </c>
      <c r="BN91" t="s">
        <v>878</v>
      </c>
      <c r="BO91" t="s">
        <v>878</v>
      </c>
      <c r="BP91" t="s">
        <v>878</v>
      </c>
      <c r="BQ91" t="s">
        <v>878</v>
      </c>
      <c r="BR91">
        <v>1.2500000000000001E-2</v>
      </c>
      <c r="BS91" t="s">
        <v>878</v>
      </c>
    </row>
    <row r="92" spans="1:71" x14ac:dyDescent="0.25">
      <c r="A92" t="s">
        <v>375</v>
      </c>
      <c r="B92" t="s">
        <v>878</v>
      </c>
      <c r="C92" t="s">
        <v>878</v>
      </c>
      <c r="D92" t="s">
        <v>878</v>
      </c>
      <c r="E92">
        <v>3.5199999999999999E-4</v>
      </c>
      <c r="F92" t="s">
        <v>878</v>
      </c>
      <c r="G92" t="s">
        <v>878</v>
      </c>
      <c r="H92" t="s">
        <v>878</v>
      </c>
      <c r="I92" t="s">
        <v>878</v>
      </c>
      <c r="J92" t="s">
        <v>878</v>
      </c>
      <c r="K92" t="s">
        <v>878</v>
      </c>
      <c r="L92" t="s">
        <v>878</v>
      </c>
      <c r="M92" t="s">
        <v>878</v>
      </c>
      <c r="N92" t="s">
        <v>878</v>
      </c>
      <c r="O92" t="s">
        <v>878</v>
      </c>
      <c r="P92" t="s">
        <v>878</v>
      </c>
      <c r="Q92" t="s">
        <v>878</v>
      </c>
      <c r="R92" t="s">
        <v>878</v>
      </c>
      <c r="S92" t="s">
        <v>878</v>
      </c>
      <c r="T92" t="s">
        <v>878</v>
      </c>
      <c r="U92" t="s">
        <v>878</v>
      </c>
      <c r="V92" t="s">
        <v>878</v>
      </c>
      <c r="W92" t="s">
        <v>878</v>
      </c>
      <c r="X92" t="s">
        <v>878</v>
      </c>
      <c r="Y92" t="s">
        <v>878</v>
      </c>
      <c r="Z92" t="s">
        <v>878</v>
      </c>
      <c r="AA92" t="s">
        <v>878</v>
      </c>
      <c r="AB92" t="s">
        <v>878</v>
      </c>
      <c r="AC92" t="s">
        <v>878</v>
      </c>
      <c r="AD92" t="s">
        <v>878</v>
      </c>
      <c r="AE92" t="s">
        <v>878</v>
      </c>
      <c r="AF92" t="s">
        <v>878</v>
      </c>
      <c r="AG92" t="s">
        <v>878</v>
      </c>
      <c r="AH92" t="s">
        <v>878</v>
      </c>
      <c r="AI92" t="s">
        <v>878</v>
      </c>
      <c r="AJ92" t="s">
        <v>878</v>
      </c>
      <c r="AK92" t="s">
        <v>878</v>
      </c>
      <c r="AL92" t="s">
        <v>878</v>
      </c>
      <c r="AM92" t="s">
        <v>878</v>
      </c>
      <c r="AN92" t="s">
        <v>878</v>
      </c>
      <c r="AO92" t="s">
        <v>878</v>
      </c>
      <c r="AP92" t="s">
        <v>878</v>
      </c>
      <c r="AQ92" t="s">
        <v>878</v>
      </c>
      <c r="AR92" t="s">
        <v>878</v>
      </c>
      <c r="AS92" t="s">
        <v>878</v>
      </c>
      <c r="AT92" t="s">
        <v>878</v>
      </c>
      <c r="AU92" t="s">
        <v>878</v>
      </c>
      <c r="AV92" t="s">
        <v>878</v>
      </c>
      <c r="AW92" t="s">
        <v>878</v>
      </c>
      <c r="AX92" t="s">
        <v>878</v>
      </c>
      <c r="AY92" t="s">
        <v>878</v>
      </c>
      <c r="AZ92" t="s">
        <v>878</v>
      </c>
      <c r="BA92" t="s">
        <v>878</v>
      </c>
      <c r="BB92" t="s">
        <v>878</v>
      </c>
      <c r="BC92" t="s">
        <v>878</v>
      </c>
      <c r="BD92" t="s">
        <v>878</v>
      </c>
      <c r="BE92" t="s">
        <v>878</v>
      </c>
      <c r="BF92" t="s">
        <v>878</v>
      </c>
      <c r="BG92" t="s">
        <v>878</v>
      </c>
      <c r="BH92" t="s">
        <v>878</v>
      </c>
      <c r="BI92" t="s">
        <v>878</v>
      </c>
      <c r="BJ92" t="s">
        <v>878</v>
      </c>
      <c r="BK92" t="s">
        <v>878</v>
      </c>
      <c r="BL92" t="s">
        <v>878</v>
      </c>
      <c r="BM92" t="s">
        <v>878</v>
      </c>
      <c r="BN92" t="s">
        <v>878</v>
      </c>
      <c r="BO92" t="s">
        <v>878</v>
      </c>
      <c r="BP92" t="s">
        <v>878</v>
      </c>
      <c r="BQ92" t="s">
        <v>878</v>
      </c>
      <c r="BR92" t="s">
        <v>878</v>
      </c>
      <c r="BS92" t="s">
        <v>878</v>
      </c>
    </row>
    <row r="93" spans="1:71" x14ac:dyDescent="0.25">
      <c r="A93" t="s">
        <v>376</v>
      </c>
      <c r="B93" t="s">
        <v>878</v>
      </c>
      <c r="C93" t="s">
        <v>878</v>
      </c>
      <c r="D93" t="s">
        <v>878</v>
      </c>
      <c r="E93">
        <v>3.3599999999999998E-4</v>
      </c>
      <c r="F93" t="s">
        <v>878</v>
      </c>
      <c r="G93" t="s">
        <v>878</v>
      </c>
      <c r="H93" t="s">
        <v>878</v>
      </c>
      <c r="I93" t="s">
        <v>878</v>
      </c>
      <c r="J93" t="s">
        <v>878</v>
      </c>
      <c r="K93" t="s">
        <v>878</v>
      </c>
      <c r="L93" t="s">
        <v>878</v>
      </c>
      <c r="M93" t="s">
        <v>878</v>
      </c>
      <c r="N93" t="s">
        <v>878</v>
      </c>
      <c r="O93" t="s">
        <v>878</v>
      </c>
      <c r="P93" t="s">
        <v>878</v>
      </c>
      <c r="Q93" t="s">
        <v>878</v>
      </c>
      <c r="R93" t="s">
        <v>878</v>
      </c>
      <c r="S93" t="s">
        <v>878</v>
      </c>
      <c r="T93" t="s">
        <v>878</v>
      </c>
      <c r="U93" t="s">
        <v>878</v>
      </c>
      <c r="V93" t="s">
        <v>878</v>
      </c>
      <c r="W93" t="s">
        <v>878</v>
      </c>
      <c r="X93" t="s">
        <v>878</v>
      </c>
      <c r="Y93" t="s">
        <v>878</v>
      </c>
      <c r="Z93" t="s">
        <v>878</v>
      </c>
      <c r="AA93" t="s">
        <v>878</v>
      </c>
      <c r="AB93" t="s">
        <v>878</v>
      </c>
      <c r="AC93" t="s">
        <v>878</v>
      </c>
      <c r="AD93" t="s">
        <v>878</v>
      </c>
      <c r="AE93" t="s">
        <v>878</v>
      </c>
      <c r="AF93" t="s">
        <v>878</v>
      </c>
      <c r="AG93" t="s">
        <v>878</v>
      </c>
      <c r="AH93" t="s">
        <v>878</v>
      </c>
      <c r="AI93" t="s">
        <v>878</v>
      </c>
      <c r="AJ93" t="s">
        <v>878</v>
      </c>
      <c r="AK93" t="s">
        <v>878</v>
      </c>
      <c r="AL93" t="s">
        <v>878</v>
      </c>
      <c r="AM93" t="s">
        <v>878</v>
      </c>
      <c r="AN93" t="s">
        <v>878</v>
      </c>
      <c r="AO93" t="s">
        <v>878</v>
      </c>
      <c r="AP93" t="s">
        <v>878</v>
      </c>
      <c r="AQ93" t="s">
        <v>878</v>
      </c>
      <c r="AR93" t="s">
        <v>878</v>
      </c>
      <c r="AS93" t="s">
        <v>878</v>
      </c>
      <c r="AT93" t="s">
        <v>878</v>
      </c>
      <c r="AU93" t="s">
        <v>878</v>
      </c>
      <c r="AV93" t="s">
        <v>878</v>
      </c>
      <c r="AW93" t="s">
        <v>878</v>
      </c>
      <c r="AX93" t="s">
        <v>878</v>
      </c>
      <c r="AY93" t="s">
        <v>878</v>
      </c>
      <c r="AZ93" t="s">
        <v>878</v>
      </c>
      <c r="BA93" t="s">
        <v>878</v>
      </c>
      <c r="BB93" t="s">
        <v>878</v>
      </c>
      <c r="BC93" t="s">
        <v>878</v>
      </c>
      <c r="BD93" t="s">
        <v>878</v>
      </c>
      <c r="BE93" t="s">
        <v>878</v>
      </c>
      <c r="BF93" t="s">
        <v>878</v>
      </c>
      <c r="BG93" t="s">
        <v>878</v>
      </c>
      <c r="BH93" t="s">
        <v>878</v>
      </c>
      <c r="BI93" t="s">
        <v>878</v>
      </c>
      <c r="BJ93" t="s">
        <v>878</v>
      </c>
      <c r="BK93" t="s">
        <v>878</v>
      </c>
      <c r="BL93" t="s">
        <v>878</v>
      </c>
      <c r="BM93" t="s">
        <v>878</v>
      </c>
      <c r="BN93" t="s">
        <v>878</v>
      </c>
      <c r="BO93" t="s">
        <v>878</v>
      </c>
      <c r="BP93" t="s">
        <v>878</v>
      </c>
      <c r="BQ93" t="s">
        <v>878</v>
      </c>
      <c r="BR93" t="s">
        <v>878</v>
      </c>
      <c r="BS93" t="s">
        <v>878</v>
      </c>
    </row>
    <row r="94" spans="1:71" x14ac:dyDescent="0.25">
      <c r="A94" t="s">
        <v>377</v>
      </c>
      <c r="B94" t="s">
        <v>878</v>
      </c>
      <c r="C94" t="s">
        <v>878</v>
      </c>
      <c r="D94" t="s">
        <v>878</v>
      </c>
      <c r="E94">
        <v>3.6299999999999999E-4</v>
      </c>
      <c r="F94" t="s">
        <v>878</v>
      </c>
      <c r="G94" t="s">
        <v>878</v>
      </c>
      <c r="H94" t="s">
        <v>878</v>
      </c>
      <c r="I94" t="s">
        <v>878</v>
      </c>
      <c r="J94" t="s">
        <v>878</v>
      </c>
      <c r="K94" t="s">
        <v>878</v>
      </c>
      <c r="L94" t="s">
        <v>878</v>
      </c>
      <c r="M94" t="s">
        <v>878</v>
      </c>
      <c r="N94" t="s">
        <v>878</v>
      </c>
      <c r="O94" t="s">
        <v>878</v>
      </c>
      <c r="P94" t="s">
        <v>878</v>
      </c>
      <c r="Q94" t="s">
        <v>878</v>
      </c>
      <c r="R94" t="s">
        <v>878</v>
      </c>
      <c r="S94" t="s">
        <v>878</v>
      </c>
      <c r="T94" t="s">
        <v>878</v>
      </c>
      <c r="U94" t="s">
        <v>878</v>
      </c>
      <c r="V94" t="s">
        <v>878</v>
      </c>
      <c r="W94" t="s">
        <v>878</v>
      </c>
      <c r="X94" t="s">
        <v>878</v>
      </c>
      <c r="Y94" t="s">
        <v>878</v>
      </c>
      <c r="Z94" t="s">
        <v>878</v>
      </c>
      <c r="AA94" t="s">
        <v>878</v>
      </c>
      <c r="AB94" t="s">
        <v>878</v>
      </c>
      <c r="AC94" t="s">
        <v>878</v>
      </c>
      <c r="AD94" t="s">
        <v>878</v>
      </c>
      <c r="AE94" t="s">
        <v>878</v>
      </c>
      <c r="AF94" t="s">
        <v>878</v>
      </c>
      <c r="AG94" t="s">
        <v>878</v>
      </c>
      <c r="AH94" t="s">
        <v>878</v>
      </c>
      <c r="AI94" t="s">
        <v>878</v>
      </c>
      <c r="AJ94" t="s">
        <v>878</v>
      </c>
      <c r="AK94" t="s">
        <v>878</v>
      </c>
      <c r="AL94" t="s">
        <v>878</v>
      </c>
      <c r="AM94" t="s">
        <v>878</v>
      </c>
      <c r="AN94" t="s">
        <v>878</v>
      </c>
      <c r="AO94" t="s">
        <v>878</v>
      </c>
      <c r="AP94" t="s">
        <v>878</v>
      </c>
      <c r="AQ94" t="s">
        <v>878</v>
      </c>
      <c r="AR94" t="s">
        <v>878</v>
      </c>
      <c r="AS94" t="s">
        <v>878</v>
      </c>
      <c r="AT94" t="s">
        <v>878</v>
      </c>
      <c r="AU94" t="s">
        <v>878</v>
      </c>
      <c r="AV94" t="s">
        <v>878</v>
      </c>
      <c r="AW94" t="s">
        <v>878</v>
      </c>
      <c r="AX94" t="s">
        <v>878</v>
      </c>
      <c r="AY94" t="s">
        <v>878</v>
      </c>
      <c r="AZ94" t="s">
        <v>878</v>
      </c>
      <c r="BA94" t="s">
        <v>878</v>
      </c>
      <c r="BB94" t="s">
        <v>878</v>
      </c>
      <c r="BC94" t="s">
        <v>878</v>
      </c>
      <c r="BD94" t="s">
        <v>878</v>
      </c>
      <c r="BE94" t="s">
        <v>878</v>
      </c>
      <c r="BF94" t="s">
        <v>878</v>
      </c>
      <c r="BG94" t="s">
        <v>878</v>
      </c>
      <c r="BH94" t="s">
        <v>878</v>
      </c>
      <c r="BI94" t="s">
        <v>878</v>
      </c>
      <c r="BJ94" t="s">
        <v>878</v>
      </c>
      <c r="BK94" t="s">
        <v>878</v>
      </c>
      <c r="BL94" t="s">
        <v>878</v>
      </c>
      <c r="BM94" t="s">
        <v>878</v>
      </c>
      <c r="BN94" t="s">
        <v>878</v>
      </c>
      <c r="BO94" t="s">
        <v>878</v>
      </c>
      <c r="BP94" t="s">
        <v>878</v>
      </c>
      <c r="BQ94" t="s">
        <v>878</v>
      </c>
      <c r="BR94" t="s">
        <v>878</v>
      </c>
      <c r="BS94" t="s">
        <v>878</v>
      </c>
    </row>
    <row r="95" spans="1:71" x14ac:dyDescent="0.25">
      <c r="A95" t="s">
        <v>378</v>
      </c>
      <c r="B95" t="s">
        <v>878</v>
      </c>
      <c r="C95">
        <v>3.1755042000000002</v>
      </c>
      <c r="D95" t="s">
        <v>878</v>
      </c>
      <c r="E95" t="s">
        <v>878</v>
      </c>
      <c r="F95" t="s">
        <v>878</v>
      </c>
      <c r="G95" t="s">
        <v>878</v>
      </c>
      <c r="H95" t="s">
        <v>878</v>
      </c>
      <c r="I95" t="s">
        <v>878</v>
      </c>
      <c r="J95">
        <v>9.5053899999999997E-2</v>
      </c>
      <c r="K95" t="s">
        <v>878</v>
      </c>
      <c r="L95" t="s">
        <v>878</v>
      </c>
      <c r="M95" t="s">
        <v>878</v>
      </c>
      <c r="N95">
        <v>8.8999999999999996E-2</v>
      </c>
      <c r="O95">
        <v>1.1809334</v>
      </c>
      <c r="P95" t="s">
        <v>878</v>
      </c>
      <c r="Q95">
        <v>6.7999999999999996E-3</v>
      </c>
      <c r="R95" t="s">
        <v>878</v>
      </c>
      <c r="S95" t="s">
        <v>878</v>
      </c>
      <c r="T95" t="s">
        <v>878</v>
      </c>
      <c r="U95">
        <v>24.815616899999998</v>
      </c>
      <c r="V95" t="s">
        <v>878</v>
      </c>
      <c r="W95" t="s">
        <v>878</v>
      </c>
      <c r="X95" t="s">
        <v>878</v>
      </c>
      <c r="Y95" t="s">
        <v>878</v>
      </c>
      <c r="Z95" t="s">
        <v>878</v>
      </c>
      <c r="AA95" t="s">
        <v>878</v>
      </c>
      <c r="AB95" t="s">
        <v>878</v>
      </c>
      <c r="AC95" t="s">
        <v>878</v>
      </c>
      <c r="AD95" t="s">
        <v>878</v>
      </c>
      <c r="AE95" t="s">
        <v>878</v>
      </c>
      <c r="AF95" t="s">
        <v>878</v>
      </c>
      <c r="AG95" t="s">
        <v>878</v>
      </c>
      <c r="AH95">
        <v>4.1307958999999999</v>
      </c>
      <c r="AI95">
        <v>0.44453870000000001</v>
      </c>
      <c r="AJ95" t="s">
        <v>878</v>
      </c>
      <c r="AK95" t="s">
        <v>878</v>
      </c>
      <c r="AL95" t="s">
        <v>878</v>
      </c>
      <c r="AM95" t="s">
        <v>878</v>
      </c>
      <c r="AN95">
        <v>1.64</v>
      </c>
      <c r="AO95" t="s">
        <v>878</v>
      </c>
      <c r="AP95" t="s">
        <v>878</v>
      </c>
      <c r="AQ95" t="s">
        <v>878</v>
      </c>
      <c r="AR95" t="s">
        <v>878</v>
      </c>
      <c r="AS95" t="s">
        <v>878</v>
      </c>
      <c r="AT95" t="s">
        <v>878</v>
      </c>
      <c r="AU95" t="s">
        <v>878</v>
      </c>
      <c r="AV95" t="s">
        <v>878</v>
      </c>
      <c r="AW95" t="s">
        <v>878</v>
      </c>
      <c r="AX95" t="s">
        <v>878</v>
      </c>
      <c r="AY95" t="s">
        <v>878</v>
      </c>
      <c r="AZ95" t="s">
        <v>878</v>
      </c>
      <c r="BA95" t="s">
        <v>878</v>
      </c>
      <c r="BB95">
        <v>17.865362699999999</v>
      </c>
      <c r="BC95" t="s">
        <v>878</v>
      </c>
      <c r="BD95" t="s">
        <v>878</v>
      </c>
      <c r="BE95" t="s">
        <v>878</v>
      </c>
      <c r="BF95" t="s">
        <v>878</v>
      </c>
      <c r="BG95" t="s">
        <v>878</v>
      </c>
      <c r="BH95" t="s">
        <v>878</v>
      </c>
      <c r="BI95" t="s">
        <v>878</v>
      </c>
      <c r="BJ95">
        <v>3.83579E-2</v>
      </c>
      <c r="BK95" t="s">
        <v>878</v>
      </c>
      <c r="BL95" t="s">
        <v>878</v>
      </c>
      <c r="BM95" t="s">
        <v>878</v>
      </c>
      <c r="BN95" t="s">
        <v>878</v>
      </c>
      <c r="BO95" t="s">
        <v>878</v>
      </c>
      <c r="BP95" t="s">
        <v>878</v>
      </c>
      <c r="BQ95" t="s">
        <v>878</v>
      </c>
      <c r="BR95">
        <v>3.5299999999999998E-2</v>
      </c>
      <c r="BS95" t="s">
        <v>878</v>
      </c>
    </row>
    <row r="96" spans="1:71" x14ac:dyDescent="0.25">
      <c r="A96" t="s">
        <v>379</v>
      </c>
      <c r="B96" t="s">
        <v>878</v>
      </c>
      <c r="C96">
        <v>2.2599005000000001</v>
      </c>
      <c r="D96" t="s">
        <v>878</v>
      </c>
      <c r="E96" t="s">
        <v>878</v>
      </c>
      <c r="F96" t="s">
        <v>878</v>
      </c>
      <c r="G96" t="s">
        <v>878</v>
      </c>
      <c r="H96" t="s">
        <v>878</v>
      </c>
      <c r="I96" t="s">
        <v>878</v>
      </c>
      <c r="J96">
        <v>0.19725470000000001</v>
      </c>
      <c r="K96" t="s">
        <v>878</v>
      </c>
      <c r="L96" t="s">
        <v>878</v>
      </c>
      <c r="M96" t="s">
        <v>878</v>
      </c>
      <c r="N96">
        <v>6.6500000000000004E-2</v>
      </c>
      <c r="O96">
        <v>0.83760060000000003</v>
      </c>
      <c r="P96" t="s">
        <v>878</v>
      </c>
      <c r="Q96">
        <v>5.3E-3</v>
      </c>
      <c r="R96" t="s">
        <v>878</v>
      </c>
      <c r="S96" t="s">
        <v>878</v>
      </c>
      <c r="T96" t="s">
        <v>878</v>
      </c>
      <c r="U96">
        <v>17.387718100000001</v>
      </c>
      <c r="V96" t="s">
        <v>878</v>
      </c>
      <c r="W96" t="s">
        <v>878</v>
      </c>
      <c r="X96" t="s">
        <v>878</v>
      </c>
      <c r="Y96" t="s">
        <v>878</v>
      </c>
      <c r="Z96" t="s">
        <v>878</v>
      </c>
      <c r="AA96" t="s">
        <v>878</v>
      </c>
      <c r="AB96" t="s">
        <v>878</v>
      </c>
      <c r="AC96" t="s">
        <v>878</v>
      </c>
      <c r="AD96" t="s">
        <v>878</v>
      </c>
      <c r="AE96" t="s">
        <v>878</v>
      </c>
      <c r="AF96" t="s">
        <v>878</v>
      </c>
      <c r="AG96" t="s">
        <v>878</v>
      </c>
      <c r="AH96">
        <v>6.0002072000000002</v>
      </c>
      <c r="AI96">
        <v>0.3074597</v>
      </c>
      <c r="AJ96" t="s">
        <v>878</v>
      </c>
      <c r="AK96" t="s">
        <v>878</v>
      </c>
      <c r="AL96" t="s">
        <v>878</v>
      </c>
      <c r="AM96" t="s">
        <v>878</v>
      </c>
      <c r="AN96">
        <v>1.75</v>
      </c>
      <c r="AO96" t="s">
        <v>878</v>
      </c>
      <c r="AP96" t="s">
        <v>878</v>
      </c>
      <c r="AQ96" t="s">
        <v>878</v>
      </c>
      <c r="AR96" t="s">
        <v>878</v>
      </c>
      <c r="AS96" t="s">
        <v>878</v>
      </c>
      <c r="AT96" t="s">
        <v>878</v>
      </c>
      <c r="AU96" t="s">
        <v>878</v>
      </c>
      <c r="AV96" t="s">
        <v>878</v>
      </c>
      <c r="AW96" t="s">
        <v>878</v>
      </c>
      <c r="AX96" t="s">
        <v>878</v>
      </c>
      <c r="AY96" t="s">
        <v>878</v>
      </c>
      <c r="AZ96" t="s">
        <v>878</v>
      </c>
      <c r="BA96" t="s">
        <v>878</v>
      </c>
      <c r="BB96">
        <v>22.422853100000001</v>
      </c>
      <c r="BC96" t="s">
        <v>878</v>
      </c>
      <c r="BD96" t="s">
        <v>878</v>
      </c>
      <c r="BE96" t="s">
        <v>878</v>
      </c>
      <c r="BF96" t="s">
        <v>878</v>
      </c>
      <c r="BG96" t="s">
        <v>878</v>
      </c>
      <c r="BH96" t="s">
        <v>878</v>
      </c>
      <c r="BI96" t="s">
        <v>878</v>
      </c>
      <c r="BJ96">
        <v>3.11658E-2</v>
      </c>
      <c r="BK96" t="s">
        <v>878</v>
      </c>
      <c r="BL96" t="s">
        <v>878</v>
      </c>
      <c r="BM96" t="s">
        <v>878</v>
      </c>
      <c r="BN96" t="s">
        <v>878</v>
      </c>
      <c r="BO96" t="s">
        <v>878</v>
      </c>
      <c r="BP96" t="s">
        <v>878</v>
      </c>
      <c r="BQ96" t="s">
        <v>878</v>
      </c>
      <c r="BR96">
        <v>3.0200000000000001E-2</v>
      </c>
      <c r="BS96" t="s">
        <v>878</v>
      </c>
    </row>
    <row r="97" spans="1:71" x14ac:dyDescent="0.25">
      <c r="A97" t="s">
        <v>380</v>
      </c>
      <c r="B97" t="s">
        <v>878</v>
      </c>
      <c r="C97">
        <v>1.4607319000000001</v>
      </c>
      <c r="D97" t="s">
        <v>878</v>
      </c>
      <c r="E97" t="s">
        <v>878</v>
      </c>
      <c r="F97" t="s">
        <v>878</v>
      </c>
      <c r="G97" t="s">
        <v>878</v>
      </c>
      <c r="H97" t="s">
        <v>878</v>
      </c>
      <c r="I97" t="s">
        <v>878</v>
      </c>
      <c r="J97">
        <v>0.22369820000000001</v>
      </c>
      <c r="K97" t="s">
        <v>878</v>
      </c>
      <c r="L97" t="s">
        <v>878</v>
      </c>
      <c r="M97" t="s">
        <v>878</v>
      </c>
      <c r="N97">
        <v>4.0399999999999998E-2</v>
      </c>
      <c r="O97">
        <v>0.62460839999999995</v>
      </c>
      <c r="P97" t="s">
        <v>878</v>
      </c>
      <c r="Q97" t="s">
        <v>878</v>
      </c>
      <c r="R97" t="s">
        <v>878</v>
      </c>
      <c r="S97" t="s">
        <v>878</v>
      </c>
      <c r="T97" t="s">
        <v>878</v>
      </c>
      <c r="U97">
        <v>12.6596016</v>
      </c>
      <c r="V97" t="s">
        <v>878</v>
      </c>
      <c r="W97" t="s">
        <v>878</v>
      </c>
      <c r="X97" t="s">
        <v>878</v>
      </c>
      <c r="Y97" t="s">
        <v>878</v>
      </c>
      <c r="Z97" t="s">
        <v>878</v>
      </c>
      <c r="AA97" t="s">
        <v>878</v>
      </c>
      <c r="AB97" t="s">
        <v>878</v>
      </c>
      <c r="AC97" t="s">
        <v>878</v>
      </c>
      <c r="AD97" t="s">
        <v>878</v>
      </c>
      <c r="AE97" t="s">
        <v>878</v>
      </c>
      <c r="AF97" t="s">
        <v>878</v>
      </c>
      <c r="AG97" t="s">
        <v>878</v>
      </c>
      <c r="AH97">
        <v>12.820543199999999</v>
      </c>
      <c r="AI97">
        <v>0.2152992</v>
      </c>
      <c r="AJ97" t="s">
        <v>878</v>
      </c>
      <c r="AK97">
        <v>1.6320899999999999E-2</v>
      </c>
      <c r="AL97" t="s">
        <v>878</v>
      </c>
      <c r="AM97" t="s">
        <v>878</v>
      </c>
      <c r="AN97">
        <v>1.77</v>
      </c>
      <c r="AO97" t="s">
        <v>878</v>
      </c>
      <c r="AP97" t="s">
        <v>878</v>
      </c>
      <c r="AQ97" t="s">
        <v>878</v>
      </c>
      <c r="AR97" t="s">
        <v>878</v>
      </c>
      <c r="AS97" t="s">
        <v>878</v>
      </c>
      <c r="AT97" t="s">
        <v>878</v>
      </c>
      <c r="AU97" t="s">
        <v>878</v>
      </c>
      <c r="AV97" t="s">
        <v>878</v>
      </c>
      <c r="AW97" t="s">
        <v>878</v>
      </c>
      <c r="AX97" t="s">
        <v>878</v>
      </c>
      <c r="AY97" t="s">
        <v>878</v>
      </c>
      <c r="AZ97" t="s">
        <v>878</v>
      </c>
      <c r="BA97" t="s">
        <v>878</v>
      </c>
      <c r="BB97">
        <v>20.370813800000001</v>
      </c>
      <c r="BC97" t="s">
        <v>878</v>
      </c>
      <c r="BD97" t="s">
        <v>878</v>
      </c>
      <c r="BE97" t="s">
        <v>878</v>
      </c>
      <c r="BF97" t="s">
        <v>878</v>
      </c>
      <c r="BG97" t="s">
        <v>878</v>
      </c>
      <c r="BH97" t="s">
        <v>878</v>
      </c>
      <c r="BI97" t="s">
        <v>878</v>
      </c>
      <c r="BJ97">
        <v>2.15763E-2</v>
      </c>
      <c r="BK97" t="s">
        <v>878</v>
      </c>
      <c r="BL97" t="s">
        <v>878</v>
      </c>
      <c r="BM97" t="s">
        <v>878</v>
      </c>
      <c r="BN97" t="s">
        <v>878</v>
      </c>
      <c r="BO97" t="s">
        <v>878</v>
      </c>
      <c r="BP97" t="s">
        <v>878</v>
      </c>
      <c r="BQ97" t="s">
        <v>878</v>
      </c>
      <c r="BR97">
        <v>1.7600000000000001E-2</v>
      </c>
      <c r="BS97" t="s">
        <v>878</v>
      </c>
    </row>
    <row r="98" spans="1:71" x14ac:dyDescent="0.25">
      <c r="A98" t="s">
        <v>381</v>
      </c>
      <c r="B98" t="s">
        <v>878</v>
      </c>
      <c r="C98">
        <v>1.6300922</v>
      </c>
      <c r="D98" t="s">
        <v>878</v>
      </c>
      <c r="E98" t="s">
        <v>878</v>
      </c>
      <c r="F98" t="s">
        <v>878</v>
      </c>
      <c r="G98" t="s">
        <v>878</v>
      </c>
      <c r="H98" t="s">
        <v>878</v>
      </c>
      <c r="I98" t="s">
        <v>878</v>
      </c>
      <c r="J98">
        <v>0.25871810000000001</v>
      </c>
      <c r="K98" t="s">
        <v>878</v>
      </c>
      <c r="L98" t="s">
        <v>878</v>
      </c>
      <c r="M98" t="s">
        <v>878</v>
      </c>
      <c r="N98">
        <v>4.9500000000000002E-2</v>
      </c>
      <c r="O98">
        <v>0.65840799999999999</v>
      </c>
      <c r="P98" t="s">
        <v>878</v>
      </c>
      <c r="Q98" t="s">
        <v>878</v>
      </c>
      <c r="R98" t="s">
        <v>878</v>
      </c>
      <c r="S98" t="s">
        <v>878</v>
      </c>
      <c r="T98" t="s">
        <v>878</v>
      </c>
      <c r="U98">
        <v>13.645791600000001</v>
      </c>
      <c r="V98" t="s">
        <v>878</v>
      </c>
      <c r="W98" t="s">
        <v>878</v>
      </c>
      <c r="X98" t="s">
        <v>878</v>
      </c>
      <c r="Y98" t="s">
        <v>878</v>
      </c>
      <c r="Z98" t="s">
        <v>878</v>
      </c>
      <c r="AA98" t="s">
        <v>878</v>
      </c>
      <c r="AB98" t="s">
        <v>878</v>
      </c>
      <c r="AC98" t="s">
        <v>878</v>
      </c>
      <c r="AD98" t="s">
        <v>878</v>
      </c>
      <c r="AE98" t="s">
        <v>878</v>
      </c>
      <c r="AF98" t="s">
        <v>878</v>
      </c>
      <c r="AG98" t="s">
        <v>878</v>
      </c>
      <c r="AH98">
        <v>12.217507299999999</v>
      </c>
      <c r="AI98">
        <v>0.24472859999999999</v>
      </c>
      <c r="AJ98" t="s">
        <v>878</v>
      </c>
      <c r="AK98">
        <v>2.22557E-2</v>
      </c>
      <c r="AL98" t="s">
        <v>878</v>
      </c>
      <c r="AM98" t="s">
        <v>878</v>
      </c>
      <c r="AN98">
        <v>1.93</v>
      </c>
      <c r="AO98" t="s">
        <v>878</v>
      </c>
      <c r="AP98" t="s">
        <v>878</v>
      </c>
      <c r="AQ98" t="s">
        <v>878</v>
      </c>
      <c r="AR98" t="s">
        <v>878</v>
      </c>
      <c r="AS98" t="s">
        <v>878</v>
      </c>
      <c r="AT98" t="s">
        <v>878</v>
      </c>
      <c r="AU98" t="s">
        <v>878</v>
      </c>
      <c r="AV98" t="s">
        <v>878</v>
      </c>
      <c r="AW98" t="s">
        <v>878</v>
      </c>
      <c r="AX98" t="s">
        <v>878</v>
      </c>
      <c r="AY98" t="s">
        <v>878</v>
      </c>
      <c r="AZ98" t="s">
        <v>878</v>
      </c>
      <c r="BA98" t="s">
        <v>878</v>
      </c>
      <c r="BB98">
        <v>19.968819799999999</v>
      </c>
      <c r="BC98" t="s">
        <v>878</v>
      </c>
      <c r="BD98" t="s">
        <v>878</v>
      </c>
      <c r="BE98" t="s">
        <v>878</v>
      </c>
      <c r="BF98" t="s">
        <v>878</v>
      </c>
      <c r="BG98" t="s">
        <v>878</v>
      </c>
      <c r="BH98" t="s">
        <v>878</v>
      </c>
      <c r="BI98" t="s">
        <v>878</v>
      </c>
      <c r="BJ98">
        <v>3.17652E-2</v>
      </c>
      <c r="BK98" t="s">
        <v>878</v>
      </c>
      <c r="BL98" t="s">
        <v>878</v>
      </c>
      <c r="BM98" t="s">
        <v>878</v>
      </c>
      <c r="BN98" t="s">
        <v>878</v>
      </c>
      <c r="BO98" t="s">
        <v>878</v>
      </c>
      <c r="BP98" t="s">
        <v>878</v>
      </c>
      <c r="BQ98" t="s">
        <v>878</v>
      </c>
      <c r="BR98">
        <v>2.1899999999999999E-2</v>
      </c>
      <c r="BS98" t="s">
        <v>878</v>
      </c>
    </row>
    <row r="99" spans="1:71" x14ac:dyDescent="0.25">
      <c r="A99" t="s">
        <v>382</v>
      </c>
      <c r="B99" t="s">
        <v>878</v>
      </c>
      <c r="C99">
        <v>1.4501469</v>
      </c>
      <c r="D99" t="s">
        <v>878</v>
      </c>
      <c r="E99" t="s">
        <v>878</v>
      </c>
      <c r="F99" t="s">
        <v>878</v>
      </c>
      <c r="G99" t="s">
        <v>878</v>
      </c>
      <c r="H99" t="s">
        <v>878</v>
      </c>
      <c r="I99" t="s">
        <v>878</v>
      </c>
      <c r="J99">
        <v>0.22226879999999999</v>
      </c>
      <c r="K99" t="s">
        <v>878</v>
      </c>
      <c r="L99" t="s">
        <v>878</v>
      </c>
      <c r="M99" t="s">
        <v>878</v>
      </c>
      <c r="N99">
        <v>4.2799999999999998E-2</v>
      </c>
      <c r="O99">
        <v>0.56043019999999999</v>
      </c>
      <c r="P99" t="s">
        <v>878</v>
      </c>
      <c r="Q99" t="s">
        <v>878</v>
      </c>
      <c r="R99" t="s">
        <v>878</v>
      </c>
      <c r="S99" t="s">
        <v>878</v>
      </c>
      <c r="T99" t="s">
        <v>878</v>
      </c>
      <c r="U99">
        <v>11.5195381</v>
      </c>
      <c r="V99" t="s">
        <v>878</v>
      </c>
      <c r="W99" t="s">
        <v>878</v>
      </c>
      <c r="X99" t="s">
        <v>878</v>
      </c>
      <c r="Y99" t="s">
        <v>878</v>
      </c>
      <c r="Z99" t="s">
        <v>878</v>
      </c>
      <c r="AA99" t="s">
        <v>878</v>
      </c>
      <c r="AB99" t="s">
        <v>878</v>
      </c>
      <c r="AC99" t="s">
        <v>878</v>
      </c>
      <c r="AD99" t="s">
        <v>878</v>
      </c>
      <c r="AE99" t="s">
        <v>878</v>
      </c>
      <c r="AF99" t="s">
        <v>878</v>
      </c>
      <c r="AG99" t="s">
        <v>878</v>
      </c>
      <c r="AH99">
        <v>13.7311274</v>
      </c>
      <c r="AI99">
        <v>0.2029079</v>
      </c>
      <c r="AJ99" t="s">
        <v>878</v>
      </c>
      <c r="AK99">
        <v>2.0030200000000001E-2</v>
      </c>
      <c r="AL99" t="s">
        <v>878</v>
      </c>
      <c r="AM99" t="s">
        <v>878</v>
      </c>
      <c r="AN99">
        <v>2.13</v>
      </c>
      <c r="AO99" t="s">
        <v>878</v>
      </c>
      <c r="AP99" t="s">
        <v>878</v>
      </c>
      <c r="AQ99" t="s">
        <v>878</v>
      </c>
      <c r="AR99" t="s">
        <v>878</v>
      </c>
      <c r="AS99" t="s">
        <v>878</v>
      </c>
      <c r="AT99" t="s">
        <v>878</v>
      </c>
      <c r="AU99" t="s">
        <v>878</v>
      </c>
      <c r="AV99" t="s">
        <v>878</v>
      </c>
      <c r="AW99" t="s">
        <v>878</v>
      </c>
      <c r="AX99" t="s">
        <v>878</v>
      </c>
      <c r="AY99" t="s">
        <v>878</v>
      </c>
      <c r="AZ99" t="s">
        <v>878</v>
      </c>
      <c r="BA99" t="s">
        <v>878</v>
      </c>
      <c r="BB99">
        <v>20.1090503</v>
      </c>
      <c r="BC99" t="s">
        <v>878</v>
      </c>
      <c r="BD99" t="s">
        <v>878</v>
      </c>
      <c r="BE99" t="s">
        <v>878</v>
      </c>
      <c r="BF99" t="s">
        <v>878</v>
      </c>
      <c r="BG99" t="s">
        <v>878</v>
      </c>
      <c r="BH99" t="s">
        <v>878</v>
      </c>
      <c r="BI99" t="s">
        <v>878</v>
      </c>
      <c r="BJ99">
        <v>2.0976999999999999E-2</v>
      </c>
      <c r="BK99" t="s">
        <v>878</v>
      </c>
      <c r="BL99" t="s">
        <v>878</v>
      </c>
      <c r="BM99" t="s">
        <v>878</v>
      </c>
      <c r="BN99" t="s">
        <v>878</v>
      </c>
      <c r="BO99" t="s">
        <v>878</v>
      </c>
      <c r="BP99" t="s">
        <v>878</v>
      </c>
      <c r="BQ99" t="s">
        <v>878</v>
      </c>
      <c r="BR99">
        <v>1.7399999999999999E-2</v>
      </c>
      <c r="BS99" t="s">
        <v>878</v>
      </c>
    </row>
    <row r="100" spans="1:71" x14ac:dyDescent="0.25">
      <c r="A100" t="s">
        <v>383</v>
      </c>
      <c r="B100" t="s">
        <v>878</v>
      </c>
      <c r="C100">
        <v>1.6565547</v>
      </c>
      <c r="D100" t="s">
        <v>878</v>
      </c>
      <c r="E100" t="s">
        <v>878</v>
      </c>
      <c r="F100" t="s">
        <v>878</v>
      </c>
      <c r="G100" t="s">
        <v>878</v>
      </c>
      <c r="H100" t="s">
        <v>878</v>
      </c>
      <c r="I100" t="s">
        <v>878</v>
      </c>
      <c r="J100">
        <v>0.27872940000000002</v>
      </c>
      <c r="K100" t="s">
        <v>878</v>
      </c>
      <c r="L100" t="s">
        <v>878</v>
      </c>
      <c r="M100" t="s">
        <v>878</v>
      </c>
      <c r="N100">
        <v>4.7699999999999999E-2</v>
      </c>
      <c r="O100">
        <v>0.65580799999999995</v>
      </c>
      <c r="P100" t="s">
        <v>878</v>
      </c>
      <c r="Q100" t="s">
        <v>878</v>
      </c>
      <c r="R100" t="s">
        <v>878</v>
      </c>
      <c r="S100" t="s">
        <v>878</v>
      </c>
      <c r="T100" t="s">
        <v>878</v>
      </c>
      <c r="U100">
        <v>12.7924925</v>
      </c>
      <c r="V100" t="s">
        <v>878</v>
      </c>
      <c r="W100" t="s">
        <v>878</v>
      </c>
      <c r="X100" t="s">
        <v>878</v>
      </c>
      <c r="Y100" t="s">
        <v>878</v>
      </c>
      <c r="Z100" t="s">
        <v>878</v>
      </c>
      <c r="AA100" t="s">
        <v>878</v>
      </c>
      <c r="AB100" t="s">
        <v>878</v>
      </c>
      <c r="AC100" t="s">
        <v>878</v>
      </c>
      <c r="AD100" t="s">
        <v>878</v>
      </c>
      <c r="AE100" t="s">
        <v>878</v>
      </c>
      <c r="AF100" t="s">
        <v>878</v>
      </c>
      <c r="AG100" t="s">
        <v>878</v>
      </c>
      <c r="AH100">
        <v>11.3853177</v>
      </c>
      <c r="AI100">
        <v>0.22072040000000001</v>
      </c>
      <c r="AJ100" t="s">
        <v>878</v>
      </c>
      <c r="AK100">
        <v>2.29976E-2</v>
      </c>
      <c r="AL100" t="s">
        <v>878</v>
      </c>
      <c r="AM100" t="s">
        <v>878</v>
      </c>
      <c r="AN100">
        <v>2.94</v>
      </c>
      <c r="AO100" t="s">
        <v>878</v>
      </c>
      <c r="AP100" t="s">
        <v>878</v>
      </c>
      <c r="AQ100" t="s">
        <v>878</v>
      </c>
      <c r="AR100" t="s">
        <v>878</v>
      </c>
      <c r="AS100" t="s">
        <v>878</v>
      </c>
      <c r="AT100" t="s">
        <v>878</v>
      </c>
      <c r="AU100" t="s">
        <v>878</v>
      </c>
      <c r="AV100" t="s">
        <v>878</v>
      </c>
      <c r="AW100" t="s">
        <v>878</v>
      </c>
      <c r="AX100" t="s">
        <v>878</v>
      </c>
      <c r="AY100" t="s">
        <v>878</v>
      </c>
      <c r="AZ100" t="s">
        <v>878</v>
      </c>
      <c r="BA100" t="s">
        <v>878</v>
      </c>
      <c r="BB100">
        <v>20.5671365</v>
      </c>
      <c r="BC100" t="s">
        <v>878</v>
      </c>
      <c r="BD100" t="s">
        <v>878</v>
      </c>
      <c r="BE100" t="s">
        <v>878</v>
      </c>
      <c r="BF100" t="s">
        <v>878</v>
      </c>
      <c r="BG100" t="s">
        <v>878</v>
      </c>
      <c r="BH100" t="s">
        <v>878</v>
      </c>
      <c r="BI100" t="s">
        <v>878</v>
      </c>
      <c r="BJ100">
        <v>2.21757E-2</v>
      </c>
      <c r="BK100" t="s">
        <v>878</v>
      </c>
      <c r="BL100" t="s">
        <v>878</v>
      </c>
      <c r="BM100" t="s">
        <v>878</v>
      </c>
      <c r="BN100" t="s">
        <v>878</v>
      </c>
      <c r="BO100" t="s">
        <v>878</v>
      </c>
      <c r="BP100" t="s">
        <v>878</v>
      </c>
      <c r="BQ100" t="s">
        <v>878</v>
      </c>
      <c r="BR100">
        <v>0.03</v>
      </c>
      <c r="BS100" t="s">
        <v>878</v>
      </c>
    </row>
    <row r="101" spans="1:71" x14ac:dyDescent="0.25">
      <c r="A101" t="s">
        <v>384</v>
      </c>
      <c r="B101" t="s">
        <v>878</v>
      </c>
      <c r="C101">
        <v>9.0501868999999999</v>
      </c>
      <c r="D101" t="s">
        <v>878</v>
      </c>
      <c r="E101" t="s">
        <v>878</v>
      </c>
      <c r="F101" t="s">
        <v>878</v>
      </c>
      <c r="G101">
        <v>2.4400000000000002E-2</v>
      </c>
      <c r="H101" t="s">
        <v>878</v>
      </c>
      <c r="I101" t="s">
        <v>878</v>
      </c>
      <c r="J101">
        <v>0.72898459999999998</v>
      </c>
      <c r="K101" t="s">
        <v>878</v>
      </c>
      <c r="L101">
        <v>4.8500000000000001E-3</v>
      </c>
      <c r="M101" t="s">
        <v>878</v>
      </c>
      <c r="N101">
        <v>3.27E-2</v>
      </c>
      <c r="O101">
        <v>0.1163144</v>
      </c>
      <c r="P101">
        <v>9.8999999999999994E-5</v>
      </c>
      <c r="Q101">
        <v>2.5700000000000001E-2</v>
      </c>
      <c r="R101" t="s">
        <v>878</v>
      </c>
      <c r="S101">
        <v>1.55E-4</v>
      </c>
      <c r="T101" t="s">
        <v>878</v>
      </c>
      <c r="U101">
        <v>26.473255399999999</v>
      </c>
      <c r="V101">
        <v>2.2399999999999998E-3</v>
      </c>
      <c r="W101" t="s">
        <v>878</v>
      </c>
      <c r="X101" t="s">
        <v>878</v>
      </c>
      <c r="Y101">
        <v>2.3800000000000001E-4</v>
      </c>
      <c r="Z101" t="s">
        <v>878</v>
      </c>
      <c r="AA101">
        <v>5.1E-5</v>
      </c>
      <c r="AB101" t="s">
        <v>878</v>
      </c>
      <c r="AC101" t="s">
        <v>878</v>
      </c>
      <c r="AD101">
        <v>0.19093399999999999</v>
      </c>
      <c r="AE101">
        <v>7.5500000000000003E-4</v>
      </c>
      <c r="AF101">
        <v>1.7600000000000001E-3</v>
      </c>
      <c r="AG101" t="s">
        <v>878</v>
      </c>
      <c r="AH101">
        <v>1.3688914999999999</v>
      </c>
      <c r="AI101">
        <v>0.70475639999999995</v>
      </c>
      <c r="AJ101">
        <v>2.6499999999999999E-4</v>
      </c>
      <c r="AK101">
        <v>0.13205059999999999</v>
      </c>
      <c r="AL101">
        <v>4.9100000000000001E-4</v>
      </c>
      <c r="AM101">
        <v>1.06E-3</v>
      </c>
      <c r="AN101">
        <v>5.2200000000000003E-2</v>
      </c>
      <c r="AO101">
        <v>7.5500800000000007E-2</v>
      </c>
      <c r="AP101" t="s">
        <v>878</v>
      </c>
      <c r="AQ101" t="s">
        <v>878</v>
      </c>
      <c r="AR101">
        <v>2.5300000000000002E-4</v>
      </c>
      <c r="AS101" t="s">
        <v>878</v>
      </c>
      <c r="AT101">
        <v>1.0499999999999999E-3</v>
      </c>
      <c r="AU101" t="s">
        <v>878</v>
      </c>
      <c r="AV101" t="s">
        <v>878</v>
      </c>
      <c r="AW101" t="s">
        <v>878</v>
      </c>
      <c r="AX101">
        <v>2.5231300000000002E-2</v>
      </c>
      <c r="AY101" t="s">
        <v>878</v>
      </c>
      <c r="AZ101">
        <v>2.0500000000000001E-2</v>
      </c>
      <c r="BA101" t="s">
        <v>878</v>
      </c>
      <c r="BB101">
        <v>13.25178</v>
      </c>
      <c r="BC101">
        <v>3.0600000000000001E-4</v>
      </c>
      <c r="BD101" t="s">
        <v>878</v>
      </c>
      <c r="BE101">
        <v>7.7999999999999996E-3</v>
      </c>
      <c r="BF101">
        <v>4.0000000000000003E-5</v>
      </c>
      <c r="BG101">
        <v>4.6999999999999997E-5</v>
      </c>
      <c r="BH101" t="s">
        <v>878</v>
      </c>
      <c r="BI101">
        <v>3.2400000000000001E-4</v>
      </c>
      <c r="BJ101">
        <v>0.7791458</v>
      </c>
      <c r="BK101" t="s">
        <v>878</v>
      </c>
      <c r="BL101">
        <v>2.0999999999999999E-5</v>
      </c>
      <c r="BM101">
        <v>1.22E-4</v>
      </c>
      <c r="BN101">
        <v>5.0200000000000002E-2</v>
      </c>
      <c r="BO101">
        <v>3.28E-4</v>
      </c>
      <c r="BP101">
        <v>1.14E-3</v>
      </c>
      <c r="BQ101">
        <v>1.47E-4</v>
      </c>
      <c r="BR101">
        <v>1.49E-2</v>
      </c>
      <c r="BS101">
        <v>7.7999999999999996E-3</v>
      </c>
    </row>
    <row r="102" spans="1:71" x14ac:dyDescent="0.25">
      <c r="A102" t="s">
        <v>386</v>
      </c>
      <c r="B102" t="s">
        <v>878</v>
      </c>
      <c r="C102">
        <v>8.3674534999999999</v>
      </c>
      <c r="D102" s="2">
        <v>3.0000000000000001E-3</v>
      </c>
      <c r="E102" t="s">
        <v>878</v>
      </c>
      <c r="F102" t="s">
        <v>878</v>
      </c>
      <c r="G102">
        <v>2.8400000000000002E-2</v>
      </c>
      <c r="H102">
        <v>1.4300000000000001E-4</v>
      </c>
      <c r="I102" t="s">
        <v>878</v>
      </c>
      <c r="J102">
        <v>0.247283</v>
      </c>
      <c r="K102" t="s">
        <v>878</v>
      </c>
      <c r="L102">
        <v>7.4999999999999997E-3</v>
      </c>
      <c r="M102" t="s">
        <v>878</v>
      </c>
      <c r="N102">
        <v>8.0399999999999999E-2</v>
      </c>
      <c r="O102">
        <v>0.1949977</v>
      </c>
      <c r="P102">
        <v>8.6000000000000003E-5</v>
      </c>
      <c r="Q102">
        <v>4.9099999999999998E-2</v>
      </c>
      <c r="R102">
        <v>4.1899999999999999E-4</v>
      </c>
      <c r="S102">
        <v>2.2599999999999999E-4</v>
      </c>
      <c r="T102">
        <v>1.45E-4</v>
      </c>
      <c r="U102">
        <v>32.166578999999999</v>
      </c>
      <c r="V102">
        <v>2.2200000000000002E-3</v>
      </c>
      <c r="W102">
        <v>4.8299999999999998E-4</v>
      </c>
      <c r="X102" t="s">
        <v>878</v>
      </c>
      <c r="Y102">
        <v>2.5399999999999999E-4</v>
      </c>
      <c r="Z102" t="s">
        <v>878</v>
      </c>
      <c r="AA102">
        <v>8.2000000000000001E-5</v>
      </c>
      <c r="AB102" t="s">
        <v>878</v>
      </c>
      <c r="AC102" t="s">
        <v>878</v>
      </c>
      <c r="AD102">
        <v>8.8825799999999996E-2</v>
      </c>
      <c r="AE102">
        <v>1.01E-3</v>
      </c>
      <c r="AF102">
        <v>2.2200000000000002E-3</v>
      </c>
      <c r="AG102">
        <v>3.3000000000000003E-5</v>
      </c>
      <c r="AH102">
        <v>0.46614670000000002</v>
      </c>
      <c r="AI102">
        <v>1.1539419</v>
      </c>
      <c r="AJ102" s="2">
        <v>5.0000000000000001E-4</v>
      </c>
      <c r="AK102">
        <v>0.10682750000000001</v>
      </c>
      <c r="AL102">
        <v>4.7899999999999999E-4</v>
      </c>
      <c r="AM102">
        <v>1.66E-3</v>
      </c>
      <c r="AN102">
        <v>6.88E-2</v>
      </c>
      <c r="AO102">
        <v>7.0263699999999998E-2</v>
      </c>
      <c r="AP102" s="2">
        <v>2E-3</v>
      </c>
      <c r="AQ102" t="s">
        <v>878</v>
      </c>
      <c r="AR102">
        <v>3.5799999999999997E-4</v>
      </c>
      <c r="AS102" t="s">
        <v>878</v>
      </c>
      <c r="AT102">
        <v>8.1499999999999997E-4</v>
      </c>
      <c r="AU102" t="s">
        <v>878</v>
      </c>
      <c r="AV102" t="s">
        <v>878</v>
      </c>
      <c r="AW102" t="s">
        <v>878</v>
      </c>
      <c r="AX102" t="s">
        <v>878</v>
      </c>
      <c r="AY102" t="s">
        <v>878</v>
      </c>
      <c r="AZ102">
        <v>4.1399999999999999E-2</v>
      </c>
      <c r="BA102" t="s">
        <v>878</v>
      </c>
      <c r="BB102">
        <v>10.652841799999999</v>
      </c>
      <c r="BC102">
        <v>5.1800000000000001E-4</v>
      </c>
      <c r="BD102">
        <v>2.5799999999999998E-4</v>
      </c>
      <c r="BE102">
        <v>6.7999999999999996E-3</v>
      </c>
      <c r="BF102">
        <v>3.8000000000000002E-5</v>
      </c>
      <c r="BG102">
        <v>7.4999999999999993E-5</v>
      </c>
      <c r="BH102" t="s">
        <v>878</v>
      </c>
      <c r="BI102">
        <v>3.3E-4</v>
      </c>
      <c r="BJ102">
        <v>0.81510629999999995</v>
      </c>
      <c r="BK102" t="s">
        <v>878</v>
      </c>
      <c r="BL102">
        <v>3.4E-5</v>
      </c>
      <c r="BM102">
        <v>1.3200000000000001E-4</v>
      </c>
      <c r="BN102">
        <v>6.4399999999999999E-2</v>
      </c>
      <c r="BO102">
        <v>1.12E-4</v>
      </c>
      <c r="BP102">
        <v>1.6800000000000001E-3</v>
      </c>
      <c r="BQ102">
        <v>2.2100000000000001E-4</v>
      </c>
      <c r="BR102">
        <v>2.07E-2</v>
      </c>
      <c r="BS102">
        <v>8.0000000000000002E-3</v>
      </c>
    </row>
    <row r="103" spans="1:71" x14ac:dyDescent="0.25">
      <c r="A103" t="s">
        <v>387</v>
      </c>
      <c r="B103" t="s">
        <v>878</v>
      </c>
      <c r="C103">
        <v>9.2460097000000001</v>
      </c>
      <c r="D103" t="s">
        <v>878</v>
      </c>
      <c r="E103" t="s">
        <v>878</v>
      </c>
      <c r="F103" t="s">
        <v>878</v>
      </c>
      <c r="G103">
        <v>0.14419999999999999</v>
      </c>
      <c r="H103">
        <v>1.6899999999999999E-4</v>
      </c>
      <c r="I103" t="s">
        <v>878</v>
      </c>
      <c r="J103">
        <v>0.1486557</v>
      </c>
      <c r="K103" t="s">
        <v>878</v>
      </c>
      <c r="L103">
        <v>1.9099999999999999E-2</v>
      </c>
      <c r="M103" t="s">
        <v>878</v>
      </c>
      <c r="N103">
        <v>5.5399999999999998E-2</v>
      </c>
      <c r="O103">
        <v>0.46936290000000003</v>
      </c>
      <c r="P103">
        <v>1.9000000000000001E-5</v>
      </c>
      <c r="Q103">
        <v>1.89E-2</v>
      </c>
      <c r="R103">
        <v>2.6899999999999998E-4</v>
      </c>
      <c r="S103">
        <v>1.46E-4</v>
      </c>
      <c r="T103" t="s">
        <v>878</v>
      </c>
      <c r="U103">
        <v>28.683440000000001</v>
      </c>
      <c r="V103">
        <v>1.9E-3</v>
      </c>
      <c r="W103">
        <v>3.0899999999999998E-4</v>
      </c>
      <c r="X103" t="s">
        <v>878</v>
      </c>
      <c r="Y103">
        <v>1.1400000000000001E-4</v>
      </c>
      <c r="Z103" t="s">
        <v>878</v>
      </c>
      <c r="AA103">
        <v>5.1999999999999997E-5</v>
      </c>
      <c r="AB103" t="s">
        <v>878</v>
      </c>
      <c r="AC103" t="s">
        <v>878</v>
      </c>
      <c r="AD103">
        <v>5.7280200000000003E-2</v>
      </c>
      <c r="AE103">
        <v>8.43E-4</v>
      </c>
      <c r="AF103">
        <v>2.1199999999999999E-3</v>
      </c>
      <c r="AG103" t="s">
        <v>878</v>
      </c>
      <c r="AH103">
        <v>0.4402162</v>
      </c>
      <c r="AI103">
        <v>1.4792141000000001</v>
      </c>
      <c r="AJ103" s="2">
        <v>5.0000000000000001E-4</v>
      </c>
      <c r="AK103">
        <v>0.25148969999999998</v>
      </c>
      <c r="AL103">
        <v>2.1900000000000001E-4</v>
      </c>
      <c r="AM103">
        <v>1.2600000000000001E-3</v>
      </c>
      <c r="AN103">
        <v>9.9500000000000005E-2</v>
      </c>
      <c r="AO103">
        <v>2.8367300000000002E-2</v>
      </c>
      <c r="AP103" t="s">
        <v>878</v>
      </c>
      <c r="AQ103" t="s">
        <v>878</v>
      </c>
      <c r="AR103">
        <v>3.0400000000000002E-4</v>
      </c>
      <c r="AS103" t="s">
        <v>878</v>
      </c>
      <c r="AT103">
        <v>2.03E-4</v>
      </c>
      <c r="AU103" t="s">
        <v>878</v>
      </c>
      <c r="AV103" t="s">
        <v>878</v>
      </c>
      <c r="AW103" t="s">
        <v>878</v>
      </c>
      <c r="AX103">
        <v>3.2039699999999997E-2</v>
      </c>
      <c r="AY103">
        <v>2.7700000000000001E-4</v>
      </c>
      <c r="AZ103">
        <v>5.91E-2</v>
      </c>
      <c r="BA103" t="s">
        <v>878</v>
      </c>
      <c r="BB103">
        <v>11.6531526</v>
      </c>
      <c r="BC103">
        <v>3.7300000000000001E-4</v>
      </c>
      <c r="BD103" t="s">
        <v>878</v>
      </c>
      <c r="BE103">
        <v>8.6999999999999994E-3</v>
      </c>
      <c r="BF103" t="s">
        <v>878</v>
      </c>
      <c r="BG103">
        <v>5.0000000000000002E-5</v>
      </c>
      <c r="BH103" t="s">
        <v>878</v>
      </c>
      <c r="BI103">
        <v>1.8799999999999999E-4</v>
      </c>
      <c r="BJ103">
        <v>0.5046467</v>
      </c>
      <c r="BK103">
        <v>9.6000000000000002E-5</v>
      </c>
      <c r="BL103">
        <v>2.0999999999999999E-5</v>
      </c>
      <c r="BM103">
        <v>3.0499999999999999E-4</v>
      </c>
      <c r="BN103">
        <v>6.5699999999999995E-2</v>
      </c>
      <c r="BO103" t="s">
        <v>878</v>
      </c>
      <c r="BP103">
        <v>8.5499999999999997E-4</v>
      </c>
      <c r="BQ103">
        <v>1.4799999999999999E-4</v>
      </c>
      <c r="BR103">
        <v>1.9800000000000002E-2</v>
      </c>
      <c r="BS103">
        <v>3.1800000000000001E-3</v>
      </c>
    </row>
    <row r="104" spans="1:71" x14ac:dyDescent="0.25">
      <c r="A104" t="s">
        <v>388</v>
      </c>
      <c r="B104" t="s">
        <v>878</v>
      </c>
      <c r="C104" t="s">
        <v>878</v>
      </c>
      <c r="D104" t="s">
        <v>878</v>
      </c>
      <c r="E104">
        <v>5.4900000000000001E-4</v>
      </c>
      <c r="F104" t="s">
        <v>878</v>
      </c>
      <c r="G104" t="s">
        <v>878</v>
      </c>
      <c r="H104" t="s">
        <v>878</v>
      </c>
      <c r="I104" t="s">
        <v>878</v>
      </c>
      <c r="J104" t="s">
        <v>878</v>
      </c>
      <c r="K104" t="s">
        <v>878</v>
      </c>
      <c r="L104" t="s">
        <v>878</v>
      </c>
      <c r="M104" t="s">
        <v>878</v>
      </c>
      <c r="N104" t="s">
        <v>878</v>
      </c>
      <c r="O104" t="s">
        <v>878</v>
      </c>
      <c r="P104" t="s">
        <v>878</v>
      </c>
      <c r="Q104" t="s">
        <v>878</v>
      </c>
      <c r="R104" t="s">
        <v>878</v>
      </c>
      <c r="S104" t="s">
        <v>878</v>
      </c>
      <c r="T104" t="s">
        <v>878</v>
      </c>
      <c r="U104" t="s">
        <v>878</v>
      </c>
      <c r="V104" t="s">
        <v>878</v>
      </c>
      <c r="W104" t="s">
        <v>878</v>
      </c>
      <c r="X104" t="s">
        <v>878</v>
      </c>
      <c r="Y104" t="s">
        <v>878</v>
      </c>
      <c r="Z104" t="s">
        <v>878</v>
      </c>
      <c r="AA104" t="s">
        <v>878</v>
      </c>
      <c r="AB104" t="s">
        <v>878</v>
      </c>
      <c r="AC104" t="s">
        <v>878</v>
      </c>
      <c r="AD104" t="s">
        <v>878</v>
      </c>
      <c r="AE104" t="s">
        <v>878</v>
      </c>
      <c r="AF104" t="s">
        <v>878</v>
      </c>
      <c r="AG104" t="s">
        <v>878</v>
      </c>
      <c r="AH104" t="s">
        <v>878</v>
      </c>
      <c r="AI104" t="s">
        <v>878</v>
      </c>
      <c r="AJ104" t="s">
        <v>878</v>
      </c>
      <c r="AK104" t="s">
        <v>878</v>
      </c>
      <c r="AL104" t="s">
        <v>878</v>
      </c>
      <c r="AM104" t="s">
        <v>878</v>
      </c>
      <c r="AN104" t="s">
        <v>878</v>
      </c>
      <c r="AO104" t="s">
        <v>878</v>
      </c>
      <c r="AP104" t="s">
        <v>878</v>
      </c>
      <c r="AQ104" t="s">
        <v>878</v>
      </c>
      <c r="AR104" t="s">
        <v>878</v>
      </c>
      <c r="AS104" t="s">
        <v>878</v>
      </c>
      <c r="AT104" t="s">
        <v>878</v>
      </c>
      <c r="AU104" t="s">
        <v>878</v>
      </c>
      <c r="AV104" t="s">
        <v>878</v>
      </c>
      <c r="AW104" t="s">
        <v>878</v>
      </c>
      <c r="AX104" t="s">
        <v>878</v>
      </c>
      <c r="AY104" t="s">
        <v>878</v>
      </c>
      <c r="AZ104" t="s">
        <v>878</v>
      </c>
      <c r="BA104" t="s">
        <v>878</v>
      </c>
      <c r="BB104" t="s">
        <v>878</v>
      </c>
      <c r="BC104" t="s">
        <v>878</v>
      </c>
      <c r="BD104" t="s">
        <v>878</v>
      </c>
      <c r="BE104" t="s">
        <v>878</v>
      </c>
      <c r="BF104" t="s">
        <v>878</v>
      </c>
      <c r="BG104" t="s">
        <v>878</v>
      </c>
      <c r="BH104" t="s">
        <v>878</v>
      </c>
      <c r="BI104" t="s">
        <v>878</v>
      </c>
      <c r="BJ104" t="s">
        <v>878</v>
      </c>
      <c r="BK104" t="s">
        <v>878</v>
      </c>
      <c r="BL104" t="s">
        <v>878</v>
      </c>
      <c r="BM104" t="s">
        <v>878</v>
      </c>
      <c r="BN104" t="s">
        <v>878</v>
      </c>
      <c r="BO104" t="s">
        <v>878</v>
      </c>
      <c r="BP104" t="s">
        <v>878</v>
      </c>
      <c r="BQ104" t="s">
        <v>878</v>
      </c>
      <c r="BR104" t="s">
        <v>878</v>
      </c>
      <c r="BS104" t="s">
        <v>878</v>
      </c>
    </row>
    <row r="105" spans="1:71" x14ac:dyDescent="0.25">
      <c r="A105" t="s">
        <v>389</v>
      </c>
      <c r="B105">
        <v>8.4999999999999999E-6</v>
      </c>
      <c r="C105" t="s">
        <v>878</v>
      </c>
      <c r="D105">
        <v>1.9800000000000002E-2</v>
      </c>
      <c r="E105">
        <v>3.4E-5</v>
      </c>
      <c r="F105" t="s">
        <v>878</v>
      </c>
      <c r="G105">
        <v>8.6999999999999994E-3</v>
      </c>
      <c r="H105" t="s">
        <v>878</v>
      </c>
      <c r="I105">
        <v>6.1999999999999999E-6</v>
      </c>
      <c r="J105">
        <v>0.92600000000000005</v>
      </c>
      <c r="K105" t="s">
        <v>878</v>
      </c>
      <c r="L105">
        <v>3.2799999999999999E-3</v>
      </c>
      <c r="M105" t="s">
        <v>878</v>
      </c>
      <c r="N105" t="s">
        <v>878</v>
      </c>
      <c r="O105">
        <v>3.8E-3</v>
      </c>
      <c r="P105">
        <v>1.25E-4</v>
      </c>
      <c r="Q105">
        <v>1.03E-2</v>
      </c>
      <c r="R105" t="s">
        <v>878</v>
      </c>
      <c r="S105" t="s">
        <v>878</v>
      </c>
      <c r="T105" t="s">
        <v>878</v>
      </c>
      <c r="U105">
        <v>4.8600000000000003</v>
      </c>
      <c r="V105">
        <v>3.5100000000000002E-4</v>
      </c>
      <c r="W105">
        <v>4.4000000000000002E-4</v>
      </c>
      <c r="X105">
        <v>1.2E-5</v>
      </c>
      <c r="Y105" t="s">
        <v>878</v>
      </c>
      <c r="Z105" s="2">
        <v>9.9999999999999995E-7</v>
      </c>
      <c r="AA105" t="s">
        <v>878</v>
      </c>
      <c r="AB105">
        <v>2.3999999999999999E-6</v>
      </c>
      <c r="AC105" t="s">
        <v>878</v>
      </c>
      <c r="AD105">
        <v>0.115</v>
      </c>
      <c r="AE105">
        <v>1.67E-3</v>
      </c>
      <c r="AF105">
        <v>4.7899999999999999E-4</v>
      </c>
      <c r="AG105" t="s">
        <v>878</v>
      </c>
      <c r="AH105">
        <v>2.09</v>
      </c>
      <c r="AI105">
        <v>8.5999999999999993E-2</v>
      </c>
      <c r="AJ105">
        <v>4.46E-4</v>
      </c>
      <c r="AK105" t="s">
        <v>878</v>
      </c>
      <c r="AL105">
        <v>8.6000000000000003E-5</v>
      </c>
      <c r="AM105">
        <v>1.8E-3</v>
      </c>
      <c r="AN105">
        <v>1.12E-2</v>
      </c>
      <c r="AO105">
        <v>0.13700000000000001</v>
      </c>
      <c r="AP105">
        <v>2.0900000000000001E-4</v>
      </c>
      <c r="AQ105" t="s">
        <v>878</v>
      </c>
      <c r="AR105" t="s">
        <v>878</v>
      </c>
      <c r="AS105" t="s">
        <v>878</v>
      </c>
      <c r="AT105">
        <v>1.0399999999999999E-3</v>
      </c>
      <c r="AU105" t="s">
        <v>878</v>
      </c>
      <c r="AV105" t="s">
        <v>878</v>
      </c>
      <c r="AW105" t="s">
        <v>878</v>
      </c>
      <c r="AX105">
        <v>0.27100000000000002</v>
      </c>
      <c r="AY105">
        <v>2.0999999999999999E-5</v>
      </c>
      <c r="AZ105">
        <v>2.6800000000000001E-4</v>
      </c>
      <c r="BA105">
        <v>7.2000000000000002E-5</v>
      </c>
      <c r="BB105" t="s">
        <v>878</v>
      </c>
      <c r="BC105" t="s">
        <v>878</v>
      </c>
      <c r="BD105">
        <v>7.3999999999999996E-5</v>
      </c>
      <c r="BE105">
        <v>5.4999999999999997E-3</v>
      </c>
      <c r="BF105" t="s">
        <v>878</v>
      </c>
      <c r="BG105">
        <v>5.1999999999999997E-5</v>
      </c>
      <c r="BH105" t="s">
        <v>878</v>
      </c>
      <c r="BI105">
        <v>2.6600000000000001E-4</v>
      </c>
      <c r="BJ105">
        <v>0.158</v>
      </c>
      <c r="BK105">
        <v>6.2999999999999998E-6</v>
      </c>
      <c r="BL105" t="s">
        <v>878</v>
      </c>
      <c r="BM105">
        <v>5.8E-5</v>
      </c>
      <c r="BN105">
        <v>3.3400000000000001E-3</v>
      </c>
      <c r="BO105">
        <v>3.1999999999999999E-5</v>
      </c>
      <c r="BP105">
        <v>1.3600000000000001E-3</v>
      </c>
      <c r="BQ105">
        <v>9.7999999999999997E-5</v>
      </c>
      <c r="BR105">
        <v>6.7000000000000002E-3</v>
      </c>
      <c r="BS105" t="s">
        <v>878</v>
      </c>
    </row>
    <row r="106" spans="1:71" x14ac:dyDescent="0.25">
      <c r="A106" t="s">
        <v>391</v>
      </c>
      <c r="B106" t="s">
        <v>878</v>
      </c>
      <c r="C106" t="s">
        <v>878</v>
      </c>
      <c r="D106" t="s">
        <v>878</v>
      </c>
      <c r="E106">
        <v>5.1400000000000003E-5</v>
      </c>
      <c r="F106" t="s">
        <v>878</v>
      </c>
      <c r="G106" t="s">
        <v>878</v>
      </c>
      <c r="H106" t="s">
        <v>878</v>
      </c>
      <c r="I106" t="s">
        <v>878</v>
      </c>
      <c r="J106" t="s">
        <v>878</v>
      </c>
      <c r="K106" t="s">
        <v>878</v>
      </c>
      <c r="L106" t="s">
        <v>878</v>
      </c>
      <c r="M106" t="s">
        <v>878</v>
      </c>
      <c r="N106" t="s">
        <v>878</v>
      </c>
      <c r="O106" t="s">
        <v>878</v>
      </c>
      <c r="P106" t="s">
        <v>878</v>
      </c>
      <c r="Q106" t="s">
        <v>878</v>
      </c>
      <c r="R106" t="s">
        <v>878</v>
      </c>
      <c r="S106" t="s">
        <v>878</v>
      </c>
      <c r="T106" t="s">
        <v>878</v>
      </c>
      <c r="U106" t="s">
        <v>878</v>
      </c>
      <c r="V106" t="s">
        <v>878</v>
      </c>
      <c r="W106" t="s">
        <v>878</v>
      </c>
      <c r="X106" t="s">
        <v>878</v>
      </c>
      <c r="Y106" t="s">
        <v>878</v>
      </c>
      <c r="Z106" t="s">
        <v>878</v>
      </c>
      <c r="AA106" t="s">
        <v>878</v>
      </c>
      <c r="AB106" t="s">
        <v>878</v>
      </c>
      <c r="AC106" t="s">
        <v>878</v>
      </c>
      <c r="AD106" t="s">
        <v>878</v>
      </c>
      <c r="AE106" t="s">
        <v>878</v>
      </c>
      <c r="AF106" t="s">
        <v>878</v>
      </c>
      <c r="AG106" t="s">
        <v>878</v>
      </c>
      <c r="AH106" t="s">
        <v>878</v>
      </c>
      <c r="AI106" t="s">
        <v>878</v>
      </c>
      <c r="AJ106" t="s">
        <v>878</v>
      </c>
      <c r="AK106" t="s">
        <v>878</v>
      </c>
      <c r="AL106" t="s">
        <v>878</v>
      </c>
      <c r="AM106" t="s">
        <v>878</v>
      </c>
      <c r="AN106" t="s">
        <v>878</v>
      </c>
      <c r="AO106" t="s">
        <v>878</v>
      </c>
      <c r="AP106" t="s">
        <v>878</v>
      </c>
      <c r="AQ106" t="s">
        <v>878</v>
      </c>
      <c r="AR106" t="s">
        <v>878</v>
      </c>
      <c r="AS106" t="s">
        <v>878</v>
      </c>
      <c r="AT106" t="s">
        <v>878</v>
      </c>
      <c r="AU106" t="s">
        <v>878</v>
      </c>
      <c r="AV106" t="s">
        <v>878</v>
      </c>
      <c r="AW106" t="s">
        <v>878</v>
      </c>
      <c r="AX106" t="s">
        <v>878</v>
      </c>
      <c r="AY106" t="s">
        <v>878</v>
      </c>
      <c r="AZ106" t="s">
        <v>878</v>
      </c>
      <c r="BA106" t="s">
        <v>878</v>
      </c>
      <c r="BB106" t="s">
        <v>878</v>
      </c>
      <c r="BC106" t="s">
        <v>878</v>
      </c>
      <c r="BD106" t="s">
        <v>878</v>
      </c>
      <c r="BE106" t="s">
        <v>878</v>
      </c>
      <c r="BF106" t="s">
        <v>878</v>
      </c>
      <c r="BG106" t="s">
        <v>878</v>
      </c>
      <c r="BH106" t="s">
        <v>878</v>
      </c>
      <c r="BI106" t="s">
        <v>878</v>
      </c>
      <c r="BJ106" t="s">
        <v>878</v>
      </c>
      <c r="BK106" t="s">
        <v>878</v>
      </c>
      <c r="BL106" t="s">
        <v>878</v>
      </c>
      <c r="BM106" t="s">
        <v>878</v>
      </c>
      <c r="BN106" t="s">
        <v>878</v>
      </c>
      <c r="BO106" t="s">
        <v>878</v>
      </c>
      <c r="BP106" t="s">
        <v>878</v>
      </c>
      <c r="BQ106" t="s">
        <v>878</v>
      </c>
      <c r="BR106" t="s">
        <v>878</v>
      </c>
      <c r="BS106" t="s">
        <v>878</v>
      </c>
    </row>
    <row r="107" spans="1:71" x14ac:dyDescent="0.25">
      <c r="A107" t="s">
        <v>392</v>
      </c>
      <c r="B107" t="s">
        <v>878</v>
      </c>
      <c r="C107" t="s">
        <v>878</v>
      </c>
      <c r="D107" t="s">
        <v>878</v>
      </c>
      <c r="E107">
        <v>7.5199999999999998E-5</v>
      </c>
      <c r="F107" t="s">
        <v>878</v>
      </c>
      <c r="G107" t="s">
        <v>878</v>
      </c>
      <c r="H107" t="s">
        <v>878</v>
      </c>
      <c r="I107" t="s">
        <v>878</v>
      </c>
      <c r="J107" t="s">
        <v>878</v>
      </c>
      <c r="K107" t="s">
        <v>878</v>
      </c>
      <c r="L107" t="s">
        <v>878</v>
      </c>
      <c r="M107" t="s">
        <v>878</v>
      </c>
      <c r="N107" t="s">
        <v>878</v>
      </c>
      <c r="O107" t="s">
        <v>878</v>
      </c>
      <c r="P107" t="s">
        <v>878</v>
      </c>
      <c r="Q107" t="s">
        <v>878</v>
      </c>
      <c r="R107" t="s">
        <v>878</v>
      </c>
      <c r="S107" t="s">
        <v>878</v>
      </c>
      <c r="T107" t="s">
        <v>878</v>
      </c>
      <c r="U107" t="s">
        <v>878</v>
      </c>
      <c r="V107" t="s">
        <v>878</v>
      </c>
      <c r="W107" t="s">
        <v>878</v>
      </c>
      <c r="X107" t="s">
        <v>878</v>
      </c>
      <c r="Y107" t="s">
        <v>878</v>
      </c>
      <c r="Z107" t="s">
        <v>878</v>
      </c>
      <c r="AA107" t="s">
        <v>878</v>
      </c>
      <c r="AB107" t="s">
        <v>878</v>
      </c>
      <c r="AC107" t="s">
        <v>878</v>
      </c>
      <c r="AD107" t="s">
        <v>878</v>
      </c>
      <c r="AE107" t="s">
        <v>878</v>
      </c>
      <c r="AF107" t="s">
        <v>878</v>
      </c>
      <c r="AG107" t="s">
        <v>878</v>
      </c>
      <c r="AH107" t="s">
        <v>878</v>
      </c>
      <c r="AI107" t="s">
        <v>878</v>
      </c>
      <c r="AJ107" t="s">
        <v>878</v>
      </c>
      <c r="AK107" t="s">
        <v>878</v>
      </c>
      <c r="AL107" t="s">
        <v>878</v>
      </c>
      <c r="AM107" t="s">
        <v>878</v>
      </c>
      <c r="AN107" t="s">
        <v>878</v>
      </c>
      <c r="AO107" t="s">
        <v>878</v>
      </c>
      <c r="AP107" t="s">
        <v>878</v>
      </c>
      <c r="AQ107" t="s">
        <v>878</v>
      </c>
      <c r="AR107" t="s">
        <v>878</v>
      </c>
      <c r="AS107" t="s">
        <v>878</v>
      </c>
      <c r="AT107" t="s">
        <v>878</v>
      </c>
      <c r="AU107" t="s">
        <v>878</v>
      </c>
      <c r="AV107" t="s">
        <v>878</v>
      </c>
      <c r="AW107" t="s">
        <v>878</v>
      </c>
      <c r="AX107" t="s">
        <v>878</v>
      </c>
      <c r="AY107" t="s">
        <v>878</v>
      </c>
      <c r="AZ107" t="s">
        <v>878</v>
      </c>
      <c r="BA107" t="s">
        <v>878</v>
      </c>
      <c r="BB107" t="s">
        <v>878</v>
      </c>
      <c r="BC107" t="s">
        <v>878</v>
      </c>
      <c r="BD107" t="s">
        <v>878</v>
      </c>
      <c r="BE107" t="s">
        <v>878</v>
      </c>
      <c r="BF107" t="s">
        <v>878</v>
      </c>
      <c r="BG107" t="s">
        <v>878</v>
      </c>
      <c r="BH107" t="s">
        <v>878</v>
      </c>
      <c r="BI107" t="s">
        <v>878</v>
      </c>
      <c r="BJ107" t="s">
        <v>878</v>
      </c>
      <c r="BK107" t="s">
        <v>878</v>
      </c>
      <c r="BL107" t="s">
        <v>878</v>
      </c>
      <c r="BM107" t="s">
        <v>878</v>
      </c>
      <c r="BN107" t="s">
        <v>878</v>
      </c>
      <c r="BO107" t="s">
        <v>878</v>
      </c>
      <c r="BP107" t="s">
        <v>878</v>
      </c>
      <c r="BQ107" t="s">
        <v>878</v>
      </c>
      <c r="BR107" t="s">
        <v>878</v>
      </c>
      <c r="BS107" t="s">
        <v>878</v>
      </c>
    </row>
    <row r="108" spans="1:71" x14ac:dyDescent="0.25">
      <c r="A108" t="s">
        <v>393</v>
      </c>
      <c r="B108" t="s">
        <v>878</v>
      </c>
      <c r="C108" t="s">
        <v>878</v>
      </c>
      <c r="D108" t="s">
        <v>878</v>
      </c>
      <c r="E108">
        <v>8.7100000000000003E-5</v>
      </c>
      <c r="F108" t="s">
        <v>878</v>
      </c>
      <c r="G108" t="s">
        <v>878</v>
      </c>
      <c r="H108" t="s">
        <v>878</v>
      </c>
      <c r="I108" t="s">
        <v>878</v>
      </c>
      <c r="J108" t="s">
        <v>878</v>
      </c>
      <c r="K108" t="s">
        <v>878</v>
      </c>
      <c r="L108" t="s">
        <v>878</v>
      </c>
      <c r="M108" t="s">
        <v>878</v>
      </c>
      <c r="N108" t="s">
        <v>878</v>
      </c>
      <c r="O108" t="s">
        <v>878</v>
      </c>
      <c r="P108" t="s">
        <v>878</v>
      </c>
      <c r="Q108" t="s">
        <v>878</v>
      </c>
      <c r="R108" t="s">
        <v>878</v>
      </c>
      <c r="S108" t="s">
        <v>878</v>
      </c>
      <c r="T108" t="s">
        <v>878</v>
      </c>
      <c r="U108" t="s">
        <v>878</v>
      </c>
      <c r="V108" t="s">
        <v>878</v>
      </c>
      <c r="W108" t="s">
        <v>878</v>
      </c>
      <c r="X108" t="s">
        <v>878</v>
      </c>
      <c r="Y108" t="s">
        <v>878</v>
      </c>
      <c r="Z108" t="s">
        <v>878</v>
      </c>
      <c r="AA108" t="s">
        <v>878</v>
      </c>
      <c r="AB108" t="s">
        <v>878</v>
      </c>
      <c r="AC108" t="s">
        <v>878</v>
      </c>
      <c r="AD108" t="s">
        <v>878</v>
      </c>
      <c r="AE108" t="s">
        <v>878</v>
      </c>
      <c r="AF108" t="s">
        <v>878</v>
      </c>
      <c r="AG108" t="s">
        <v>878</v>
      </c>
      <c r="AH108" t="s">
        <v>878</v>
      </c>
      <c r="AI108" t="s">
        <v>878</v>
      </c>
      <c r="AJ108" t="s">
        <v>878</v>
      </c>
      <c r="AK108" t="s">
        <v>878</v>
      </c>
      <c r="AL108" t="s">
        <v>878</v>
      </c>
      <c r="AM108" t="s">
        <v>878</v>
      </c>
      <c r="AN108" t="s">
        <v>878</v>
      </c>
      <c r="AO108" t="s">
        <v>878</v>
      </c>
      <c r="AP108" t="s">
        <v>878</v>
      </c>
      <c r="AQ108" t="s">
        <v>878</v>
      </c>
      <c r="AR108" t="s">
        <v>878</v>
      </c>
      <c r="AS108" t="s">
        <v>878</v>
      </c>
      <c r="AT108" t="s">
        <v>878</v>
      </c>
      <c r="AU108" t="s">
        <v>878</v>
      </c>
      <c r="AV108" t="s">
        <v>878</v>
      </c>
      <c r="AW108" t="s">
        <v>878</v>
      </c>
      <c r="AX108" t="s">
        <v>878</v>
      </c>
      <c r="AY108" t="s">
        <v>878</v>
      </c>
      <c r="AZ108" t="s">
        <v>878</v>
      </c>
      <c r="BA108" t="s">
        <v>878</v>
      </c>
      <c r="BB108" t="s">
        <v>878</v>
      </c>
      <c r="BC108" t="s">
        <v>878</v>
      </c>
      <c r="BD108" t="s">
        <v>878</v>
      </c>
      <c r="BE108" t="s">
        <v>878</v>
      </c>
      <c r="BF108" t="s">
        <v>878</v>
      </c>
      <c r="BG108" t="s">
        <v>878</v>
      </c>
      <c r="BH108" t="s">
        <v>878</v>
      </c>
      <c r="BI108" t="s">
        <v>878</v>
      </c>
      <c r="BJ108" t="s">
        <v>878</v>
      </c>
      <c r="BK108" t="s">
        <v>878</v>
      </c>
      <c r="BL108" t="s">
        <v>878</v>
      </c>
      <c r="BM108" t="s">
        <v>878</v>
      </c>
      <c r="BN108" t="s">
        <v>878</v>
      </c>
      <c r="BO108" t="s">
        <v>878</v>
      </c>
      <c r="BP108" t="s">
        <v>878</v>
      </c>
      <c r="BQ108" t="s">
        <v>878</v>
      </c>
      <c r="BR108" t="s">
        <v>878</v>
      </c>
      <c r="BS108" t="s">
        <v>878</v>
      </c>
    </row>
    <row r="109" spans="1:71" x14ac:dyDescent="0.25">
      <c r="A109" t="s">
        <v>394</v>
      </c>
      <c r="B109" t="s">
        <v>878</v>
      </c>
      <c r="C109" t="s">
        <v>878</v>
      </c>
      <c r="D109" t="s">
        <v>878</v>
      </c>
      <c r="E109">
        <v>1.0399999999999999E-4</v>
      </c>
      <c r="F109" t="s">
        <v>878</v>
      </c>
      <c r="G109" t="s">
        <v>878</v>
      </c>
      <c r="H109" t="s">
        <v>878</v>
      </c>
      <c r="I109" t="s">
        <v>878</v>
      </c>
      <c r="J109" t="s">
        <v>878</v>
      </c>
      <c r="K109" t="s">
        <v>878</v>
      </c>
      <c r="L109" t="s">
        <v>878</v>
      </c>
      <c r="M109" t="s">
        <v>878</v>
      </c>
      <c r="N109" t="s">
        <v>878</v>
      </c>
      <c r="O109" t="s">
        <v>878</v>
      </c>
      <c r="P109" t="s">
        <v>878</v>
      </c>
      <c r="Q109" t="s">
        <v>878</v>
      </c>
      <c r="R109" t="s">
        <v>878</v>
      </c>
      <c r="S109" t="s">
        <v>878</v>
      </c>
      <c r="T109" t="s">
        <v>878</v>
      </c>
      <c r="U109" t="s">
        <v>878</v>
      </c>
      <c r="V109" t="s">
        <v>878</v>
      </c>
      <c r="W109" t="s">
        <v>878</v>
      </c>
      <c r="X109" t="s">
        <v>878</v>
      </c>
      <c r="Y109" t="s">
        <v>878</v>
      </c>
      <c r="Z109" t="s">
        <v>878</v>
      </c>
      <c r="AA109" t="s">
        <v>878</v>
      </c>
      <c r="AB109" t="s">
        <v>878</v>
      </c>
      <c r="AC109" t="s">
        <v>878</v>
      </c>
      <c r="AD109" t="s">
        <v>878</v>
      </c>
      <c r="AE109" t="s">
        <v>878</v>
      </c>
      <c r="AF109" t="s">
        <v>878</v>
      </c>
      <c r="AG109" t="s">
        <v>878</v>
      </c>
      <c r="AH109" t="s">
        <v>878</v>
      </c>
      <c r="AI109" t="s">
        <v>878</v>
      </c>
      <c r="AJ109" t="s">
        <v>878</v>
      </c>
      <c r="AK109" t="s">
        <v>878</v>
      </c>
      <c r="AL109" t="s">
        <v>878</v>
      </c>
      <c r="AM109" t="s">
        <v>878</v>
      </c>
      <c r="AN109" t="s">
        <v>878</v>
      </c>
      <c r="AO109" t="s">
        <v>878</v>
      </c>
      <c r="AP109" t="s">
        <v>878</v>
      </c>
      <c r="AQ109" t="s">
        <v>878</v>
      </c>
      <c r="AR109" t="s">
        <v>878</v>
      </c>
      <c r="AS109" t="s">
        <v>878</v>
      </c>
      <c r="AT109" t="s">
        <v>878</v>
      </c>
      <c r="AU109" t="s">
        <v>878</v>
      </c>
      <c r="AV109" t="s">
        <v>878</v>
      </c>
      <c r="AW109" t="s">
        <v>878</v>
      </c>
      <c r="AX109" t="s">
        <v>878</v>
      </c>
      <c r="AY109" t="s">
        <v>878</v>
      </c>
      <c r="AZ109" t="s">
        <v>878</v>
      </c>
      <c r="BA109" t="s">
        <v>878</v>
      </c>
      <c r="BB109" t="s">
        <v>878</v>
      </c>
      <c r="BC109" t="s">
        <v>878</v>
      </c>
      <c r="BD109" t="s">
        <v>878</v>
      </c>
      <c r="BE109" t="s">
        <v>878</v>
      </c>
      <c r="BF109" t="s">
        <v>878</v>
      </c>
      <c r="BG109" t="s">
        <v>878</v>
      </c>
      <c r="BH109" t="s">
        <v>878</v>
      </c>
      <c r="BI109" t="s">
        <v>878</v>
      </c>
      <c r="BJ109" t="s">
        <v>878</v>
      </c>
      <c r="BK109" t="s">
        <v>878</v>
      </c>
      <c r="BL109" t="s">
        <v>878</v>
      </c>
      <c r="BM109" t="s">
        <v>878</v>
      </c>
      <c r="BN109" t="s">
        <v>878</v>
      </c>
      <c r="BO109" t="s">
        <v>878</v>
      </c>
      <c r="BP109" t="s">
        <v>878</v>
      </c>
      <c r="BQ109" t="s">
        <v>878</v>
      </c>
      <c r="BR109" t="s">
        <v>878</v>
      </c>
      <c r="BS109" t="s">
        <v>878</v>
      </c>
    </row>
    <row r="110" spans="1:71" x14ac:dyDescent="0.25">
      <c r="A110" t="s">
        <v>395</v>
      </c>
      <c r="B110" t="s">
        <v>878</v>
      </c>
      <c r="C110" t="s">
        <v>878</v>
      </c>
      <c r="D110" t="s">
        <v>878</v>
      </c>
      <c r="E110">
        <v>1.2400000000000001E-4</v>
      </c>
      <c r="F110" t="s">
        <v>878</v>
      </c>
      <c r="G110" t="s">
        <v>878</v>
      </c>
      <c r="H110" t="s">
        <v>878</v>
      </c>
      <c r="I110" t="s">
        <v>878</v>
      </c>
      <c r="J110" t="s">
        <v>878</v>
      </c>
      <c r="K110" t="s">
        <v>878</v>
      </c>
      <c r="L110" t="s">
        <v>878</v>
      </c>
      <c r="M110" t="s">
        <v>878</v>
      </c>
      <c r="N110" t="s">
        <v>878</v>
      </c>
      <c r="O110" t="s">
        <v>878</v>
      </c>
      <c r="P110" t="s">
        <v>878</v>
      </c>
      <c r="Q110" t="s">
        <v>878</v>
      </c>
      <c r="R110" t="s">
        <v>878</v>
      </c>
      <c r="S110" t="s">
        <v>878</v>
      </c>
      <c r="T110" t="s">
        <v>878</v>
      </c>
      <c r="U110" t="s">
        <v>878</v>
      </c>
      <c r="V110" t="s">
        <v>878</v>
      </c>
      <c r="W110" t="s">
        <v>878</v>
      </c>
      <c r="X110" t="s">
        <v>878</v>
      </c>
      <c r="Y110" t="s">
        <v>878</v>
      </c>
      <c r="Z110" t="s">
        <v>878</v>
      </c>
      <c r="AA110" t="s">
        <v>878</v>
      </c>
      <c r="AB110" t="s">
        <v>878</v>
      </c>
      <c r="AC110" t="s">
        <v>878</v>
      </c>
      <c r="AD110" t="s">
        <v>878</v>
      </c>
      <c r="AE110" t="s">
        <v>878</v>
      </c>
      <c r="AF110" t="s">
        <v>878</v>
      </c>
      <c r="AG110" t="s">
        <v>878</v>
      </c>
      <c r="AH110" t="s">
        <v>878</v>
      </c>
      <c r="AI110" t="s">
        <v>878</v>
      </c>
      <c r="AJ110" t="s">
        <v>878</v>
      </c>
      <c r="AK110" t="s">
        <v>878</v>
      </c>
      <c r="AL110" t="s">
        <v>878</v>
      </c>
      <c r="AM110" t="s">
        <v>878</v>
      </c>
      <c r="AN110" t="s">
        <v>878</v>
      </c>
      <c r="AO110" t="s">
        <v>878</v>
      </c>
      <c r="AP110" t="s">
        <v>878</v>
      </c>
      <c r="AQ110" t="s">
        <v>878</v>
      </c>
      <c r="AR110" t="s">
        <v>878</v>
      </c>
      <c r="AS110" t="s">
        <v>878</v>
      </c>
      <c r="AT110" t="s">
        <v>878</v>
      </c>
      <c r="AU110" t="s">
        <v>878</v>
      </c>
      <c r="AV110" t="s">
        <v>878</v>
      </c>
      <c r="AW110" t="s">
        <v>878</v>
      </c>
      <c r="AX110" t="s">
        <v>878</v>
      </c>
      <c r="AY110" t="s">
        <v>878</v>
      </c>
      <c r="AZ110" t="s">
        <v>878</v>
      </c>
      <c r="BA110" t="s">
        <v>878</v>
      </c>
      <c r="BB110" t="s">
        <v>878</v>
      </c>
      <c r="BC110" t="s">
        <v>878</v>
      </c>
      <c r="BD110" t="s">
        <v>878</v>
      </c>
      <c r="BE110" t="s">
        <v>878</v>
      </c>
      <c r="BF110" t="s">
        <v>878</v>
      </c>
      <c r="BG110" t="s">
        <v>878</v>
      </c>
      <c r="BH110" t="s">
        <v>878</v>
      </c>
      <c r="BI110" t="s">
        <v>878</v>
      </c>
      <c r="BJ110" t="s">
        <v>878</v>
      </c>
      <c r="BK110" t="s">
        <v>878</v>
      </c>
      <c r="BL110" t="s">
        <v>878</v>
      </c>
      <c r="BM110" t="s">
        <v>878</v>
      </c>
      <c r="BN110" t="s">
        <v>878</v>
      </c>
      <c r="BO110" t="s">
        <v>878</v>
      </c>
      <c r="BP110" t="s">
        <v>878</v>
      </c>
      <c r="BQ110" t="s">
        <v>878</v>
      </c>
      <c r="BR110" t="s">
        <v>878</v>
      </c>
      <c r="BS110" t="s">
        <v>878</v>
      </c>
    </row>
    <row r="111" spans="1:71" x14ac:dyDescent="0.25">
      <c r="A111" t="s">
        <v>396</v>
      </c>
      <c r="B111" t="s">
        <v>878</v>
      </c>
      <c r="C111" t="s">
        <v>878</v>
      </c>
      <c r="D111" t="s">
        <v>878</v>
      </c>
      <c r="E111">
        <v>2.2000000000000001E-4</v>
      </c>
      <c r="F111" t="s">
        <v>878</v>
      </c>
      <c r="G111" t="s">
        <v>878</v>
      </c>
      <c r="H111" t="s">
        <v>878</v>
      </c>
      <c r="I111" t="s">
        <v>878</v>
      </c>
      <c r="J111" t="s">
        <v>878</v>
      </c>
      <c r="K111" t="s">
        <v>878</v>
      </c>
      <c r="L111" t="s">
        <v>878</v>
      </c>
      <c r="M111" t="s">
        <v>878</v>
      </c>
      <c r="N111" t="s">
        <v>878</v>
      </c>
      <c r="O111" t="s">
        <v>878</v>
      </c>
      <c r="P111" t="s">
        <v>878</v>
      </c>
      <c r="Q111" t="s">
        <v>878</v>
      </c>
      <c r="R111" t="s">
        <v>878</v>
      </c>
      <c r="S111" t="s">
        <v>878</v>
      </c>
      <c r="T111" t="s">
        <v>878</v>
      </c>
      <c r="U111" t="s">
        <v>878</v>
      </c>
      <c r="V111" t="s">
        <v>878</v>
      </c>
      <c r="W111" t="s">
        <v>878</v>
      </c>
      <c r="X111" t="s">
        <v>878</v>
      </c>
      <c r="Y111" t="s">
        <v>878</v>
      </c>
      <c r="Z111" t="s">
        <v>878</v>
      </c>
      <c r="AA111" t="s">
        <v>878</v>
      </c>
      <c r="AB111" t="s">
        <v>878</v>
      </c>
      <c r="AC111" t="s">
        <v>878</v>
      </c>
      <c r="AD111" t="s">
        <v>878</v>
      </c>
      <c r="AE111" t="s">
        <v>878</v>
      </c>
      <c r="AF111" t="s">
        <v>878</v>
      </c>
      <c r="AG111" t="s">
        <v>878</v>
      </c>
      <c r="AH111" t="s">
        <v>878</v>
      </c>
      <c r="AI111" t="s">
        <v>878</v>
      </c>
      <c r="AJ111" t="s">
        <v>878</v>
      </c>
      <c r="AK111" t="s">
        <v>878</v>
      </c>
      <c r="AL111" t="s">
        <v>878</v>
      </c>
      <c r="AM111" t="s">
        <v>878</v>
      </c>
      <c r="AN111" t="s">
        <v>878</v>
      </c>
      <c r="AO111" t="s">
        <v>878</v>
      </c>
      <c r="AP111" t="s">
        <v>878</v>
      </c>
      <c r="AQ111" t="s">
        <v>878</v>
      </c>
      <c r="AR111" t="s">
        <v>878</v>
      </c>
      <c r="AS111" t="s">
        <v>878</v>
      </c>
      <c r="AT111" t="s">
        <v>878</v>
      </c>
      <c r="AU111" t="s">
        <v>878</v>
      </c>
      <c r="AV111" t="s">
        <v>878</v>
      </c>
      <c r="AW111" t="s">
        <v>878</v>
      </c>
      <c r="AX111" t="s">
        <v>878</v>
      </c>
      <c r="AY111" t="s">
        <v>878</v>
      </c>
      <c r="AZ111" t="s">
        <v>878</v>
      </c>
      <c r="BA111" t="s">
        <v>878</v>
      </c>
      <c r="BB111" t="s">
        <v>878</v>
      </c>
      <c r="BC111" t="s">
        <v>878</v>
      </c>
      <c r="BD111" t="s">
        <v>878</v>
      </c>
      <c r="BE111" t="s">
        <v>878</v>
      </c>
      <c r="BF111" t="s">
        <v>878</v>
      </c>
      <c r="BG111" t="s">
        <v>878</v>
      </c>
      <c r="BH111" t="s">
        <v>878</v>
      </c>
      <c r="BI111" t="s">
        <v>878</v>
      </c>
      <c r="BJ111" t="s">
        <v>878</v>
      </c>
      <c r="BK111" t="s">
        <v>878</v>
      </c>
      <c r="BL111" t="s">
        <v>878</v>
      </c>
      <c r="BM111" t="s">
        <v>878</v>
      </c>
      <c r="BN111" t="s">
        <v>878</v>
      </c>
      <c r="BO111" t="s">
        <v>878</v>
      </c>
      <c r="BP111" t="s">
        <v>878</v>
      </c>
      <c r="BQ111" t="s">
        <v>878</v>
      </c>
      <c r="BR111" t="s">
        <v>878</v>
      </c>
      <c r="BS111" t="s">
        <v>878</v>
      </c>
    </row>
    <row r="112" spans="1:71" x14ac:dyDescent="0.25">
      <c r="A112" t="s">
        <v>397</v>
      </c>
      <c r="B112" t="s">
        <v>878</v>
      </c>
      <c r="C112" t="s">
        <v>878</v>
      </c>
      <c r="D112" t="s">
        <v>878</v>
      </c>
      <c r="E112">
        <v>3.4699999999999998E-4</v>
      </c>
      <c r="F112" t="s">
        <v>878</v>
      </c>
      <c r="G112" t="s">
        <v>878</v>
      </c>
      <c r="H112" t="s">
        <v>878</v>
      </c>
      <c r="I112" t="s">
        <v>878</v>
      </c>
      <c r="J112" t="s">
        <v>878</v>
      </c>
      <c r="K112" t="s">
        <v>878</v>
      </c>
      <c r="L112" t="s">
        <v>878</v>
      </c>
      <c r="M112" t="s">
        <v>878</v>
      </c>
      <c r="N112" t="s">
        <v>878</v>
      </c>
      <c r="O112" t="s">
        <v>878</v>
      </c>
      <c r="P112" t="s">
        <v>878</v>
      </c>
      <c r="Q112" t="s">
        <v>878</v>
      </c>
      <c r="R112" t="s">
        <v>878</v>
      </c>
      <c r="S112" t="s">
        <v>878</v>
      </c>
      <c r="T112" t="s">
        <v>878</v>
      </c>
      <c r="U112" t="s">
        <v>878</v>
      </c>
      <c r="V112" t="s">
        <v>878</v>
      </c>
      <c r="W112" t="s">
        <v>878</v>
      </c>
      <c r="X112" t="s">
        <v>878</v>
      </c>
      <c r="Y112" t="s">
        <v>878</v>
      </c>
      <c r="Z112" t="s">
        <v>878</v>
      </c>
      <c r="AA112" t="s">
        <v>878</v>
      </c>
      <c r="AB112" t="s">
        <v>878</v>
      </c>
      <c r="AC112" t="s">
        <v>878</v>
      </c>
      <c r="AD112" t="s">
        <v>878</v>
      </c>
      <c r="AE112" t="s">
        <v>878</v>
      </c>
      <c r="AF112" t="s">
        <v>878</v>
      </c>
      <c r="AG112" t="s">
        <v>878</v>
      </c>
      <c r="AH112" t="s">
        <v>878</v>
      </c>
      <c r="AI112" t="s">
        <v>878</v>
      </c>
      <c r="AJ112" t="s">
        <v>878</v>
      </c>
      <c r="AK112" t="s">
        <v>878</v>
      </c>
      <c r="AL112" t="s">
        <v>878</v>
      </c>
      <c r="AM112" t="s">
        <v>878</v>
      </c>
      <c r="AN112" t="s">
        <v>878</v>
      </c>
      <c r="AO112" t="s">
        <v>878</v>
      </c>
      <c r="AP112" t="s">
        <v>878</v>
      </c>
      <c r="AQ112" t="s">
        <v>878</v>
      </c>
      <c r="AR112" t="s">
        <v>878</v>
      </c>
      <c r="AS112" t="s">
        <v>878</v>
      </c>
      <c r="AT112" t="s">
        <v>878</v>
      </c>
      <c r="AU112" t="s">
        <v>878</v>
      </c>
      <c r="AV112" t="s">
        <v>878</v>
      </c>
      <c r="AW112" t="s">
        <v>878</v>
      </c>
      <c r="AX112" t="s">
        <v>878</v>
      </c>
      <c r="AY112" t="s">
        <v>878</v>
      </c>
      <c r="AZ112" t="s">
        <v>878</v>
      </c>
      <c r="BA112" t="s">
        <v>878</v>
      </c>
      <c r="BB112" t="s">
        <v>878</v>
      </c>
      <c r="BC112" t="s">
        <v>878</v>
      </c>
      <c r="BD112" t="s">
        <v>878</v>
      </c>
      <c r="BE112" t="s">
        <v>878</v>
      </c>
      <c r="BF112" t="s">
        <v>878</v>
      </c>
      <c r="BG112" t="s">
        <v>878</v>
      </c>
      <c r="BH112" t="s">
        <v>878</v>
      </c>
      <c r="BI112" t="s">
        <v>878</v>
      </c>
      <c r="BJ112" t="s">
        <v>878</v>
      </c>
      <c r="BK112" t="s">
        <v>878</v>
      </c>
      <c r="BL112" t="s">
        <v>878</v>
      </c>
      <c r="BM112" t="s">
        <v>878</v>
      </c>
      <c r="BN112" t="s">
        <v>878</v>
      </c>
      <c r="BO112" t="s">
        <v>878</v>
      </c>
      <c r="BP112" t="s">
        <v>878</v>
      </c>
      <c r="BQ112" t="s">
        <v>878</v>
      </c>
      <c r="BR112" t="s">
        <v>878</v>
      </c>
      <c r="BS112" t="s">
        <v>878</v>
      </c>
    </row>
    <row r="113" spans="1:71" x14ac:dyDescent="0.25">
      <c r="A113" t="s">
        <v>398</v>
      </c>
      <c r="B113" t="s">
        <v>878</v>
      </c>
      <c r="C113" t="s">
        <v>878</v>
      </c>
      <c r="D113" t="s">
        <v>878</v>
      </c>
      <c r="E113">
        <v>9.2500000000000004E-4</v>
      </c>
      <c r="F113" t="s">
        <v>878</v>
      </c>
      <c r="G113" t="s">
        <v>878</v>
      </c>
      <c r="H113" t="s">
        <v>878</v>
      </c>
      <c r="I113" t="s">
        <v>878</v>
      </c>
      <c r="J113" t="s">
        <v>878</v>
      </c>
      <c r="K113" t="s">
        <v>878</v>
      </c>
      <c r="L113" t="s">
        <v>878</v>
      </c>
      <c r="M113" t="s">
        <v>878</v>
      </c>
      <c r="N113" t="s">
        <v>878</v>
      </c>
      <c r="O113" t="s">
        <v>878</v>
      </c>
      <c r="P113" t="s">
        <v>878</v>
      </c>
      <c r="Q113" t="s">
        <v>878</v>
      </c>
      <c r="R113" t="s">
        <v>878</v>
      </c>
      <c r="S113" t="s">
        <v>878</v>
      </c>
      <c r="T113" t="s">
        <v>878</v>
      </c>
      <c r="U113" t="s">
        <v>878</v>
      </c>
      <c r="V113" t="s">
        <v>878</v>
      </c>
      <c r="W113" t="s">
        <v>878</v>
      </c>
      <c r="X113" t="s">
        <v>878</v>
      </c>
      <c r="Y113" t="s">
        <v>878</v>
      </c>
      <c r="Z113" t="s">
        <v>878</v>
      </c>
      <c r="AA113" t="s">
        <v>878</v>
      </c>
      <c r="AB113" t="s">
        <v>878</v>
      </c>
      <c r="AC113" t="s">
        <v>878</v>
      </c>
      <c r="AD113" t="s">
        <v>878</v>
      </c>
      <c r="AE113" t="s">
        <v>878</v>
      </c>
      <c r="AF113" t="s">
        <v>878</v>
      </c>
      <c r="AG113" t="s">
        <v>878</v>
      </c>
      <c r="AH113" t="s">
        <v>878</v>
      </c>
      <c r="AI113" t="s">
        <v>878</v>
      </c>
      <c r="AJ113" t="s">
        <v>878</v>
      </c>
      <c r="AK113" t="s">
        <v>878</v>
      </c>
      <c r="AL113" t="s">
        <v>878</v>
      </c>
      <c r="AM113" t="s">
        <v>878</v>
      </c>
      <c r="AN113" t="s">
        <v>878</v>
      </c>
      <c r="AO113" t="s">
        <v>878</v>
      </c>
      <c r="AP113" t="s">
        <v>878</v>
      </c>
      <c r="AQ113" t="s">
        <v>878</v>
      </c>
      <c r="AR113" t="s">
        <v>878</v>
      </c>
      <c r="AS113" t="s">
        <v>878</v>
      </c>
      <c r="AT113" t="s">
        <v>878</v>
      </c>
      <c r="AU113" t="s">
        <v>878</v>
      </c>
      <c r="AV113" t="s">
        <v>878</v>
      </c>
      <c r="AW113" t="s">
        <v>878</v>
      </c>
      <c r="AX113" t="s">
        <v>878</v>
      </c>
      <c r="AY113" t="s">
        <v>878</v>
      </c>
      <c r="AZ113" t="s">
        <v>878</v>
      </c>
      <c r="BA113" t="s">
        <v>878</v>
      </c>
      <c r="BB113" t="s">
        <v>878</v>
      </c>
      <c r="BC113" t="s">
        <v>878</v>
      </c>
      <c r="BD113" t="s">
        <v>878</v>
      </c>
      <c r="BE113" t="s">
        <v>878</v>
      </c>
      <c r="BF113" t="s">
        <v>878</v>
      </c>
      <c r="BG113" t="s">
        <v>878</v>
      </c>
      <c r="BH113" t="s">
        <v>878</v>
      </c>
      <c r="BI113" t="s">
        <v>878</v>
      </c>
      <c r="BJ113" t="s">
        <v>878</v>
      </c>
      <c r="BK113" t="s">
        <v>878</v>
      </c>
      <c r="BL113" t="s">
        <v>878</v>
      </c>
      <c r="BM113" t="s">
        <v>878</v>
      </c>
      <c r="BN113" t="s">
        <v>878</v>
      </c>
      <c r="BO113" t="s">
        <v>878</v>
      </c>
      <c r="BP113" t="s">
        <v>878</v>
      </c>
      <c r="BQ113" t="s">
        <v>878</v>
      </c>
      <c r="BR113" t="s">
        <v>878</v>
      </c>
      <c r="BS113" t="s">
        <v>878</v>
      </c>
    </row>
    <row r="114" spans="1:71" x14ac:dyDescent="0.25">
      <c r="A114" t="s">
        <v>399</v>
      </c>
      <c r="B114">
        <v>2.6400000000000001E-5</v>
      </c>
      <c r="C114">
        <v>1.23</v>
      </c>
      <c r="D114">
        <v>0.1047</v>
      </c>
      <c r="E114">
        <v>1.5799999999999999E-4</v>
      </c>
      <c r="F114" s="2">
        <v>1E-3</v>
      </c>
      <c r="G114">
        <v>7.3000000000000001E-3</v>
      </c>
      <c r="H114" s="2">
        <v>5.0000000000000002E-5</v>
      </c>
      <c r="I114">
        <v>6.1E-6</v>
      </c>
      <c r="J114">
        <v>1.49</v>
      </c>
      <c r="K114" s="2">
        <v>2.0000000000000002E-5</v>
      </c>
      <c r="L114">
        <v>2.7699999999999999E-3</v>
      </c>
      <c r="M114" t="s">
        <v>878</v>
      </c>
      <c r="N114" t="s">
        <v>878</v>
      </c>
      <c r="O114">
        <v>3.9100000000000003E-3</v>
      </c>
      <c r="P114">
        <v>9.2E-5</v>
      </c>
      <c r="Q114">
        <v>7.6E-3</v>
      </c>
      <c r="R114">
        <v>2.9599999999999998E-4</v>
      </c>
      <c r="S114" t="s">
        <v>878</v>
      </c>
      <c r="T114">
        <v>6.6000000000000005E-5</v>
      </c>
      <c r="U114">
        <v>6.04</v>
      </c>
      <c r="V114">
        <v>4.0200000000000001E-4</v>
      </c>
      <c r="W114">
        <v>3.7800000000000003E-4</v>
      </c>
      <c r="X114" t="s">
        <v>878</v>
      </c>
      <c r="Y114">
        <v>6.4999999999999994E-5</v>
      </c>
      <c r="Z114" s="2">
        <v>1E-4</v>
      </c>
      <c r="AA114" t="s">
        <v>878</v>
      </c>
      <c r="AB114">
        <v>2.3E-6</v>
      </c>
      <c r="AC114" t="s">
        <v>878</v>
      </c>
      <c r="AD114">
        <v>6.4000000000000001E-2</v>
      </c>
      <c r="AE114">
        <v>1.2800000000000001E-3</v>
      </c>
      <c r="AF114">
        <v>5.3799999999999996E-4</v>
      </c>
      <c r="AG114">
        <v>1.2999999999999999E-5</v>
      </c>
      <c r="AH114">
        <v>2.35</v>
      </c>
      <c r="AI114">
        <v>0.13600000000000001</v>
      </c>
      <c r="AJ114">
        <v>2.0100000000000001E-4</v>
      </c>
      <c r="AK114">
        <v>0.185</v>
      </c>
      <c r="AL114" t="s">
        <v>878</v>
      </c>
      <c r="AM114" t="s">
        <v>878</v>
      </c>
      <c r="AN114">
        <v>1.1299999999999999E-2</v>
      </c>
      <c r="AO114">
        <v>0.161</v>
      </c>
      <c r="AP114">
        <v>3.2499999999999999E-4</v>
      </c>
      <c r="AQ114" t="s">
        <v>878</v>
      </c>
      <c r="AR114" t="s">
        <v>878</v>
      </c>
      <c r="AS114" t="s">
        <v>878</v>
      </c>
      <c r="AT114">
        <v>3.9599999999999998E-4</v>
      </c>
      <c r="AU114" t="s">
        <v>878</v>
      </c>
      <c r="AV114" t="s">
        <v>878</v>
      </c>
      <c r="AW114" t="s">
        <v>878</v>
      </c>
      <c r="AX114">
        <v>0.88700000000000001</v>
      </c>
      <c r="AY114" s="2">
        <v>2.0000000000000001E-4</v>
      </c>
      <c r="AZ114">
        <v>3.3300000000000002E-4</v>
      </c>
      <c r="BA114">
        <v>9.8999999999999994E-5</v>
      </c>
      <c r="BB114" t="s">
        <v>878</v>
      </c>
      <c r="BC114" t="s">
        <v>878</v>
      </c>
      <c r="BD114">
        <v>9.3999999999999994E-5</v>
      </c>
      <c r="BE114">
        <v>6.4000000000000003E-3</v>
      </c>
      <c r="BF114" s="2">
        <v>5.0000000000000004E-6</v>
      </c>
      <c r="BG114">
        <v>4.8999999999999998E-5</v>
      </c>
      <c r="BH114" t="s">
        <v>878</v>
      </c>
      <c r="BI114">
        <v>1.75E-4</v>
      </c>
      <c r="BJ114">
        <v>0.124</v>
      </c>
      <c r="BK114">
        <v>3.7000000000000002E-6</v>
      </c>
      <c r="BL114" t="s">
        <v>878</v>
      </c>
      <c r="BM114">
        <v>4.3000000000000002E-5</v>
      </c>
      <c r="BN114">
        <v>3.9699999999999996E-3</v>
      </c>
      <c r="BO114">
        <v>3.6000000000000001E-5</v>
      </c>
      <c r="BP114">
        <v>1.2999999999999999E-3</v>
      </c>
      <c r="BQ114">
        <v>9.2999999999999997E-5</v>
      </c>
      <c r="BR114">
        <v>7.4000000000000003E-3</v>
      </c>
      <c r="BS114" t="s">
        <v>878</v>
      </c>
    </row>
    <row r="115" spans="1:71" x14ac:dyDescent="0.25">
      <c r="A115" t="s">
        <v>400</v>
      </c>
      <c r="B115">
        <v>6.1E-6</v>
      </c>
      <c r="C115">
        <v>7.72</v>
      </c>
      <c r="D115">
        <v>1.6999999999999999E-3</v>
      </c>
      <c r="E115" s="2">
        <v>2.9999999999999999E-7</v>
      </c>
      <c r="F115" t="s">
        <v>878</v>
      </c>
      <c r="G115">
        <v>0.107</v>
      </c>
      <c r="H115">
        <v>3.6499999999999998E-4</v>
      </c>
      <c r="I115">
        <v>1.4E-5</v>
      </c>
      <c r="J115">
        <v>2.52</v>
      </c>
      <c r="K115">
        <v>8.6000000000000007E-6</v>
      </c>
      <c r="L115">
        <v>7.7000000000000002E-3</v>
      </c>
      <c r="M115" t="s">
        <v>878</v>
      </c>
      <c r="N115">
        <v>1.34E-3</v>
      </c>
      <c r="O115">
        <v>6.4999999999999997E-3</v>
      </c>
      <c r="P115">
        <v>1.5200000000000001E-3</v>
      </c>
      <c r="Q115">
        <v>4.5399999999999998E-3</v>
      </c>
      <c r="R115">
        <v>5.1500000000000005E-4</v>
      </c>
      <c r="S115">
        <v>2.9399999999999999E-4</v>
      </c>
      <c r="T115">
        <v>1.4200000000000001E-4</v>
      </c>
      <c r="U115">
        <v>3.6</v>
      </c>
      <c r="V115">
        <v>1.9599999999999999E-3</v>
      </c>
      <c r="W115">
        <v>5.5599999999999996E-4</v>
      </c>
      <c r="X115">
        <v>1.7E-5</v>
      </c>
      <c r="Y115">
        <v>2.8899999999999998E-4</v>
      </c>
      <c r="Z115" t="s">
        <v>878</v>
      </c>
      <c r="AA115">
        <v>1E-4</v>
      </c>
      <c r="AB115">
        <v>5.0000000000000004E-6</v>
      </c>
      <c r="AC115" t="s">
        <v>878</v>
      </c>
      <c r="AD115">
        <v>3.27</v>
      </c>
      <c r="AE115">
        <v>3.65E-3</v>
      </c>
      <c r="AF115">
        <v>3.8500000000000001E-3</v>
      </c>
      <c r="AG115">
        <v>4.0000000000000003E-5</v>
      </c>
      <c r="AH115">
        <v>1.36</v>
      </c>
      <c r="AI115">
        <v>5.1999999999999998E-2</v>
      </c>
      <c r="AJ115">
        <v>3.2499999999999999E-4</v>
      </c>
      <c r="AK115">
        <v>1.98</v>
      </c>
      <c r="AL115">
        <v>2.0400000000000001E-3</v>
      </c>
      <c r="AM115">
        <v>3.3E-3</v>
      </c>
      <c r="AN115">
        <v>4.0600000000000002E-3</v>
      </c>
      <c r="AO115">
        <v>0.10100000000000001</v>
      </c>
      <c r="AP115">
        <v>2.1900000000000001E-3</v>
      </c>
      <c r="AQ115" t="s">
        <v>878</v>
      </c>
      <c r="AR115">
        <v>9.1399999999999999E-4</v>
      </c>
      <c r="AS115" t="s">
        <v>878</v>
      </c>
      <c r="AT115">
        <v>2.3300000000000001E-2</v>
      </c>
      <c r="AU115" t="s">
        <v>878</v>
      </c>
      <c r="AV115" t="s">
        <v>878</v>
      </c>
      <c r="AW115" t="s">
        <v>878</v>
      </c>
      <c r="AX115">
        <v>6.4000000000000001E-2</v>
      </c>
      <c r="AY115">
        <v>5.7000000000000003E-5</v>
      </c>
      <c r="AZ115">
        <v>1.23E-3</v>
      </c>
      <c r="BA115" t="s">
        <v>878</v>
      </c>
      <c r="BB115">
        <v>30.144877999999999</v>
      </c>
      <c r="BC115">
        <v>6.6600000000000003E-4</v>
      </c>
      <c r="BD115">
        <v>4.0299999999999998E-4</v>
      </c>
      <c r="BE115">
        <v>2.9600000000000001E-2</v>
      </c>
      <c r="BF115">
        <v>1.56E-4</v>
      </c>
      <c r="BG115">
        <v>8.6000000000000003E-5</v>
      </c>
      <c r="BH115" t="s">
        <v>878</v>
      </c>
      <c r="BI115">
        <v>2.1900000000000001E-3</v>
      </c>
      <c r="BJ115">
        <v>0.48899999999999999</v>
      </c>
      <c r="BK115">
        <v>1.13E-4</v>
      </c>
      <c r="BL115">
        <v>4.3000000000000002E-5</v>
      </c>
      <c r="BM115">
        <v>6.3699999999999998E-4</v>
      </c>
      <c r="BN115">
        <v>1.14834E-2</v>
      </c>
      <c r="BO115">
        <v>3.3799999999999998E-4</v>
      </c>
      <c r="BP115">
        <v>2.6800000000000001E-3</v>
      </c>
      <c r="BQ115">
        <v>2.6600000000000001E-4</v>
      </c>
      <c r="BR115">
        <v>6.8999999999999999E-3</v>
      </c>
      <c r="BS115">
        <v>8.8999999999999999E-3</v>
      </c>
    </row>
    <row r="116" spans="1:71" x14ac:dyDescent="0.25">
      <c r="A116" t="s">
        <v>404</v>
      </c>
      <c r="B116">
        <v>8.4999999999999999E-6</v>
      </c>
      <c r="C116">
        <v>7.63</v>
      </c>
      <c r="D116">
        <v>2.05E-4</v>
      </c>
      <c r="E116">
        <v>3.9999999999999998E-7</v>
      </c>
      <c r="F116" s="2">
        <v>1E-3</v>
      </c>
      <c r="G116">
        <v>0.1056</v>
      </c>
      <c r="H116">
        <v>2.6800000000000001E-4</v>
      </c>
      <c r="I116">
        <v>7.8999999999999996E-5</v>
      </c>
      <c r="J116">
        <v>1.73</v>
      </c>
      <c r="K116">
        <v>1.9000000000000001E-5</v>
      </c>
      <c r="L116">
        <v>7.9000000000000008E-3</v>
      </c>
      <c r="M116" t="s">
        <v>878</v>
      </c>
      <c r="N116">
        <v>8.4000000000000003E-4</v>
      </c>
      <c r="O116">
        <v>4.79E-3</v>
      </c>
      <c r="P116">
        <v>1.1999999999999999E-3</v>
      </c>
      <c r="Q116">
        <v>2.2699999999999999E-3</v>
      </c>
      <c r="R116">
        <v>3.7599999999999998E-4</v>
      </c>
      <c r="S116">
        <v>1.4300000000000001E-4</v>
      </c>
      <c r="T116">
        <v>1.4999999999999999E-4</v>
      </c>
      <c r="U116">
        <v>2.98</v>
      </c>
      <c r="V116">
        <v>2.0999999999999999E-3</v>
      </c>
      <c r="W116">
        <v>6.0899999999999995E-4</v>
      </c>
      <c r="X116">
        <v>1.5999999999999999E-5</v>
      </c>
      <c r="Y116">
        <v>1.9599999999999999E-4</v>
      </c>
      <c r="Z116" s="2">
        <v>9.9999999999999995E-7</v>
      </c>
      <c r="AA116">
        <v>6.0000000000000002E-5</v>
      </c>
      <c r="AB116">
        <v>6.7000000000000002E-6</v>
      </c>
      <c r="AC116" t="s">
        <v>878</v>
      </c>
      <c r="AD116">
        <v>2.95</v>
      </c>
      <c r="AE116">
        <v>3.81E-3</v>
      </c>
      <c r="AF116">
        <v>5.5999999999999999E-3</v>
      </c>
      <c r="AG116">
        <v>1.7E-5</v>
      </c>
      <c r="AH116">
        <v>0.749</v>
      </c>
      <c r="AI116">
        <v>3.5999999999999997E-2</v>
      </c>
      <c r="AJ116">
        <v>2.6499999999999999E-4</v>
      </c>
      <c r="AK116">
        <v>2.04</v>
      </c>
      <c r="AL116">
        <v>1.32E-3</v>
      </c>
      <c r="AM116">
        <v>3.4499999999999999E-3</v>
      </c>
      <c r="AN116">
        <v>2.2799999999999999E-3</v>
      </c>
      <c r="AO116">
        <v>8.3000000000000004E-2</v>
      </c>
      <c r="AP116">
        <v>2.4499999999999999E-3</v>
      </c>
      <c r="AQ116" s="2">
        <v>9.9999999999999995E-8</v>
      </c>
      <c r="AR116">
        <v>8.9599999999999999E-4</v>
      </c>
      <c r="AS116" s="2">
        <v>4.9999999999999998E-7</v>
      </c>
      <c r="AT116">
        <v>1.7600000000000001E-2</v>
      </c>
      <c r="AU116" s="2">
        <v>1.9999999999999999E-7</v>
      </c>
      <c r="AV116" t="s">
        <v>878</v>
      </c>
      <c r="AW116" t="s">
        <v>878</v>
      </c>
      <c r="AX116">
        <v>0.129</v>
      </c>
      <c r="AY116">
        <v>2.5999999999999998E-5</v>
      </c>
      <c r="AZ116">
        <v>8.7799999999999998E-4</v>
      </c>
      <c r="BA116">
        <v>3.4E-5</v>
      </c>
      <c r="BB116">
        <v>31.916456400000001</v>
      </c>
      <c r="BC116">
        <v>7.7899999999999996E-4</v>
      </c>
      <c r="BD116">
        <v>5.0500000000000002E-4</v>
      </c>
      <c r="BE116">
        <v>1.61E-2</v>
      </c>
      <c r="BF116">
        <v>1.17E-4</v>
      </c>
      <c r="BG116">
        <v>7.7000000000000001E-5</v>
      </c>
      <c r="BH116" t="s">
        <v>878</v>
      </c>
      <c r="BI116">
        <v>1.5100000000000001E-3</v>
      </c>
      <c r="BJ116">
        <v>0.371</v>
      </c>
      <c r="BK116">
        <v>9.7E-5</v>
      </c>
      <c r="BL116">
        <v>1.9000000000000001E-5</v>
      </c>
      <c r="BM116">
        <v>4.0400000000000001E-4</v>
      </c>
      <c r="BN116">
        <v>6.7999999999999996E-3</v>
      </c>
      <c r="BO116">
        <v>1.1299999999999999E-3</v>
      </c>
      <c r="BP116">
        <v>1.58E-3</v>
      </c>
      <c r="BQ116">
        <v>1.07E-4</v>
      </c>
      <c r="BR116">
        <v>8.2000000000000007E-3</v>
      </c>
      <c r="BS116">
        <v>6.1999999999999998E-3</v>
      </c>
    </row>
    <row r="117" spans="1:71" x14ac:dyDescent="0.25">
      <c r="A117" t="s">
        <v>405</v>
      </c>
      <c r="B117">
        <v>9.4300000000000002E-5</v>
      </c>
      <c r="C117">
        <v>2.19</v>
      </c>
      <c r="D117">
        <v>0.3715</v>
      </c>
      <c r="E117">
        <v>5.4900000000000001E-4</v>
      </c>
      <c r="F117" s="2">
        <v>1E-3</v>
      </c>
      <c r="G117">
        <v>1.5699999999999999E-2</v>
      </c>
      <c r="H117" s="2">
        <v>5.0000000000000002E-5</v>
      </c>
      <c r="I117">
        <v>1.9000000000000001E-5</v>
      </c>
      <c r="J117">
        <v>3.13</v>
      </c>
      <c r="K117">
        <v>2.0000000000000002E-5</v>
      </c>
      <c r="L117">
        <v>2.0100000000000001E-3</v>
      </c>
      <c r="M117" t="s">
        <v>878</v>
      </c>
      <c r="N117" t="s">
        <v>878</v>
      </c>
      <c r="O117">
        <v>6.7999999999999996E-3</v>
      </c>
      <c r="P117">
        <v>2.2699999999999999E-4</v>
      </c>
      <c r="Q117">
        <v>1.6199999999999999E-2</v>
      </c>
      <c r="R117">
        <v>2.9999999999999997E-4</v>
      </c>
      <c r="S117">
        <v>1.4300000000000001E-4</v>
      </c>
      <c r="T117">
        <v>7.4999999999999993E-5</v>
      </c>
      <c r="U117">
        <v>9.5399999999999991</v>
      </c>
      <c r="V117">
        <v>7.9000000000000001E-4</v>
      </c>
      <c r="W117">
        <v>3.6400000000000001E-4</v>
      </c>
      <c r="X117" t="s">
        <v>878</v>
      </c>
      <c r="Y117">
        <v>4.3000000000000002E-5</v>
      </c>
      <c r="Z117" s="2">
        <v>1E-4</v>
      </c>
      <c r="AA117">
        <v>5.3000000000000001E-5</v>
      </c>
      <c r="AB117">
        <v>3.9999999999999998E-6</v>
      </c>
      <c r="AC117" t="s">
        <v>878</v>
      </c>
      <c r="AD117">
        <v>0.104</v>
      </c>
      <c r="AE117">
        <v>1.0300000000000001E-3</v>
      </c>
      <c r="AF117">
        <v>1.09E-3</v>
      </c>
      <c r="AG117">
        <v>1.5E-5</v>
      </c>
      <c r="AH117">
        <v>2.19</v>
      </c>
      <c r="AI117">
        <v>0.33400000000000002</v>
      </c>
      <c r="AJ117">
        <v>3.2699999999999998E-4</v>
      </c>
      <c r="AK117">
        <v>0.14099999999999999</v>
      </c>
      <c r="AL117">
        <v>3.8999999999999999E-5</v>
      </c>
      <c r="AM117" t="s">
        <v>878</v>
      </c>
      <c r="AN117">
        <v>9.1999999999999998E-3</v>
      </c>
      <c r="AO117">
        <v>0.21</v>
      </c>
      <c r="AP117">
        <v>9.1299999999999997E-4</v>
      </c>
      <c r="AQ117" t="s">
        <v>878</v>
      </c>
      <c r="AR117" t="s">
        <v>878</v>
      </c>
      <c r="AS117" t="s">
        <v>878</v>
      </c>
      <c r="AT117">
        <v>5.9599999999999996E-4</v>
      </c>
      <c r="AU117" t="s">
        <v>878</v>
      </c>
      <c r="AV117" t="s">
        <v>878</v>
      </c>
      <c r="AW117" t="s">
        <v>878</v>
      </c>
      <c r="AX117">
        <v>2.87</v>
      </c>
      <c r="AY117" s="2">
        <v>6.9999999999999999E-4</v>
      </c>
      <c r="AZ117">
        <v>7.0200000000000004E-4</v>
      </c>
      <c r="BA117">
        <v>3.3700000000000001E-4</v>
      </c>
      <c r="BB117" t="s">
        <v>878</v>
      </c>
      <c r="BC117">
        <v>3.19E-4</v>
      </c>
      <c r="BD117">
        <v>8.2999999999999998E-5</v>
      </c>
      <c r="BE117">
        <v>8.8999999999999999E-3</v>
      </c>
      <c r="BF117" t="s">
        <v>878</v>
      </c>
      <c r="BG117">
        <v>4.8999999999999998E-5</v>
      </c>
      <c r="BH117">
        <v>1.9000000000000001E-5</v>
      </c>
      <c r="BI117">
        <v>2.4800000000000001E-4</v>
      </c>
      <c r="BJ117">
        <v>9.9000000000000005E-2</v>
      </c>
      <c r="BK117">
        <v>6.9E-6</v>
      </c>
      <c r="BL117">
        <v>1.8E-5</v>
      </c>
      <c r="BM117">
        <v>8.3999999999999995E-5</v>
      </c>
      <c r="BN117">
        <v>8.8999999999999999E-3</v>
      </c>
      <c r="BO117">
        <v>1.2E-4</v>
      </c>
      <c r="BP117">
        <v>1.3699999999999999E-3</v>
      </c>
      <c r="BQ117">
        <v>1.12E-4</v>
      </c>
      <c r="BR117">
        <v>9.5999999999999992E-3</v>
      </c>
      <c r="BS117" t="s">
        <v>878</v>
      </c>
    </row>
    <row r="118" spans="1:71" x14ac:dyDescent="0.25">
      <c r="A118" t="s">
        <v>406</v>
      </c>
      <c r="B118">
        <v>2.05E-5</v>
      </c>
      <c r="C118">
        <v>6.85</v>
      </c>
      <c r="D118">
        <v>4.1799999999999997E-3</v>
      </c>
      <c r="E118">
        <v>7.6799999999999997E-5</v>
      </c>
      <c r="F118">
        <v>7.0000000000000001E-3</v>
      </c>
      <c r="G118">
        <v>1.8599999999999998E-2</v>
      </c>
      <c r="H118">
        <v>4.1E-5</v>
      </c>
      <c r="I118">
        <v>4.6E-6</v>
      </c>
      <c r="J118">
        <v>6.61</v>
      </c>
      <c r="K118">
        <v>4.1999999999999998E-5</v>
      </c>
      <c r="L118">
        <v>1.23E-3</v>
      </c>
      <c r="M118" t="s">
        <v>878</v>
      </c>
      <c r="N118">
        <v>4.3800000000000002E-3</v>
      </c>
      <c r="O118">
        <v>9.4999999999999998E-3</v>
      </c>
      <c r="P118">
        <v>6.8999999999999997E-5</v>
      </c>
      <c r="Q118">
        <v>1.6400000000000001E-2</v>
      </c>
      <c r="R118">
        <v>4.0499999999999998E-4</v>
      </c>
      <c r="S118">
        <v>2.5000000000000001E-4</v>
      </c>
      <c r="T118">
        <v>9.7999999999999997E-5</v>
      </c>
      <c r="U118">
        <v>8.14</v>
      </c>
      <c r="V118">
        <v>1.58E-3</v>
      </c>
      <c r="W118">
        <v>3.5E-4</v>
      </c>
      <c r="X118">
        <v>1.4E-5</v>
      </c>
      <c r="Y118">
        <v>1.7000000000000001E-4</v>
      </c>
      <c r="Z118">
        <v>3.9999999999999998E-6</v>
      </c>
      <c r="AA118">
        <v>8.5000000000000006E-5</v>
      </c>
      <c r="AB118">
        <v>7.6000000000000001E-6</v>
      </c>
      <c r="AC118" t="s">
        <v>878</v>
      </c>
      <c r="AD118">
        <v>0.39900000000000002</v>
      </c>
      <c r="AE118">
        <v>5.0100000000000003E-4</v>
      </c>
      <c r="AF118">
        <v>1.07E-3</v>
      </c>
      <c r="AG118">
        <v>3.8000000000000002E-5</v>
      </c>
      <c r="AH118">
        <v>3.72</v>
      </c>
      <c r="AI118">
        <v>0.13900000000000001</v>
      </c>
      <c r="AJ118">
        <v>1.15E-4</v>
      </c>
      <c r="AK118">
        <v>2.0499999999999998</v>
      </c>
      <c r="AL118">
        <v>3.5799999999999997E-4</v>
      </c>
      <c r="AM118">
        <v>8.5700000000000001E-4</v>
      </c>
      <c r="AN118">
        <v>4.9100000000000003E-3</v>
      </c>
      <c r="AO118">
        <v>4.2999999999999997E-2</v>
      </c>
      <c r="AP118">
        <v>1.7099999999999999E-3</v>
      </c>
      <c r="AQ118" t="s">
        <v>878</v>
      </c>
      <c r="AR118">
        <v>1.8000000000000001E-4</v>
      </c>
      <c r="AS118" t="s">
        <v>878</v>
      </c>
      <c r="AT118">
        <v>3.8299999999999999E-4</v>
      </c>
      <c r="AU118">
        <v>1.9999999999999999E-7</v>
      </c>
      <c r="AV118" t="s">
        <v>878</v>
      </c>
      <c r="AW118" t="s">
        <v>878</v>
      </c>
      <c r="AX118">
        <v>0.308</v>
      </c>
      <c r="AY118">
        <v>1.1E-4</v>
      </c>
      <c r="AZ118">
        <v>4.0800000000000003E-3</v>
      </c>
      <c r="BA118">
        <v>1E-4</v>
      </c>
      <c r="BB118" t="s">
        <v>878</v>
      </c>
      <c r="BC118">
        <v>1.75E-4</v>
      </c>
      <c r="BD118">
        <v>1E-4</v>
      </c>
      <c r="BE118">
        <v>1.2699999999999999E-2</v>
      </c>
      <c r="BF118">
        <v>2.4000000000000001E-5</v>
      </c>
      <c r="BG118">
        <v>6.3E-5</v>
      </c>
      <c r="BH118">
        <v>7.1999999999999997E-6</v>
      </c>
      <c r="BI118">
        <v>7.7999999999999999E-5</v>
      </c>
      <c r="BJ118">
        <v>0.65300000000000002</v>
      </c>
      <c r="BK118">
        <v>1.5E-5</v>
      </c>
      <c r="BL118">
        <v>3.6999999999999998E-5</v>
      </c>
      <c r="BM118">
        <v>2.4000000000000001E-5</v>
      </c>
      <c r="BN118">
        <v>1.54E-2</v>
      </c>
      <c r="BO118">
        <v>1.9300000000000001E-3</v>
      </c>
      <c r="BP118">
        <v>2.1700000000000001E-3</v>
      </c>
      <c r="BQ118">
        <v>2.3599999999999999E-4</v>
      </c>
      <c r="BR118">
        <v>1.2E-2</v>
      </c>
      <c r="BS118">
        <v>5.1000000000000004E-3</v>
      </c>
    </row>
    <row r="119" spans="1:71" x14ac:dyDescent="0.25">
      <c r="A119" t="s">
        <v>408</v>
      </c>
      <c r="B119" t="s">
        <v>878</v>
      </c>
      <c r="C119" t="s">
        <v>878</v>
      </c>
      <c r="D119" t="s">
        <v>878</v>
      </c>
      <c r="E119">
        <v>3.0299999999999999E-4</v>
      </c>
      <c r="F119" t="s">
        <v>878</v>
      </c>
      <c r="G119" t="s">
        <v>878</v>
      </c>
      <c r="H119" t="s">
        <v>878</v>
      </c>
      <c r="I119" t="s">
        <v>878</v>
      </c>
      <c r="J119" t="s">
        <v>878</v>
      </c>
      <c r="K119" t="s">
        <v>878</v>
      </c>
      <c r="L119" t="s">
        <v>878</v>
      </c>
      <c r="M119" t="s">
        <v>878</v>
      </c>
      <c r="N119" t="s">
        <v>878</v>
      </c>
      <c r="O119" t="s">
        <v>878</v>
      </c>
      <c r="P119" t="s">
        <v>878</v>
      </c>
      <c r="Q119" t="s">
        <v>878</v>
      </c>
      <c r="R119" t="s">
        <v>878</v>
      </c>
      <c r="S119" t="s">
        <v>878</v>
      </c>
      <c r="T119" t="s">
        <v>878</v>
      </c>
      <c r="U119" t="s">
        <v>878</v>
      </c>
      <c r="V119" t="s">
        <v>878</v>
      </c>
      <c r="W119" t="s">
        <v>878</v>
      </c>
      <c r="X119" t="s">
        <v>878</v>
      </c>
      <c r="Y119" t="s">
        <v>878</v>
      </c>
      <c r="Z119" t="s">
        <v>878</v>
      </c>
      <c r="AA119" t="s">
        <v>878</v>
      </c>
      <c r="AB119" t="s">
        <v>878</v>
      </c>
      <c r="AC119" t="s">
        <v>878</v>
      </c>
      <c r="AD119" t="s">
        <v>878</v>
      </c>
      <c r="AE119" t="s">
        <v>878</v>
      </c>
      <c r="AF119" t="s">
        <v>878</v>
      </c>
      <c r="AG119" t="s">
        <v>878</v>
      </c>
      <c r="AH119" t="s">
        <v>878</v>
      </c>
      <c r="AI119" t="s">
        <v>878</v>
      </c>
      <c r="AJ119" t="s">
        <v>878</v>
      </c>
      <c r="AK119" t="s">
        <v>878</v>
      </c>
      <c r="AL119" t="s">
        <v>878</v>
      </c>
      <c r="AM119" t="s">
        <v>878</v>
      </c>
      <c r="AN119" t="s">
        <v>878</v>
      </c>
      <c r="AO119" t="s">
        <v>878</v>
      </c>
      <c r="AP119" t="s">
        <v>878</v>
      </c>
      <c r="AQ119" t="s">
        <v>878</v>
      </c>
      <c r="AR119" t="s">
        <v>878</v>
      </c>
      <c r="AS119" t="s">
        <v>878</v>
      </c>
      <c r="AT119" t="s">
        <v>878</v>
      </c>
      <c r="AU119" t="s">
        <v>878</v>
      </c>
      <c r="AV119" t="s">
        <v>878</v>
      </c>
      <c r="AW119" t="s">
        <v>878</v>
      </c>
      <c r="AX119" t="s">
        <v>878</v>
      </c>
      <c r="AY119" t="s">
        <v>878</v>
      </c>
      <c r="AZ119" t="s">
        <v>878</v>
      </c>
      <c r="BA119" t="s">
        <v>878</v>
      </c>
      <c r="BB119" t="s">
        <v>878</v>
      </c>
      <c r="BC119" t="s">
        <v>878</v>
      </c>
      <c r="BD119" t="s">
        <v>878</v>
      </c>
      <c r="BE119" t="s">
        <v>878</v>
      </c>
      <c r="BF119" t="s">
        <v>878</v>
      </c>
      <c r="BG119" t="s">
        <v>878</v>
      </c>
      <c r="BH119" t="s">
        <v>878</v>
      </c>
      <c r="BI119" t="s">
        <v>878</v>
      </c>
      <c r="BJ119" t="s">
        <v>878</v>
      </c>
      <c r="BK119" t="s">
        <v>878</v>
      </c>
      <c r="BL119" t="s">
        <v>878</v>
      </c>
      <c r="BM119" t="s">
        <v>878</v>
      </c>
      <c r="BN119" t="s">
        <v>878</v>
      </c>
      <c r="BO119" t="s">
        <v>878</v>
      </c>
      <c r="BP119" t="s">
        <v>878</v>
      </c>
      <c r="BQ119" t="s">
        <v>878</v>
      </c>
      <c r="BR119" t="s">
        <v>878</v>
      </c>
      <c r="BS119" t="s">
        <v>878</v>
      </c>
    </row>
    <row r="120" spans="1:71" x14ac:dyDescent="0.25">
      <c r="A120" t="s">
        <v>409</v>
      </c>
      <c r="B120" t="s">
        <v>878</v>
      </c>
      <c r="C120" t="s">
        <v>878</v>
      </c>
      <c r="D120" t="s">
        <v>878</v>
      </c>
      <c r="E120">
        <v>3.5399999999999999E-4</v>
      </c>
      <c r="F120" t="s">
        <v>878</v>
      </c>
      <c r="G120" t="s">
        <v>878</v>
      </c>
      <c r="H120" t="s">
        <v>878</v>
      </c>
      <c r="I120" t="s">
        <v>878</v>
      </c>
      <c r="J120" t="s">
        <v>878</v>
      </c>
      <c r="K120" t="s">
        <v>878</v>
      </c>
      <c r="L120" t="s">
        <v>878</v>
      </c>
      <c r="M120" t="s">
        <v>878</v>
      </c>
      <c r="N120" t="s">
        <v>878</v>
      </c>
      <c r="O120" t="s">
        <v>878</v>
      </c>
      <c r="P120" t="s">
        <v>878</v>
      </c>
      <c r="Q120" t="s">
        <v>878</v>
      </c>
      <c r="R120" t="s">
        <v>878</v>
      </c>
      <c r="S120" t="s">
        <v>878</v>
      </c>
      <c r="T120" t="s">
        <v>878</v>
      </c>
      <c r="U120" t="s">
        <v>878</v>
      </c>
      <c r="V120" t="s">
        <v>878</v>
      </c>
      <c r="W120" t="s">
        <v>878</v>
      </c>
      <c r="X120" t="s">
        <v>878</v>
      </c>
      <c r="Y120" t="s">
        <v>878</v>
      </c>
      <c r="Z120" t="s">
        <v>878</v>
      </c>
      <c r="AA120" t="s">
        <v>878</v>
      </c>
      <c r="AB120" t="s">
        <v>878</v>
      </c>
      <c r="AC120" t="s">
        <v>878</v>
      </c>
      <c r="AD120" t="s">
        <v>878</v>
      </c>
      <c r="AE120" t="s">
        <v>878</v>
      </c>
      <c r="AF120" t="s">
        <v>878</v>
      </c>
      <c r="AG120" t="s">
        <v>878</v>
      </c>
      <c r="AH120" t="s">
        <v>878</v>
      </c>
      <c r="AI120" t="s">
        <v>878</v>
      </c>
      <c r="AJ120" t="s">
        <v>878</v>
      </c>
      <c r="AK120" t="s">
        <v>878</v>
      </c>
      <c r="AL120" t="s">
        <v>878</v>
      </c>
      <c r="AM120" t="s">
        <v>878</v>
      </c>
      <c r="AN120" t="s">
        <v>878</v>
      </c>
      <c r="AO120" t="s">
        <v>878</v>
      </c>
      <c r="AP120" t="s">
        <v>878</v>
      </c>
      <c r="AQ120" t="s">
        <v>878</v>
      </c>
      <c r="AR120" t="s">
        <v>878</v>
      </c>
      <c r="AS120" t="s">
        <v>878</v>
      </c>
      <c r="AT120" t="s">
        <v>878</v>
      </c>
      <c r="AU120" t="s">
        <v>878</v>
      </c>
      <c r="AV120" t="s">
        <v>878</v>
      </c>
      <c r="AW120" t="s">
        <v>878</v>
      </c>
      <c r="AX120" t="s">
        <v>878</v>
      </c>
      <c r="AY120" t="s">
        <v>878</v>
      </c>
      <c r="AZ120" t="s">
        <v>878</v>
      </c>
      <c r="BA120" t="s">
        <v>878</v>
      </c>
      <c r="BB120" t="s">
        <v>878</v>
      </c>
      <c r="BC120" t="s">
        <v>878</v>
      </c>
      <c r="BD120" t="s">
        <v>878</v>
      </c>
      <c r="BE120" t="s">
        <v>878</v>
      </c>
      <c r="BF120" t="s">
        <v>878</v>
      </c>
      <c r="BG120" t="s">
        <v>878</v>
      </c>
      <c r="BH120" t="s">
        <v>878</v>
      </c>
      <c r="BI120" t="s">
        <v>878</v>
      </c>
      <c r="BJ120" t="s">
        <v>878</v>
      </c>
      <c r="BK120" t="s">
        <v>878</v>
      </c>
      <c r="BL120" t="s">
        <v>878</v>
      </c>
      <c r="BM120" t="s">
        <v>878</v>
      </c>
      <c r="BN120" t="s">
        <v>878</v>
      </c>
      <c r="BO120" t="s">
        <v>878</v>
      </c>
      <c r="BP120" t="s">
        <v>878</v>
      </c>
      <c r="BQ120" t="s">
        <v>878</v>
      </c>
      <c r="BR120" t="s">
        <v>878</v>
      </c>
      <c r="BS120" t="s">
        <v>878</v>
      </c>
    </row>
    <row r="121" spans="1:71" x14ac:dyDescent="0.25">
      <c r="A121" t="s">
        <v>410</v>
      </c>
      <c r="B121" t="s">
        <v>878</v>
      </c>
      <c r="C121" t="s">
        <v>878</v>
      </c>
      <c r="D121" t="s">
        <v>878</v>
      </c>
      <c r="E121">
        <v>6.6600000000000003E-4</v>
      </c>
      <c r="F121" t="s">
        <v>878</v>
      </c>
      <c r="G121" t="s">
        <v>878</v>
      </c>
      <c r="H121" t="s">
        <v>878</v>
      </c>
      <c r="I121" t="s">
        <v>878</v>
      </c>
      <c r="J121" t="s">
        <v>878</v>
      </c>
      <c r="K121" t="s">
        <v>878</v>
      </c>
      <c r="L121" t="s">
        <v>878</v>
      </c>
      <c r="M121" t="s">
        <v>878</v>
      </c>
      <c r="N121" t="s">
        <v>878</v>
      </c>
      <c r="O121" t="s">
        <v>878</v>
      </c>
      <c r="P121" t="s">
        <v>878</v>
      </c>
      <c r="Q121" t="s">
        <v>878</v>
      </c>
      <c r="R121" t="s">
        <v>878</v>
      </c>
      <c r="S121" t="s">
        <v>878</v>
      </c>
      <c r="T121" t="s">
        <v>878</v>
      </c>
      <c r="U121" t="s">
        <v>878</v>
      </c>
      <c r="V121" t="s">
        <v>878</v>
      </c>
      <c r="W121" t="s">
        <v>878</v>
      </c>
      <c r="X121" t="s">
        <v>878</v>
      </c>
      <c r="Y121" t="s">
        <v>878</v>
      </c>
      <c r="Z121" t="s">
        <v>878</v>
      </c>
      <c r="AA121" t="s">
        <v>878</v>
      </c>
      <c r="AB121" t="s">
        <v>878</v>
      </c>
      <c r="AC121" t="s">
        <v>878</v>
      </c>
      <c r="AD121" t="s">
        <v>878</v>
      </c>
      <c r="AE121" t="s">
        <v>878</v>
      </c>
      <c r="AF121" t="s">
        <v>878</v>
      </c>
      <c r="AG121" t="s">
        <v>878</v>
      </c>
      <c r="AH121" t="s">
        <v>878</v>
      </c>
      <c r="AI121" t="s">
        <v>878</v>
      </c>
      <c r="AJ121" t="s">
        <v>878</v>
      </c>
      <c r="AK121" t="s">
        <v>878</v>
      </c>
      <c r="AL121" t="s">
        <v>878</v>
      </c>
      <c r="AM121" t="s">
        <v>878</v>
      </c>
      <c r="AN121" t="s">
        <v>878</v>
      </c>
      <c r="AO121" t="s">
        <v>878</v>
      </c>
      <c r="AP121" t="s">
        <v>878</v>
      </c>
      <c r="AQ121" t="s">
        <v>878</v>
      </c>
      <c r="AR121" t="s">
        <v>878</v>
      </c>
      <c r="AS121" t="s">
        <v>878</v>
      </c>
      <c r="AT121" t="s">
        <v>878</v>
      </c>
      <c r="AU121" t="s">
        <v>878</v>
      </c>
      <c r="AV121" t="s">
        <v>878</v>
      </c>
      <c r="AW121" t="s">
        <v>878</v>
      </c>
      <c r="AX121" t="s">
        <v>878</v>
      </c>
      <c r="AY121" t="s">
        <v>878</v>
      </c>
      <c r="AZ121" t="s">
        <v>878</v>
      </c>
      <c r="BA121" t="s">
        <v>878</v>
      </c>
      <c r="BB121" t="s">
        <v>878</v>
      </c>
      <c r="BC121" t="s">
        <v>878</v>
      </c>
      <c r="BD121" t="s">
        <v>878</v>
      </c>
      <c r="BE121" t="s">
        <v>878</v>
      </c>
      <c r="BF121" t="s">
        <v>878</v>
      </c>
      <c r="BG121" t="s">
        <v>878</v>
      </c>
      <c r="BH121" t="s">
        <v>878</v>
      </c>
      <c r="BI121" t="s">
        <v>878</v>
      </c>
      <c r="BJ121" t="s">
        <v>878</v>
      </c>
      <c r="BK121" t="s">
        <v>878</v>
      </c>
      <c r="BL121" t="s">
        <v>878</v>
      </c>
      <c r="BM121" t="s">
        <v>878</v>
      </c>
      <c r="BN121" t="s">
        <v>878</v>
      </c>
      <c r="BO121" t="s">
        <v>878</v>
      </c>
      <c r="BP121" t="s">
        <v>878</v>
      </c>
      <c r="BQ121" t="s">
        <v>878</v>
      </c>
      <c r="BR121" t="s">
        <v>878</v>
      </c>
      <c r="BS121" t="s">
        <v>878</v>
      </c>
    </row>
    <row r="122" spans="1:71" x14ac:dyDescent="0.25">
      <c r="A122" t="s">
        <v>411</v>
      </c>
      <c r="B122">
        <v>1.0900000000000001E-4</v>
      </c>
      <c r="C122">
        <v>3.02</v>
      </c>
      <c r="D122">
        <v>3.4199999999999999E-3</v>
      </c>
      <c r="E122">
        <v>6.6600000000000003E-4</v>
      </c>
      <c r="F122">
        <v>2.7899999999999999E-3</v>
      </c>
      <c r="G122">
        <v>3.3300000000000001E-3</v>
      </c>
      <c r="H122">
        <v>1.9000000000000001E-5</v>
      </c>
      <c r="I122">
        <v>3.4E-5</v>
      </c>
      <c r="J122">
        <v>2.72</v>
      </c>
      <c r="K122">
        <v>1.5E-5</v>
      </c>
      <c r="L122">
        <v>8.1099999999999998E-4</v>
      </c>
      <c r="M122" t="s">
        <v>878</v>
      </c>
      <c r="N122" t="s">
        <v>878</v>
      </c>
      <c r="O122">
        <v>2.6599999999999999E-2</v>
      </c>
      <c r="P122">
        <v>2.5999999999999998E-5</v>
      </c>
      <c r="Q122">
        <v>1.3599999999999999E-2</v>
      </c>
      <c r="R122">
        <v>2.14E-4</v>
      </c>
      <c r="S122" t="s">
        <v>878</v>
      </c>
      <c r="T122" t="s">
        <v>878</v>
      </c>
      <c r="U122">
        <v>5.09</v>
      </c>
      <c r="V122">
        <v>1.01E-3</v>
      </c>
      <c r="W122" t="s">
        <v>878</v>
      </c>
      <c r="X122" t="s">
        <v>878</v>
      </c>
      <c r="Y122">
        <v>4.3999999999999999E-5</v>
      </c>
      <c r="Z122">
        <v>8.6000000000000007E-6</v>
      </c>
      <c r="AA122" t="s">
        <v>878</v>
      </c>
      <c r="AB122" t="s">
        <v>878</v>
      </c>
      <c r="AC122" t="s">
        <v>878</v>
      </c>
      <c r="AD122">
        <v>0.13900000000000001</v>
      </c>
      <c r="AE122">
        <v>3.4699999999999998E-4</v>
      </c>
      <c r="AF122">
        <v>1.7700000000000001E-3</v>
      </c>
      <c r="AG122">
        <v>1.5E-5</v>
      </c>
      <c r="AH122">
        <v>2.56</v>
      </c>
      <c r="AI122">
        <v>6.5000000000000002E-2</v>
      </c>
      <c r="AJ122">
        <v>3.4299999999999999E-4</v>
      </c>
      <c r="AK122">
        <v>6.0999999999999999E-2</v>
      </c>
      <c r="AL122" t="s">
        <v>878</v>
      </c>
      <c r="AM122">
        <v>5.22E-4</v>
      </c>
      <c r="AN122">
        <v>0.01</v>
      </c>
      <c r="AO122">
        <v>3.6999999999999998E-2</v>
      </c>
      <c r="AP122">
        <v>2.0300000000000001E-3</v>
      </c>
      <c r="AQ122" t="s">
        <v>878</v>
      </c>
      <c r="AR122" t="s">
        <v>878</v>
      </c>
      <c r="AS122" t="s">
        <v>878</v>
      </c>
      <c r="AT122">
        <v>5.9900000000000003E-4</v>
      </c>
      <c r="AU122" t="s">
        <v>878</v>
      </c>
      <c r="AV122" t="s">
        <v>878</v>
      </c>
      <c r="AW122" t="s">
        <v>878</v>
      </c>
      <c r="AX122">
        <v>0.50800000000000001</v>
      </c>
      <c r="AY122">
        <v>2.3E-5</v>
      </c>
      <c r="AZ122">
        <v>7.7700000000000002E-4</v>
      </c>
      <c r="BA122" t="s">
        <v>878</v>
      </c>
      <c r="BB122" t="s">
        <v>878</v>
      </c>
      <c r="BC122" t="s">
        <v>878</v>
      </c>
      <c r="BD122" t="s">
        <v>878</v>
      </c>
      <c r="BE122">
        <v>3.3899999999999998E-3</v>
      </c>
      <c r="BF122" t="s">
        <v>878</v>
      </c>
      <c r="BG122">
        <v>2.9E-5</v>
      </c>
      <c r="BH122">
        <v>1.9000000000000001E-5</v>
      </c>
      <c r="BI122">
        <v>9.1000000000000003E-5</v>
      </c>
      <c r="BJ122">
        <v>0.28999999999999998</v>
      </c>
      <c r="BK122">
        <v>6.1999999999999999E-6</v>
      </c>
      <c r="BL122" t="s">
        <v>878</v>
      </c>
      <c r="BM122">
        <v>1.9000000000000001E-5</v>
      </c>
      <c r="BN122">
        <v>1.38E-2</v>
      </c>
      <c r="BO122">
        <v>3.9500000000000001E-4</v>
      </c>
      <c r="BP122">
        <v>1.0499999999999999E-3</v>
      </c>
      <c r="BQ122">
        <v>1.01E-4</v>
      </c>
      <c r="BR122">
        <v>7.0000000000000001E-3</v>
      </c>
      <c r="BS122" t="s">
        <v>878</v>
      </c>
    </row>
    <row r="123" spans="1:71" x14ac:dyDescent="0.25">
      <c r="A123" t="s">
        <v>412</v>
      </c>
      <c r="B123" t="s">
        <v>878</v>
      </c>
      <c r="C123" t="s">
        <v>878</v>
      </c>
      <c r="D123" t="s">
        <v>878</v>
      </c>
      <c r="E123">
        <v>3.3800000000000002E-5</v>
      </c>
      <c r="F123" t="s">
        <v>878</v>
      </c>
      <c r="G123" t="s">
        <v>878</v>
      </c>
      <c r="H123" t="s">
        <v>878</v>
      </c>
      <c r="I123" t="s">
        <v>878</v>
      </c>
      <c r="J123" t="s">
        <v>878</v>
      </c>
      <c r="K123" t="s">
        <v>878</v>
      </c>
      <c r="L123" t="s">
        <v>878</v>
      </c>
      <c r="M123" t="s">
        <v>878</v>
      </c>
      <c r="N123" t="s">
        <v>878</v>
      </c>
      <c r="O123" t="s">
        <v>878</v>
      </c>
      <c r="P123" t="s">
        <v>878</v>
      </c>
      <c r="Q123" t="s">
        <v>878</v>
      </c>
      <c r="R123" t="s">
        <v>878</v>
      </c>
      <c r="S123" t="s">
        <v>878</v>
      </c>
      <c r="T123" t="s">
        <v>878</v>
      </c>
      <c r="U123" t="s">
        <v>878</v>
      </c>
      <c r="V123" t="s">
        <v>878</v>
      </c>
      <c r="W123" t="s">
        <v>878</v>
      </c>
      <c r="X123" t="s">
        <v>878</v>
      </c>
      <c r="Y123" t="s">
        <v>878</v>
      </c>
      <c r="Z123" t="s">
        <v>878</v>
      </c>
      <c r="AA123" t="s">
        <v>878</v>
      </c>
      <c r="AB123" t="s">
        <v>878</v>
      </c>
      <c r="AC123" t="s">
        <v>878</v>
      </c>
      <c r="AD123" t="s">
        <v>878</v>
      </c>
      <c r="AE123" t="s">
        <v>878</v>
      </c>
      <c r="AF123" t="s">
        <v>878</v>
      </c>
      <c r="AG123" t="s">
        <v>878</v>
      </c>
      <c r="AH123" t="s">
        <v>878</v>
      </c>
      <c r="AI123" t="s">
        <v>878</v>
      </c>
      <c r="AJ123" t="s">
        <v>878</v>
      </c>
      <c r="AK123" t="s">
        <v>878</v>
      </c>
      <c r="AL123" t="s">
        <v>878</v>
      </c>
      <c r="AM123" t="s">
        <v>878</v>
      </c>
      <c r="AN123" t="s">
        <v>878</v>
      </c>
      <c r="AO123" t="s">
        <v>878</v>
      </c>
      <c r="AP123" t="s">
        <v>878</v>
      </c>
      <c r="AQ123" t="s">
        <v>878</v>
      </c>
      <c r="AR123" t="s">
        <v>878</v>
      </c>
      <c r="AS123" t="s">
        <v>878</v>
      </c>
      <c r="AT123" t="s">
        <v>878</v>
      </c>
      <c r="AU123" t="s">
        <v>878</v>
      </c>
      <c r="AV123" t="s">
        <v>878</v>
      </c>
      <c r="AW123" t="s">
        <v>878</v>
      </c>
      <c r="AX123" t="s">
        <v>878</v>
      </c>
      <c r="AY123" t="s">
        <v>878</v>
      </c>
      <c r="AZ123" t="s">
        <v>878</v>
      </c>
      <c r="BA123" t="s">
        <v>878</v>
      </c>
      <c r="BB123" t="s">
        <v>878</v>
      </c>
      <c r="BC123" t="s">
        <v>878</v>
      </c>
      <c r="BD123" t="s">
        <v>878</v>
      </c>
      <c r="BE123" t="s">
        <v>878</v>
      </c>
      <c r="BF123" t="s">
        <v>878</v>
      </c>
      <c r="BG123" t="s">
        <v>878</v>
      </c>
      <c r="BH123" t="s">
        <v>878</v>
      </c>
      <c r="BI123" t="s">
        <v>878</v>
      </c>
      <c r="BJ123" t="s">
        <v>878</v>
      </c>
      <c r="BK123" t="s">
        <v>878</v>
      </c>
      <c r="BL123" t="s">
        <v>878</v>
      </c>
      <c r="BM123" t="s">
        <v>878</v>
      </c>
      <c r="BN123" t="s">
        <v>878</v>
      </c>
      <c r="BO123" t="s">
        <v>878</v>
      </c>
      <c r="BP123" t="s">
        <v>878</v>
      </c>
      <c r="BQ123" t="s">
        <v>878</v>
      </c>
      <c r="BR123" t="s">
        <v>878</v>
      </c>
      <c r="BS123" t="s">
        <v>878</v>
      </c>
    </row>
    <row r="124" spans="1:71" x14ac:dyDescent="0.25">
      <c r="A124" t="s">
        <v>413</v>
      </c>
      <c r="B124" t="s">
        <v>878</v>
      </c>
      <c r="C124" t="s">
        <v>878</v>
      </c>
      <c r="D124" t="s">
        <v>878</v>
      </c>
      <c r="E124">
        <v>5.3100000000000003E-5</v>
      </c>
      <c r="F124" t="s">
        <v>878</v>
      </c>
      <c r="G124" t="s">
        <v>878</v>
      </c>
      <c r="H124" t="s">
        <v>878</v>
      </c>
      <c r="I124" t="s">
        <v>878</v>
      </c>
      <c r="J124" t="s">
        <v>878</v>
      </c>
      <c r="K124" t="s">
        <v>878</v>
      </c>
      <c r="L124" t="s">
        <v>878</v>
      </c>
      <c r="M124" t="s">
        <v>878</v>
      </c>
      <c r="N124" t="s">
        <v>878</v>
      </c>
      <c r="O124" t="s">
        <v>878</v>
      </c>
      <c r="P124" t="s">
        <v>878</v>
      </c>
      <c r="Q124" t="s">
        <v>878</v>
      </c>
      <c r="R124" t="s">
        <v>878</v>
      </c>
      <c r="S124" t="s">
        <v>878</v>
      </c>
      <c r="T124" t="s">
        <v>878</v>
      </c>
      <c r="U124" t="s">
        <v>878</v>
      </c>
      <c r="V124" t="s">
        <v>878</v>
      </c>
      <c r="W124" t="s">
        <v>878</v>
      </c>
      <c r="X124" t="s">
        <v>878</v>
      </c>
      <c r="Y124" t="s">
        <v>878</v>
      </c>
      <c r="Z124" t="s">
        <v>878</v>
      </c>
      <c r="AA124" t="s">
        <v>878</v>
      </c>
      <c r="AB124" t="s">
        <v>878</v>
      </c>
      <c r="AC124" t="s">
        <v>878</v>
      </c>
      <c r="AD124" t="s">
        <v>878</v>
      </c>
      <c r="AE124" t="s">
        <v>878</v>
      </c>
      <c r="AF124" t="s">
        <v>878</v>
      </c>
      <c r="AG124" t="s">
        <v>878</v>
      </c>
      <c r="AH124" t="s">
        <v>878</v>
      </c>
      <c r="AI124" t="s">
        <v>878</v>
      </c>
      <c r="AJ124" t="s">
        <v>878</v>
      </c>
      <c r="AK124" t="s">
        <v>878</v>
      </c>
      <c r="AL124" t="s">
        <v>878</v>
      </c>
      <c r="AM124" t="s">
        <v>878</v>
      </c>
      <c r="AN124" t="s">
        <v>878</v>
      </c>
      <c r="AO124" t="s">
        <v>878</v>
      </c>
      <c r="AP124" t="s">
        <v>878</v>
      </c>
      <c r="AQ124" t="s">
        <v>878</v>
      </c>
      <c r="AR124" t="s">
        <v>878</v>
      </c>
      <c r="AS124" t="s">
        <v>878</v>
      </c>
      <c r="AT124" t="s">
        <v>878</v>
      </c>
      <c r="AU124" t="s">
        <v>878</v>
      </c>
      <c r="AV124" t="s">
        <v>878</v>
      </c>
      <c r="AW124" t="s">
        <v>878</v>
      </c>
      <c r="AX124" t="s">
        <v>878</v>
      </c>
      <c r="AY124" t="s">
        <v>878</v>
      </c>
      <c r="AZ124" t="s">
        <v>878</v>
      </c>
      <c r="BA124" t="s">
        <v>878</v>
      </c>
      <c r="BB124" t="s">
        <v>878</v>
      </c>
      <c r="BC124" t="s">
        <v>878</v>
      </c>
      <c r="BD124" t="s">
        <v>878</v>
      </c>
      <c r="BE124" t="s">
        <v>878</v>
      </c>
      <c r="BF124" t="s">
        <v>878</v>
      </c>
      <c r="BG124" t="s">
        <v>878</v>
      </c>
      <c r="BH124" t="s">
        <v>878</v>
      </c>
      <c r="BI124" t="s">
        <v>878</v>
      </c>
      <c r="BJ124" t="s">
        <v>878</v>
      </c>
      <c r="BK124" t="s">
        <v>878</v>
      </c>
      <c r="BL124" t="s">
        <v>878</v>
      </c>
      <c r="BM124" t="s">
        <v>878</v>
      </c>
      <c r="BN124" t="s">
        <v>878</v>
      </c>
      <c r="BO124" t="s">
        <v>878</v>
      </c>
      <c r="BP124" t="s">
        <v>878</v>
      </c>
      <c r="BQ124" t="s">
        <v>878</v>
      </c>
      <c r="BR124" t="s">
        <v>878</v>
      </c>
      <c r="BS124" t="s">
        <v>878</v>
      </c>
    </row>
    <row r="125" spans="1:71" x14ac:dyDescent="0.25">
      <c r="A125" t="s">
        <v>414</v>
      </c>
      <c r="B125">
        <v>2.0299999999999999E-5</v>
      </c>
      <c r="C125">
        <v>2.98</v>
      </c>
      <c r="D125">
        <v>6.7900000000000002E-4</v>
      </c>
      <c r="E125">
        <v>7.6000000000000004E-5</v>
      </c>
      <c r="F125">
        <v>4.7200000000000002E-3</v>
      </c>
      <c r="G125">
        <v>1.99E-3</v>
      </c>
      <c r="H125">
        <v>2.0000000000000002E-5</v>
      </c>
      <c r="I125">
        <v>6.9E-6</v>
      </c>
      <c r="J125">
        <v>2.2599999999999998</v>
      </c>
      <c r="K125">
        <v>8.6000000000000007E-6</v>
      </c>
      <c r="L125">
        <v>7.5199999999999996E-4</v>
      </c>
      <c r="M125" t="s">
        <v>878</v>
      </c>
      <c r="N125" t="s">
        <v>878</v>
      </c>
      <c r="O125">
        <v>6.4000000000000003E-3</v>
      </c>
      <c r="P125">
        <v>1.7E-5</v>
      </c>
      <c r="Q125">
        <v>1.4999999999999999E-2</v>
      </c>
      <c r="R125">
        <v>2.8499999999999999E-4</v>
      </c>
      <c r="S125" t="s">
        <v>878</v>
      </c>
      <c r="T125">
        <v>5.0000000000000002E-5</v>
      </c>
      <c r="U125">
        <v>6.43</v>
      </c>
      <c r="V125">
        <v>1.2700000000000001E-3</v>
      </c>
      <c r="W125">
        <v>2.1699999999999999E-4</v>
      </c>
      <c r="X125" t="s">
        <v>878</v>
      </c>
      <c r="Y125">
        <v>5.0000000000000002E-5</v>
      </c>
      <c r="Z125" t="s">
        <v>878</v>
      </c>
      <c r="AA125" t="s">
        <v>878</v>
      </c>
      <c r="AB125">
        <v>2.0999999999999998E-6</v>
      </c>
      <c r="AC125" t="s">
        <v>878</v>
      </c>
      <c r="AD125">
        <v>4.4999999999999998E-2</v>
      </c>
      <c r="AE125">
        <v>2.7799999999999998E-4</v>
      </c>
      <c r="AF125">
        <v>9.5200000000000005E-4</v>
      </c>
      <c r="AG125">
        <v>1.8E-5</v>
      </c>
      <c r="AH125">
        <v>1.81</v>
      </c>
      <c r="AI125">
        <v>7.2999999999999995E-2</v>
      </c>
      <c r="AJ125">
        <v>9.1000000000000003E-5</v>
      </c>
      <c r="AK125">
        <v>7.2999999999999995E-2</v>
      </c>
      <c r="AL125" t="s">
        <v>878</v>
      </c>
      <c r="AM125">
        <v>5.1900000000000004E-4</v>
      </c>
      <c r="AN125">
        <v>4.9199999999999999E-3</v>
      </c>
      <c r="AO125">
        <v>0.05</v>
      </c>
      <c r="AP125">
        <v>3.8699999999999997E-4</v>
      </c>
      <c r="AQ125" t="s">
        <v>878</v>
      </c>
      <c r="AR125" t="s">
        <v>878</v>
      </c>
      <c r="AS125" t="s">
        <v>878</v>
      </c>
      <c r="AT125">
        <v>1.7799999999999999E-4</v>
      </c>
      <c r="AU125">
        <v>1.9999999999999999E-7</v>
      </c>
      <c r="AV125" t="s">
        <v>878</v>
      </c>
      <c r="AW125" t="s">
        <v>878</v>
      </c>
      <c r="AX125">
        <v>0.17899999999999999</v>
      </c>
      <c r="AY125">
        <v>1.0000000000000001E-5</v>
      </c>
      <c r="AZ125">
        <v>5.0000000000000001E-4</v>
      </c>
      <c r="BA125" t="s">
        <v>878</v>
      </c>
      <c r="BB125" t="s">
        <v>878</v>
      </c>
      <c r="BC125" t="s">
        <v>878</v>
      </c>
      <c r="BD125" t="s">
        <v>878</v>
      </c>
      <c r="BE125">
        <v>2.1099999999999999E-3</v>
      </c>
      <c r="BF125" t="s">
        <v>878</v>
      </c>
      <c r="BG125">
        <v>3.8999999999999999E-5</v>
      </c>
      <c r="BH125">
        <v>5.1000000000000003E-6</v>
      </c>
      <c r="BI125">
        <v>3.0000000000000001E-5</v>
      </c>
      <c r="BJ125">
        <v>0.41599999999999998</v>
      </c>
      <c r="BK125" t="s">
        <v>878</v>
      </c>
      <c r="BL125" t="s">
        <v>878</v>
      </c>
      <c r="BM125">
        <v>8.6999999999999997E-6</v>
      </c>
      <c r="BN125">
        <v>1.8499999999999999E-2</v>
      </c>
      <c r="BO125">
        <v>7.7999999999999999E-5</v>
      </c>
      <c r="BP125">
        <v>1.3799999999999999E-3</v>
      </c>
      <c r="BQ125">
        <v>1.2899999999999999E-4</v>
      </c>
      <c r="BR125">
        <v>7.9000000000000008E-3</v>
      </c>
      <c r="BS125" t="s">
        <v>878</v>
      </c>
    </row>
    <row r="126" spans="1:71" x14ac:dyDescent="0.25">
      <c r="A126" t="s">
        <v>415</v>
      </c>
      <c r="B126" t="s">
        <v>878</v>
      </c>
      <c r="C126" t="s">
        <v>878</v>
      </c>
      <c r="D126" t="s">
        <v>878</v>
      </c>
      <c r="E126" s="2">
        <v>2.9999999999999999E-7</v>
      </c>
      <c r="F126" t="s">
        <v>878</v>
      </c>
      <c r="G126" t="s">
        <v>878</v>
      </c>
      <c r="H126" t="s">
        <v>878</v>
      </c>
      <c r="I126" t="s">
        <v>878</v>
      </c>
      <c r="J126" t="s">
        <v>878</v>
      </c>
      <c r="K126" t="s">
        <v>878</v>
      </c>
      <c r="L126" t="s">
        <v>878</v>
      </c>
      <c r="M126" t="s">
        <v>878</v>
      </c>
      <c r="N126" t="s">
        <v>878</v>
      </c>
      <c r="O126" t="s">
        <v>878</v>
      </c>
      <c r="P126" t="s">
        <v>878</v>
      </c>
      <c r="Q126" t="s">
        <v>878</v>
      </c>
      <c r="R126" t="s">
        <v>878</v>
      </c>
      <c r="S126" t="s">
        <v>878</v>
      </c>
      <c r="T126" t="s">
        <v>878</v>
      </c>
      <c r="U126" t="s">
        <v>878</v>
      </c>
      <c r="V126" t="s">
        <v>878</v>
      </c>
      <c r="W126" t="s">
        <v>878</v>
      </c>
      <c r="X126" t="s">
        <v>878</v>
      </c>
      <c r="Y126" t="s">
        <v>878</v>
      </c>
      <c r="Z126" t="s">
        <v>878</v>
      </c>
      <c r="AA126" t="s">
        <v>878</v>
      </c>
      <c r="AB126" t="s">
        <v>878</v>
      </c>
      <c r="AC126" t="s">
        <v>878</v>
      </c>
      <c r="AD126" t="s">
        <v>878</v>
      </c>
      <c r="AE126" t="s">
        <v>878</v>
      </c>
      <c r="AF126" t="s">
        <v>878</v>
      </c>
      <c r="AG126" t="s">
        <v>878</v>
      </c>
      <c r="AH126" t="s">
        <v>878</v>
      </c>
      <c r="AI126" t="s">
        <v>878</v>
      </c>
      <c r="AJ126" t="s">
        <v>878</v>
      </c>
      <c r="AK126" t="s">
        <v>878</v>
      </c>
      <c r="AL126" t="s">
        <v>878</v>
      </c>
      <c r="AM126" t="s">
        <v>878</v>
      </c>
      <c r="AN126" t="s">
        <v>878</v>
      </c>
      <c r="AO126" t="s">
        <v>878</v>
      </c>
      <c r="AP126" t="s">
        <v>878</v>
      </c>
      <c r="AQ126" t="s">
        <v>878</v>
      </c>
      <c r="AR126" t="s">
        <v>878</v>
      </c>
      <c r="AS126" t="s">
        <v>878</v>
      </c>
      <c r="AT126" t="s">
        <v>878</v>
      </c>
      <c r="AU126" t="s">
        <v>878</v>
      </c>
      <c r="AV126" t="s">
        <v>878</v>
      </c>
      <c r="AW126" t="s">
        <v>878</v>
      </c>
      <c r="AX126" t="s">
        <v>878</v>
      </c>
      <c r="AY126" t="s">
        <v>878</v>
      </c>
      <c r="AZ126" t="s">
        <v>878</v>
      </c>
      <c r="BA126" t="s">
        <v>878</v>
      </c>
      <c r="BB126" t="s">
        <v>878</v>
      </c>
      <c r="BC126" t="s">
        <v>878</v>
      </c>
      <c r="BD126" t="s">
        <v>878</v>
      </c>
      <c r="BE126" t="s">
        <v>878</v>
      </c>
      <c r="BF126" t="s">
        <v>878</v>
      </c>
      <c r="BG126" t="s">
        <v>878</v>
      </c>
      <c r="BH126" t="s">
        <v>878</v>
      </c>
      <c r="BI126" t="s">
        <v>878</v>
      </c>
      <c r="BJ126" t="s">
        <v>878</v>
      </c>
      <c r="BK126" t="s">
        <v>878</v>
      </c>
      <c r="BL126" t="s">
        <v>878</v>
      </c>
      <c r="BM126" t="s">
        <v>878</v>
      </c>
      <c r="BN126" t="s">
        <v>878</v>
      </c>
      <c r="BO126" t="s">
        <v>878</v>
      </c>
      <c r="BP126" t="s">
        <v>878</v>
      </c>
      <c r="BQ126" t="s">
        <v>878</v>
      </c>
      <c r="BR126" t="s">
        <v>878</v>
      </c>
      <c r="BS126" t="s">
        <v>878</v>
      </c>
    </row>
    <row r="127" spans="1:71" x14ac:dyDescent="0.25">
      <c r="A127" t="s">
        <v>417</v>
      </c>
      <c r="B127" s="2">
        <v>5.0000000000000004E-6</v>
      </c>
      <c r="C127">
        <v>9.8000000000000004E-2</v>
      </c>
      <c r="D127" t="s">
        <v>878</v>
      </c>
      <c r="E127" s="2">
        <v>9.9999999999999995E-8</v>
      </c>
      <c r="F127" t="s">
        <v>878</v>
      </c>
      <c r="G127">
        <v>3.8999999999999999E-4</v>
      </c>
      <c r="H127">
        <v>6.4999999999999996E-6</v>
      </c>
      <c r="I127" s="2">
        <v>1.9999999999999999E-6</v>
      </c>
      <c r="J127" t="s">
        <v>878</v>
      </c>
      <c r="K127" s="2">
        <v>1.9999999999999999E-6</v>
      </c>
      <c r="L127">
        <v>2.1900000000000001E-4</v>
      </c>
      <c r="M127" t="s">
        <v>878</v>
      </c>
      <c r="N127">
        <v>4.1999999999999998E-5</v>
      </c>
      <c r="O127">
        <v>4.4999999999999999E-4</v>
      </c>
      <c r="P127">
        <v>1.0000000000000001E-5</v>
      </c>
      <c r="Q127">
        <v>5.6800000000000004E-4</v>
      </c>
      <c r="R127" t="s">
        <v>878</v>
      </c>
      <c r="S127" t="s">
        <v>878</v>
      </c>
      <c r="T127" t="s">
        <v>878</v>
      </c>
      <c r="U127">
        <v>0.35</v>
      </c>
      <c r="V127">
        <v>2.3E-5</v>
      </c>
      <c r="W127" t="s">
        <v>878</v>
      </c>
      <c r="X127" t="s">
        <v>878</v>
      </c>
      <c r="Y127">
        <v>2.4000000000000001E-5</v>
      </c>
      <c r="Z127" t="s">
        <v>878</v>
      </c>
      <c r="AA127" t="s">
        <v>878</v>
      </c>
      <c r="AB127" s="2">
        <v>4.9999999999999998E-7</v>
      </c>
      <c r="AC127" t="s">
        <v>878</v>
      </c>
      <c r="AD127" s="2">
        <v>0.01</v>
      </c>
      <c r="AE127">
        <v>1.06E-4</v>
      </c>
      <c r="AF127">
        <v>1.48E-3</v>
      </c>
      <c r="AG127" t="s">
        <v>878</v>
      </c>
      <c r="AH127" s="2">
        <v>0.01</v>
      </c>
      <c r="AI127">
        <v>3.0000000000000001E-3</v>
      </c>
      <c r="AJ127">
        <v>6.8999999999999997E-5</v>
      </c>
      <c r="AK127" s="2">
        <v>5.0000000000000001E-3</v>
      </c>
      <c r="AL127">
        <v>9.5000000000000005E-5</v>
      </c>
      <c r="AM127">
        <v>9.2E-5</v>
      </c>
      <c r="AN127" t="s">
        <v>878</v>
      </c>
      <c r="AO127" s="2">
        <v>5.0000000000000001E-3</v>
      </c>
      <c r="AP127" s="2">
        <v>1E-4</v>
      </c>
      <c r="AQ127" t="s">
        <v>878</v>
      </c>
      <c r="AR127">
        <v>2.8E-5</v>
      </c>
      <c r="AS127" t="s">
        <v>878</v>
      </c>
      <c r="AT127" t="s">
        <v>878</v>
      </c>
      <c r="AU127" s="2">
        <v>1.9999999999999999E-7</v>
      </c>
      <c r="AV127" t="s">
        <v>878</v>
      </c>
      <c r="AW127" t="s">
        <v>878</v>
      </c>
      <c r="AX127" s="2">
        <v>5.0000000000000001E-3</v>
      </c>
      <c r="AY127">
        <v>2.0999999999999999E-5</v>
      </c>
      <c r="AZ127" t="s">
        <v>878</v>
      </c>
      <c r="BA127" s="2">
        <v>2.0000000000000001E-4</v>
      </c>
      <c r="BB127" t="s">
        <v>878</v>
      </c>
      <c r="BC127" t="s">
        <v>878</v>
      </c>
      <c r="BD127">
        <v>5.3999999999999998E-5</v>
      </c>
      <c r="BE127">
        <v>6.7000000000000002E-5</v>
      </c>
      <c r="BF127" s="2">
        <v>1.0000000000000001E-5</v>
      </c>
      <c r="BG127" s="2">
        <v>5.0000000000000004E-6</v>
      </c>
      <c r="BH127" t="s">
        <v>878</v>
      </c>
      <c r="BI127">
        <v>6.8999999999999997E-5</v>
      </c>
      <c r="BJ127">
        <v>0.03</v>
      </c>
      <c r="BK127" s="2">
        <v>1.9999999999999999E-6</v>
      </c>
      <c r="BL127" s="2">
        <v>5.0000000000000004E-6</v>
      </c>
      <c r="BM127">
        <v>1.4E-5</v>
      </c>
      <c r="BN127" t="s">
        <v>878</v>
      </c>
      <c r="BO127">
        <v>2.0000000000000002E-5</v>
      </c>
      <c r="BP127">
        <v>6.4999999999999994E-5</v>
      </c>
      <c r="BQ127">
        <v>7.7999999999999999E-6</v>
      </c>
      <c r="BR127">
        <v>2.9100000000000003E-4</v>
      </c>
      <c r="BS127">
        <v>7.5699999999999997E-4</v>
      </c>
    </row>
    <row r="128" spans="1:71" x14ac:dyDescent="0.25">
      <c r="A128" t="s">
        <v>419</v>
      </c>
      <c r="B128" s="2">
        <v>5.0000000000000004E-6</v>
      </c>
      <c r="C128">
        <v>9.9000000000000005E-2</v>
      </c>
      <c r="D128" t="s">
        <v>878</v>
      </c>
      <c r="E128" s="2">
        <v>9.9999999999999995E-8</v>
      </c>
      <c r="F128" t="s">
        <v>878</v>
      </c>
      <c r="G128">
        <v>4.5800000000000002E-4</v>
      </c>
      <c r="H128">
        <v>6.1E-6</v>
      </c>
      <c r="I128" s="2">
        <v>9.9999999999999995E-7</v>
      </c>
      <c r="J128" t="s">
        <v>878</v>
      </c>
      <c r="K128" s="2">
        <v>1.9999999999999999E-6</v>
      </c>
      <c r="L128">
        <v>1.7899999999999999E-4</v>
      </c>
      <c r="M128" t="s">
        <v>878</v>
      </c>
      <c r="N128">
        <v>4.1E-5</v>
      </c>
      <c r="O128">
        <v>5.3899999999999998E-4</v>
      </c>
      <c r="P128">
        <v>9.0000000000000002E-6</v>
      </c>
      <c r="Q128">
        <v>4.8999999999999998E-4</v>
      </c>
      <c r="R128" t="s">
        <v>878</v>
      </c>
      <c r="S128" t="s">
        <v>878</v>
      </c>
      <c r="T128" t="s">
        <v>878</v>
      </c>
      <c r="U128">
        <v>0.35</v>
      </c>
      <c r="V128">
        <v>2.1999999999999999E-5</v>
      </c>
      <c r="W128" t="s">
        <v>878</v>
      </c>
      <c r="X128" t="s">
        <v>878</v>
      </c>
      <c r="Y128">
        <v>2.0000000000000002E-5</v>
      </c>
      <c r="Z128" t="s">
        <v>878</v>
      </c>
      <c r="AA128" t="s">
        <v>878</v>
      </c>
      <c r="AB128" s="2">
        <v>1.9999999999999999E-6</v>
      </c>
      <c r="AC128" t="s">
        <v>878</v>
      </c>
      <c r="AD128" s="2">
        <v>0.01</v>
      </c>
      <c r="AE128">
        <v>8.7999999999999998E-5</v>
      </c>
      <c r="AF128">
        <v>1.5E-3</v>
      </c>
      <c r="AG128" t="s">
        <v>878</v>
      </c>
      <c r="AH128" s="2">
        <v>0.01</v>
      </c>
      <c r="AI128">
        <v>4.0000000000000001E-3</v>
      </c>
      <c r="AJ128">
        <v>4.8000000000000001E-5</v>
      </c>
      <c r="AK128" s="2">
        <v>0.01</v>
      </c>
      <c r="AL128">
        <v>5.5000000000000002E-5</v>
      </c>
      <c r="AM128" t="s">
        <v>878</v>
      </c>
      <c r="AN128" t="s">
        <v>878</v>
      </c>
      <c r="AO128" s="2">
        <v>0.01</v>
      </c>
      <c r="AP128" t="s">
        <v>878</v>
      </c>
      <c r="AQ128" t="s">
        <v>878</v>
      </c>
      <c r="AR128" t="s">
        <v>878</v>
      </c>
      <c r="AS128" t="s">
        <v>878</v>
      </c>
      <c r="AT128" t="s">
        <v>878</v>
      </c>
      <c r="AU128" s="2">
        <v>1.9999999999999999E-7</v>
      </c>
      <c r="AV128" t="s">
        <v>878</v>
      </c>
      <c r="AW128" t="s">
        <v>878</v>
      </c>
      <c r="AX128" s="2">
        <v>0.01</v>
      </c>
      <c r="AY128">
        <v>1.4E-5</v>
      </c>
      <c r="AZ128" t="s">
        <v>878</v>
      </c>
      <c r="BA128" s="2">
        <v>1E-4</v>
      </c>
      <c r="BB128" t="s">
        <v>878</v>
      </c>
      <c r="BC128" t="s">
        <v>878</v>
      </c>
      <c r="BD128">
        <v>4.0000000000000003E-5</v>
      </c>
      <c r="BE128">
        <v>6.2000000000000003E-5</v>
      </c>
      <c r="BF128" s="2">
        <v>5.0000000000000004E-6</v>
      </c>
      <c r="BG128" t="s">
        <v>878</v>
      </c>
      <c r="BH128" t="s">
        <v>878</v>
      </c>
      <c r="BI128">
        <v>5.7000000000000003E-5</v>
      </c>
      <c r="BJ128">
        <v>1.6E-2</v>
      </c>
      <c r="BK128" s="2">
        <v>1.9999999999999999E-6</v>
      </c>
      <c r="BL128" t="s">
        <v>878</v>
      </c>
      <c r="BM128">
        <v>1.1E-5</v>
      </c>
      <c r="BN128" t="s">
        <v>878</v>
      </c>
      <c r="BO128">
        <v>1.1E-5</v>
      </c>
      <c r="BP128">
        <v>5.7000000000000003E-5</v>
      </c>
      <c r="BQ128" t="s">
        <v>878</v>
      </c>
      <c r="BR128">
        <v>3.28E-4</v>
      </c>
      <c r="BS128">
        <v>5.9100000000000005E-4</v>
      </c>
    </row>
    <row r="129" spans="1:71" x14ac:dyDescent="0.25">
      <c r="A129" t="s">
        <v>420</v>
      </c>
      <c r="B129" t="s">
        <v>878</v>
      </c>
      <c r="C129">
        <v>9.0999999999999998E-2</v>
      </c>
      <c r="D129" t="s">
        <v>878</v>
      </c>
      <c r="E129" s="2">
        <v>9.9999999999999995E-8</v>
      </c>
      <c r="F129" t="s">
        <v>878</v>
      </c>
      <c r="G129">
        <v>4.4900000000000002E-4</v>
      </c>
      <c r="H129">
        <v>6.2999999999999998E-6</v>
      </c>
      <c r="I129" t="s">
        <v>878</v>
      </c>
      <c r="J129">
        <v>8.9999999999999993E-3</v>
      </c>
      <c r="K129" s="2">
        <v>1.9999999999999999E-6</v>
      </c>
      <c r="L129">
        <v>3.2200000000000002E-4</v>
      </c>
      <c r="M129" t="s">
        <v>878</v>
      </c>
      <c r="N129">
        <v>4.5000000000000003E-5</v>
      </c>
      <c r="O129">
        <v>6.3299999999999999E-4</v>
      </c>
      <c r="P129">
        <v>9.0000000000000002E-6</v>
      </c>
      <c r="Q129">
        <v>4.7100000000000001E-4</v>
      </c>
      <c r="R129" t="s">
        <v>878</v>
      </c>
      <c r="S129" t="s">
        <v>878</v>
      </c>
      <c r="T129" t="s">
        <v>878</v>
      </c>
      <c r="U129">
        <v>0.36199999999999999</v>
      </c>
      <c r="V129">
        <v>2.3E-5</v>
      </c>
      <c r="W129" t="s">
        <v>878</v>
      </c>
      <c r="X129" t="s">
        <v>878</v>
      </c>
      <c r="Y129">
        <v>3.0000000000000001E-5</v>
      </c>
      <c r="Z129" t="s">
        <v>878</v>
      </c>
      <c r="AA129" t="s">
        <v>878</v>
      </c>
      <c r="AB129" s="2">
        <v>4.9999999999999998E-7</v>
      </c>
      <c r="AC129" t="s">
        <v>878</v>
      </c>
      <c r="AD129">
        <v>8.0000000000000002E-3</v>
      </c>
      <c r="AE129">
        <v>1.5200000000000001E-4</v>
      </c>
      <c r="AF129">
        <v>1.3799999999999999E-3</v>
      </c>
      <c r="AG129" t="s">
        <v>878</v>
      </c>
      <c r="AH129" s="2">
        <v>0.01</v>
      </c>
      <c r="AI129">
        <v>4.0000000000000001E-3</v>
      </c>
      <c r="AJ129">
        <v>5.3999999999999998E-5</v>
      </c>
      <c r="AK129" t="s">
        <v>878</v>
      </c>
      <c r="AL129">
        <v>1.05E-4</v>
      </c>
      <c r="AM129" t="s">
        <v>878</v>
      </c>
      <c r="AN129" t="s">
        <v>878</v>
      </c>
      <c r="AO129">
        <v>1E-3</v>
      </c>
      <c r="AP129">
        <v>6.2000000000000003E-5</v>
      </c>
      <c r="AQ129" t="s">
        <v>878</v>
      </c>
      <c r="AR129" t="s">
        <v>878</v>
      </c>
      <c r="AS129" t="s">
        <v>878</v>
      </c>
      <c r="AT129" t="s">
        <v>878</v>
      </c>
      <c r="AU129" s="2">
        <v>1.9999999999999999E-7</v>
      </c>
      <c r="AV129" t="s">
        <v>878</v>
      </c>
      <c r="AW129" t="s">
        <v>878</v>
      </c>
      <c r="AX129" s="2">
        <v>5.0000000000000001E-3</v>
      </c>
      <c r="AY129">
        <v>1.7E-5</v>
      </c>
      <c r="AZ129">
        <v>2.0000000000000002E-5</v>
      </c>
      <c r="BA129" s="2">
        <v>1E-4</v>
      </c>
      <c r="BB129" t="s">
        <v>878</v>
      </c>
      <c r="BC129" t="s">
        <v>878</v>
      </c>
      <c r="BD129">
        <v>4.8999999999999998E-5</v>
      </c>
      <c r="BE129">
        <v>8.0000000000000007E-5</v>
      </c>
      <c r="BF129">
        <v>5.2000000000000002E-6</v>
      </c>
      <c r="BG129" t="s">
        <v>878</v>
      </c>
      <c r="BH129" t="s">
        <v>878</v>
      </c>
      <c r="BI129">
        <v>8.5000000000000006E-5</v>
      </c>
      <c r="BJ129">
        <v>3.5999999999999997E-2</v>
      </c>
      <c r="BK129" s="2">
        <v>1.9999999999999999E-6</v>
      </c>
      <c r="BL129" t="s">
        <v>878</v>
      </c>
      <c r="BM129">
        <v>1.5999999999999999E-5</v>
      </c>
      <c r="BN129" t="s">
        <v>878</v>
      </c>
      <c r="BO129">
        <v>1.9000000000000001E-5</v>
      </c>
      <c r="BP129">
        <v>6.8999999999999997E-5</v>
      </c>
      <c r="BQ129" t="s">
        <v>878</v>
      </c>
      <c r="BR129">
        <v>2.8499999999999999E-4</v>
      </c>
      <c r="BS129">
        <v>1.09E-3</v>
      </c>
    </row>
    <row r="130" spans="1:71" x14ac:dyDescent="0.25">
      <c r="A130" t="s">
        <v>421</v>
      </c>
      <c r="B130" t="s">
        <v>878</v>
      </c>
      <c r="C130" t="s">
        <v>878</v>
      </c>
      <c r="D130" t="s">
        <v>878</v>
      </c>
      <c r="E130">
        <v>8.6600000000000004E-5</v>
      </c>
      <c r="F130" t="s">
        <v>878</v>
      </c>
      <c r="G130" t="s">
        <v>878</v>
      </c>
      <c r="H130" t="s">
        <v>878</v>
      </c>
      <c r="I130" t="s">
        <v>878</v>
      </c>
      <c r="J130" t="s">
        <v>878</v>
      </c>
      <c r="K130" t="s">
        <v>878</v>
      </c>
      <c r="L130" t="s">
        <v>878</v>
      </c>
      <c r="M130" t="s">
        <v>878</v>
      </c>
      <c r="N130" t="s">
        <v>878</v>
      </c>
      <c r="O130" t="s">
        <v>878</v>
      </c>
      <c r="P130" t="s">
        <v>878</v>
      </c>
      <c r="Q130" t="s">
        <v>878</v>
      </c>
      <c r="R130" t="s">
        <v>878</v>
      </c>
      <c r="S130" t="s">
        <v>878</v>
      </c>
      <c r="T130" t="s">
        <v>878</v>
      </c>
      <c r="U130" t="s">
        <v>878</v>
      </c>
      <c r="V130" t="s">
        <v>878</v>
      </c>
      <c r="W130" t="s">
        <v>878</v>
      </c>
      <c r="X130" t="s">
        <v>878</v>
      </c>
      <c r="Y130" t="s">
        <v>878</v>
      </c>
      <c r="Z130" t="s">
        <v>878</v>
      </c>
      <c r="AA130" t="s">
        <v>878</v>
      </c>
      <c r="AB130" t="s">
        <v>878</v>
      </c>
      <c r="AC130" t="s">
        <v>878</v>
      </c>
      <c r="AD130" t="s">
        <v>878</v>
      </c>
      <c r="AE130" t="s">
        <v>878</v>
      </c>
      <c r="AF130" t="s">
        <v>878</v>
      </c>
      <c r="AG130" t="s">
        <v>878</v>
      </c>
      <c r="AH130" t="s">
        <v>878</v>
      </c>
      <c r="AI130" t="s">
        <v>878</v>
      </c>
      <c r="AJ130" t="s">
        <v>878</v>
      </c>
      <c r="AK130" t="s">
        <v>878</v>
      </c>
      <c r="AL130" t="s">
        <v>878</v>
      </c>
      <c r="AM130" t="s">
        <v>878</v>
      </c>
      <c r="AN130" t="s">
        <v>878</v>
      </c>
      <c r="AO130" t="s">
        <v>878</v>
      </c>
      <c r="AP130" t="s">
        <v>878</v>
      </c>
      <c r="AQ130" t="s">
        <v>878</v>
      </c>
      <c r="AR130" t="s">
        <v>878</v>
      </c>
      <c r="AS130" t="s">
        <v>878</v>
      </c>
      <c r="AT130" t="s">
        <v>878</v>
      </c>
      <c r="AU130" t="s">
        <v>878</v>
      </c>
      <c r="AV130" t="s">
        <v>878</v>
      </c>
      <c r="AW130" t="s">
        <v>878</v>
      </c>
      <c r="AX130" t="s">
        <v>878</v>
      </c>
      <c r="AY130" t="s">
        <v>878</v>
      </c>
      <c r="AZ130" t="s">
        <v>878</v>
      </c>
      <c r="BA130" t="s">
        <v>878</v>
      </c>
      <c r="BB130" t="s">
        <v>878</v>
      </c>
      <c r="BC130" t="s">
        <v>878</v>
      </c>
      <c r="BD130" t="s">
        <v>878</v>
      </c>
      <c r="BE130" t="s">
        <v>878</v>
      </c>
      <c r="BF130" t="s">
        <v>878</v>
      </c>
      <c r="BG130" t="s">
        <v>878</v>
      </c>
      <c r="BH130" t="s">
        <v>878</v>
      </c>
      <c r="BI130" t="s">
        <v>878</v>
      </c>
      <c r="BJ130" t="s">
        <v>878</v>
      </c>
      <c r="BK130" t="s">
        <v>878</v>
      </c>
      <c r="BL130" t="s">
        <v>878</v>
      </c>
      <c r="BM130" t="s">
        <v>878</v>
      </c>
      <c r="BN130" t="s">
        <v>878</v>
      </c>
      <c r="BO130" t="s">
        <v>878</v>
      </c>
      <c r="BP130" t="s">
        <v>878</v>
      </c>
      <c r="BQ130" t="s">
        <v>878</v>
      </c>
      <c r="BR130" t="s">
        <v>878</v>
      </c>
      <c r="BS130" t="s">
        <v>878</v>
      </c>
    </row>
    <row r="131" spans="1:71" x14ac:dyDescent="0.25">
      <c r="A131" t="s">
        <v>422</v>
      </c>
      <c r="B131" t="s">
        <v>878</v>
      </c>
      <c r="C131" t="s">
        <v>878</v>
      </c>
      <c r="D131" t="s">
        <v>878</v>
      </c>
      <c r="E131">
        <v>1.06E-4</v>
      </c>
      <c r="F131" t="s">
        <v>878</v>
      </c>
      <c r="G131" t="s">
        <v>878</v>
      </c>
      <c r="H131" t="s">
        <v>878</v>
      </c>
      <c r="I131" t="s">
        <v>878</v>
      </c>
      <c r="J131" t="s">
        <v>878</v>
      </c>
      <c r="K131" t="s">
        <v>878</v>
      </c>
      <c r="L131" t="s">
        <v>878</v>
      </c>
      <c r="M131" t="s">
        <v>878</v>
      </c>
      <c r="N131" t="s">
        <v>878</v>
      </c>
      <c r="O131" t="s">
        <v>878</v>
      </c>
      <c r="P131" t="s">
        <v>878</v>
      </c>
      <c r="Q131" t="s">
        <v>878</v>
      </c>
      <c r="R131" t="s">
        <v>878</v>
      </c>
      <c r="S131" t="s">
        <v>878</v>
      </c>
      <c r="T131" t="s">
        <v>878</v>
      </c>
      <c r="U131" t="s">
        <v>878</v>
      </c>
      <c r="V131" t="s">
        <v>878</v>
      </c>
      <c r="W131" t="s">
        <v>878</v>
      </c>
      <c r="X131" t="s">
        <v>878</v>
      </c>
      <c r="Y131" t="s">
        <v>878</v>
      </c>
      <c r="Z131" t="s">
        <v>878</v>
      </c>
      <c r="AA131" t="s">
        <v>878</v>
      </c>
      <c r="AB131" t="s">
        <v>878</v>
      </c>
      <c r="AC131" t="s">
        <v>878</v>
      </c>
      <c r="AD131" t="s">
        <v>878</v>
      </c>
      <c r="AE131" t="s">
        <v>878</v>
      </c>
      <c r="AF131" t="s">
        <v>878</v>
      </c>
      <c r="AG131" t="s">
        <v>878</v>
      </c>
      <c r="AH131" t="s">
        <v>878</v>
      </c>
      <c r="AI131" t="s">
        <v>878</v>
      </c>
      <c r="AJ131" t="s">
        <v>878</v>
      </c>
      <c r="AK131" t="s">
        <v>878</v>
      </c>
      <c r="AL131" t="s">
        <v>878</v>
      </c>
      <c r="AM131" t="s">
        <v>878</v>
      </c>
      <c r="AN131" t="s">
        <v>878</v>
      </c>
      <c r="AO131" t="s">
        <v>878</v>
      </c>
      <c r="AP131" t="s">
        <v>878</v>
      </c>
      <c r="AQ131" t="s">
        <v>878</v>
      </c>
      <c r="AR131" t="s">
        <v>878</v>
      </c>
      <c r="AS131" t="s">
        <v>878</v>
      </c>
      <c r="AT131" t="s">
        <v>878</v>
      </c>
      <c r="AU131" t="s">
        <v>878</v>
      </c>
      <c r="AV131" t="s">
        <v>878</v>
      </c>
      <c r="AW131" t="s">
        <v>878</v>
      </c>
      <c r="AX131" t="s">
        <v>878</v>
      </c>
      <c r="AY131" t="s">
        <v>878</v>
      </c>
      <c r="AZ131" t="s">
        <v>878</v>
      </c>
      <c r="BA131" t="s">
        <v>878</v>
      </c>
      <c r="BB131" t="s">
        <v>878</v>
      </c>
      <c r="BC131" t="s">
        <v>878</v>
      </c>
      <c r="BD131" t="s">
        <v>878</v>
      </c>
      <c r="BE131" t="s">
        <v>878</v>
      </c>
      <c r="BF131" t="s">
        <v>878</v>
      </c>
      <c r="BG131" t="s">
        <v>878</v>
      </c>
      <c r="BH131" t="s">
        <v>878</v>
      </c>
      <c r="BI131" t="s">
        <v>878</v>
      </c>
      <c r="BJ131" t="s">
        <v>878</v>
      </c>
      <c r="BK131" t="s">
        <v>878</v>
      </c>
      <c r="BL131" t="s">
        <v>878</v>
      </c>
      <c r="BM131" t="s">
        <v>878</v>
      </c>
      <c r="BN131" t="s">
        <v>878</v>
      </c>
      <c r="BO131" t="s">
        <v>878</v>
      </c>
      <c r="BP131" t="s">
        <v>878</v>
      </c>
      <c r="BQ131" t="s">
        <v>878</v>
      </c>
      <c r="BR131" t="s">
        <v>878</v>
      </c>
      <c r="BS131" t="s">
        <v>878</v>
      </c>
    </row>
    <row r="132" spans="1:71" x14ac:dyDescent="0.25">
      <c r="A132" t="s">
        <v>423</v>
      </c>
      <c r="B132" t="s">
        <v>878</v>
      </c>
      <c r="C132" t="s">
        <v>878</v>
      </c>
      <c r="D132" t="s">
        <v>878</v>
      </c>
      <c r="E132">
        <v>1.22E-4</v>
      </c>
      <c r="F132" t="s">
        <v>878</v>
      </c>
      <c r="G132" t="s">
        <v>878</v>
      </c>
      <c r="H132" t="s">
        <v>878</v>
      </c>
      <c r="I132" t="s">
        <v>878</v>
      </c>
      <c r="J132" t="s">
        <v>878</v>
      </c>
      <c r="K132" t="s">
        <v>878</v>
      </c>
      <c r="L132" t="s">
        <v>878</v>
      </c>
      <c r="M132" t="s">
        <v>878</v>
      </c>
      <c r="N132" t="s">
        <v>878</v>
      </c>
      <c r="O132" t="s">
        <v>878</v>
      </c>
      <c r="P132" t="s">
        <v>878</v>
      </c>
      <c r="Q132" t="s">
        <v>878</v>
      </c>
      <c r="R132" t="s">
        <v>878</v>
      </c>
      <c r="S132" t="s">
        <v>878</v>
      </c>
      <c r="T132" t="s">
        <v>878</v>
      </c>
      <c r="U132" t="s">
        <v>878</v>
      </c>
      <c r="V132" t="s">
        <v>878</v>
      </c>
      <c r="W132" t="s">
        <v>878</v>
      </c>
      <c r="X132" t="s">
        <v>878</v>
      </c>
      <c r="Y132" t="s">
        <v>878</v>
      </c>
      <c r="Z132" t="s">
        <v>878</v>
      </c>
      <c r="AA132" t="s">
        <v>878</v>
      </c>
      <c r="AB132" t="s">
        <v>878</v>
      </c>
      <c r="AC132" t="s">
        <v>878</v>
      </c>
      <c r="AD132" t="s">
        <v>878</v>
      </c>
      <c r="AE132" t="s">
        <v>878</v>
      </c>
      <c r="AF132" t="s">
        <v>878</v>
      </c>
      <c r="AG132" t="s">
        <v>878</v>
      </c>
      <c r="AH132" t="s">
        <v>878</v>
      </c>
      <c r="AI132" t="s">
        <v>878</v>
      </c>
      <c r="AJ132" t="s">
        <v>878</v>
      </c>
      <c r="AK132" t="s">
        <v>878</v>
      </c>
      <c r="AL132" t="s">
        <v>878</v>
      </c>
      <c r="AM132" t="s">
        <v>878</v>
      </c>
      <c r="AN132" t="s">
        <v>878</v>
      </c>
      <c r="AO132" t="s">
        <v>878</v>
      </c>
      <c r="AP132" t="s">
        <v>878</v>
      </c>
      <c r="AQ132" t="s">
        <v>878</v>
      </c>
      <c r="AR132" t="s">
        <v>878</v>
      </c>
      <c r="AS132" t="s">
        <v>878</v>
      </c>
      <c r="AT132" t="s">
        <v>878</v>
      </c>
      <c r="AU132" t="s">
        <v>878</v>
      </c>
      <c r="AV132" t="s">
        <v>878</v>
      </c>
      <c r="AW132" t="s">
        <v>878</v>
      </c>
      <c r="AX132" t="s">
        <v>878</v>
      </c>
      <c r="AY132" t="s">
        <v>878</v>
      </c>
      <c r="AZ132" t="s">
        <v>878</v>
      </c>
      <c r="BA132" t="s">
        <v>878</v>
      </c>
      <c r="BB132" t="s">
        <v>878</v>
      </c>
      <c r="BC132" t="s">
        <v>878</v>
      </c>
      <c r="BD132" t="s">
        <v>878</v>
      </c>
      <c r="BE132" t="s">
        <v>878</v>
      </c>
      <c r="BF132" t="s">
        <v>878</v>
      </c>
      <c r="BG132" t="s">
        <v>878</v>
      </c>
      <c r="BH132" t="s">
        <v>878</v>
      </c>
      <c r="BI132" t="s">
        <v>878</v>
      </c>
      <c r="BJ132" t="s">
        <v>878</v>
      </c>
      <c r="BK132" t="s">
        <v>878</v>
      </c>
      <c r="BL132" t="s">
        <v>878</v>
      </c>
      <c r="BM132" t="s">
        <v>878</v>
      </c>
      <c r="BN132" t="s">
        <v>878</v>
      </c>
      <c r="BO132" t="s">
        <v>878</v>
      </c>
      <c r="BP132" t="s">
        <v>878</v>
      </c>
      <c r="BQ132" t="s">
        <v>878</v>
      </c>
      <c r="BR132" t="s">
        <v>878</v>
      </c>
      <c r="BS132" t="s">
        <v>878</v>
      </c>
    </row>
    <row r="133" spans="1:71" x14ac:dyDescent="0.25">
      <c r="A133" t="s">
        <v>424</v>
      </c>
      <c r="B133" t="s">
        <v>878</v>
      </c>
      <c r="C133" t="s">
        <v>878</v>
      </c>
      <c r="D133" t="s">
        <v>878</v>
      </c>
      <c r="E133">
        <v>1.7799999999999999E-4</v>
      </c>
      <c r="F133" t="s">
        <v>878</v>
      </c>
      <c r="G133" t="s">
        <v>878</v>
      </c>
      <c r="H133" t="s">
        <v>878</v>
      </c>
      <c r="I133" t="s">
        <v>878</v>
      </c>
      <c r="J133" t="s">
        <v>878</v>
      </c>
      <c r="K133" t="s">
        <v>878</v>
      </c>
      <c r="L133" t="s">
        <v>878</v>
      </c>
      <c r="M133" t="s">
        <v>878</v>
      </c>
      <c r="N133" t="s">
        <v>878</v>
      </c>
      <c r="O133" t="s">
        <v>878</v>
      </c>
      <c r="P133" t="s">
        <v>878</v>
      </c>
      <c r="Q133" t="s">
        <v>878</v>
      </c>
      <c r="R133" t="s">
        <v>878</v>
      </c>
      <c r="S133" t="s">
        <v>878</v>
      </c>
      <c r="T133" t="s">
        <v>878</v>
      </c>
      <c r="U133" t="s">
        <v>878</v>
      </c>
      <c r="V133" t="s">
        <v>878</v>
      </c>
      <c r="W133" t="s">
        <v>878</v>
      </c>
      <c r="X133" t="s">
        <v>878</v>
      </c>
      <c r="Y133" t="s">
        <v>878</v>
      </c>
      <c r="Z133" t="s">
        <v>878</v>
      </c>
      <c r="AA133" t="s">
        <v>878</v>
      </c>
      <c r="AB133" t="s">
        <v>878</v>
      </c>
      <c r="AC133" t="s">
        <v>878</v>
      </c>
      <c r="AD133" t="s">
        <v>878</v>
      </c>
      <c r="AE133" t="s">
        <v>878</v>
      </c>
      <c r="AF133" t="s">
        <v>878</v>
      </c>
      <c r="AG133" t="s">
        <v>878</v>
      </c>
      <c r="AH133" t="s">
        <v>878</v>
      </c>
      <c r="AI133" t="s">
        <v>878</v>
      </c>
      <c r="AJ133" t="s">
        <v>878</v>
      </c>
      <c r="AK133" t="s">
        <v>878</v>
      </c>
      <c r="AL133" t="s">
        <v>878</v>
      </c>
      <c r="AM133" t="s">
        <v>878</v>
      </c>
      <c r="AN133" t="s">
        <v>878</v>
      </c>
      <c r="AO133" t="s">
        <v>878</v>
      </c>
      <c r="AP133" t="s">
        <v>878</v>
      </c>
      <c r="AQ133" t="s">
        <v>878</v>
      </c>
      <c r="AR133" t="s">
        <v>878</v>
      </c>
      <c r="AS133" t="s">
        <v>878</v>
      </c>
      <c r="AT133" t="s">
        <v>878</v>
      </c>
      <c r="AU133" t="s">
        <v>878</v>
      </c>
      <c r="AV133" t="s">
        <v>878</v>
      </c>
      <c r="AW133" t="s">
        <v>878</v>
      </c>
      <c r="AX133" t="s">
        <v>878</v>
      </c>
      <c r="AY133" t="s">
        <v>878</v>
      </c>
      <c r="AZ133" t="s">
        <v>878</v>
      </c>
      <c r="BA133" t="s">
        <v>878</v>
      </c>
      <c r="BB133" t="s">
        <v>878</v>
      </c>
      <c r="BC133" t="s">
        <v>878</v>
      </c>
      <c r="BD133" t="s">
        <v>878</v>
      </c>
      <c r="BE133" t="s">
        <v>878</v>
      </c>
      <c r="BF133" t="s">
        <v>878</v>
      </c>
      <c r="BG133" t="s">
        <v>878</v>
      </c>
      <c r="BH133" t="s">
        <v>878</v>
      </c>
      <c r="BI133" t="s">
        <v>878</v>
      </c>
      <c r="BJ133" t="s">
        <v>878</v>
      </c>
      <c r="BK133" t="s">
        <v>878</v>
      </c>
      <c r="BL133" t="s">
        <v>878</v>
      </c>
      <c r="BM133" t="s">
        <v>878</v>
      </c>
      <c r="BN133" t="s">
        <v>878</v>
      </c>
      <c r="BO133" t="s">
        <v>878</v>
      </c>
      <c r="BP133" t="s">
        <v>878</v>
      </c>
      <c r="BQ133" t="s">
        <v>878</v>
      </c>
      <c r="BR133" t="s">
        <v>878</v>
      </c>
      <c r="BS133" t="s">
        <v>878</v>
      </c>
    </row>
    <row r="134" spans="1:71" x14ac:dyDescent="0.25">
      <c r="A134" t="s">
        <v>425</v>
      </c>
      <c r="B134" t="s">
        <v>878</v>
      </c>
      <c r="C134" t="s">
        <v>878</v>
      </c>
      <c r="D134" t="s">
        <v>878</v>
      </c>
      <c r="E134">
        <v>2.1499999999999999E-4</v>
      </c>
      <c r="F134" t="s">
        <v>878</v>
      </c>
      <c r="G134" t="s">
        <v>878</v>
      </c>
      <c r="H134" t="s">
        <v>878</v>
      </c>
      <c r="I134" t="s">
        <v>878</v>
      </c>
      <c r="J134" t="s">
        <v>878</v>
      </c>
      <c r="K134" t="s">
        <v>878</v>
      </c>
      <c r="L134" t="s">
        <v>878</v>
      </c>
      <c r="M134" t="s">
        <v>878</v>
      </c>
      <c r="N134" t="s">
        <v>878</v>
      </c>
      <c r="O134" t="s">
        <v>878</v>
      </c>
      <c r="P134" t="s">
        <v>878</v>
      </c>
      <c r="Q134" t="s">
        <v>878</v>
      </c>
      <c r="R134" t="s">
        <v>878</v>
      </c>
      <c r="S134" t="s">
        <v>878</v>
      </c>
      <c r="T134" t="s">
        <v>878</v>
      </c>
      <c r="U134" t="s">
        <v>878</v>
      </c>
      <c r="V134" t="s">
        <v>878</v>
      </c>
      <c r="W134" t="s">
        <v>878</v>
      </c>
      <c r="X134" t="s">
        <v>878</v>
      </c>
      <c r="Y134" t="s">
        <v>878</v>
      </c>
      <c r="Z134" t="s">
        <v>878</v>
      </c>
      <c r="AA134" t="s">
        <v>878</v>
      </c>
      <c r="AB134" t="s">
        <v>878</v>
      </c>
      <c r="AC134" t="s">
        <v>878</v>
      </c>
      <c r="AD134" t="s">
        <v>878</v>
      </c>
      <c r="AE134" t="s">
        <v>878</v>
      </c>
      <c r="AF134" t="s">
        <v>878</v>
      </c>
      <c r="AG134" t="s">
        <v>878</v>
      </c>
      <c r="AH134" t="s">
        <v>878</v>
      </c>
      <c r="AI134" t="s">
        <v>878</v>
      </c>
      <c r="AJ134" t="s">
        <v>878</v>
      </c>
      <c r="AK134" t="s">
        <v>878</v>
      </c>
      <c r="AL134" t="s">
        <v>878</v>
      </c>
      <c r="AM134" t="s">
        <v>878</v>
      </c>
      <c r="AN134" t="s">
        <v>878</v>
      </c>
      <c r="AO134" t="s">
        <v>878</v>
      </c>
      <c r="AP134" t="s">
        <v>878</v>
      </c>
      <c r="AQ134" t="s">
        <v>878</v>
      </c>
      <c r="AR134" t="s">
        <v>878</v>
      </c>
      <c r="AS134" t="s">
        <v>878</v>
      </c>
      <c r="AT134" t="s">
        <v>878</v>
      </c>
      <c r="AU134" t="s">
        <v>878</v>
      </c>
      <c r="AV134" t="s">
        <v>878</v>
      </c>
      <c r="AW134" t="s">
        <v>878</v>
      </c>
      <c r="AX134" t="s">
        <v>878</v>
      </c>
      <c r="AY134" t="s">
        <v>878</v>
      </c>
      <c r="AZ134" t="s">
        <v>878</v>
      </c>
      <c r="BA134" t="s">
        <v>878</v>
      </c>
      <c r="BB134" t="s">
        <v>878</v>
      </c>
      <c r="BC134" t="s">
        <v>878</v>
      </c>
      <c r="BD134" t="s">
        <v>878</v>
      </c>
      <c r="BE134" t="s">
        <v>878</v>
      </c>
      <c r="BF134" t="s">
        <v>878</v>
      </c>
      <c r="BG134" t="s">
        <v>878</v>
      </c>
      <c r="BH134" t="s">
        <v>878</v>
      </c>
      <c r="BI134" t="s">
        <v>878</v>
      </c>
      <c r="BJ134" t="s">
        <v>878</v>
      </c>
      <c r="BK134" t="s">
        <v>878</v>
      </c>
      <c r="BL134" t="s">
        <v>878</v>
      </c>
      <c r="BM134" t="s">
        <v>878</v>
      </c>
      <c r="BN134" t="s">
        <v>878</v>
      </c>
      <c r="BO134" t="s">
        <v>878</v>
      </c>
      <c r="BP134" t="s">
        <v>878</v>
      </c>
      <c r="BQ134" t="s">
        <v>878</v>
      </c>
      <c r="BR134" t="s">
        <v>878</v>
      </c>
      <c r="BS134" t="s">
        <v>878</v>
      </c>
    </row>
    <row r="135" spans="1:71" x14ac:dyDescent="0.25">
      <c r="A135" t="s">
        <v>426</v>
      </c>
      <c r="B135">
        <v>9.0400000000000002E-5</v>
      </c>
      <c r="C135">
        <v>2.95</v>
      </c>
      <c r="D135">
        <v>2.9499999999999999E-3</v>
      </c>
      <c r="E135">
        <v>5.4500000000000002E-4</v>
      </c>
      <c r="F135">
        <v>3.2200000000000002E-3</v>
      </c>
      <c r="G135">
        <v>3.0999999999999999E-3</v>
      </c>
      <c r="H135">
        <v>1.8E-5</v>
      </c>
      <c r="I135">
        <v>2.9E-5</v>
      </c>
      <c r="J135">
        <v>2.64</v>
      </c>
      <c r="K135">
        <v>1.4E-5</v>
      </c>
      <c r="L135">
        <v>7.8899999999999999E-4</v>
      </c>
      <c r="M135" t="s">
        <v>878</v>
      </c>
      <c r="N135" t="s">
        <v>878</v>
      </c>
      <c r="O135">
        <v>2.2700000000000001E-2</v>
      </c>
      <c r="P135">
        <v>2.5000000000000001E-5</v>
      </c>
      <c r="Q135">
        <v>1.38E-2</v>
      </c>
      <c r="R135">
        <v>2.2100000000000001E-4</v>
      </c>
      <c r="S135" t="s">
        <v>878</v>
      </c>
      <c r="T135" t="s">
        <v>878</v>
      </c>
      <c r="U135">
        <v>5.31</v>
      </c>
      <c r="V135">
        <v>1.0300000000000001E-3</v>
      </c>
      <c r="W135" t="s">
        <v>878</v>
      </c>
      <c r="X135" t="s">
        <v>878</v>
      </c>
      <c r="Y135">
        <v>4.3999999999999999E-5</v>
      </c>
      <c r="Z135" t="s">
        <v>878</v>
      </c>
      <c r="AA135" t="s">
        <v>878</v>
      </c>
      <c r="AB135" t="s">
        <v>878</v>
      </c>
      <c r="AC135" t="s">
        <v>878</v>
      </c>
      <c r="AD135">
        <v>0.124</v>
      </c>
      <c r="AE135">
        <v>3.39E-4</v>
      </c>
      <c r="AF135">
        <v>1.6299999999999999E-3</v>
      </c>
      <c r="AG135" t="s">
        <v>878</v>
      </c>
      <c r="AH135">
        <v>2.41</v>
      </c>
      <c r="AI135">
        <v>6.7000000000000004E-2</v>
      </c>
      <c r="AJ135">
        <v>2.9399999999999999E-4</v>
      </c>
      <c r="AK135">
        <v>7.0999999999999994E-2</v>
      </c>
      <c r="AL135" t="s">
        <v>878</v>
      </c>
      <c r="AM135">
        <v>4.4999999999999999E-4</v>
      </c>
      <c r="AN135">
        <v>9.1000000000000004E-3</v>
      </c>
      <c r="AO135">
        <v>0.04</v>
      </c>
      <c r="AP135">
        <v>1.64E-3</v>
      </c>
      <c r="AQ135" t="s">
        <v>878</v>
      </c>
      <c r="AR135" t="s">
        <v>878</v>
      </c>
      <c r="AS135" t="s">
        <v>878</v>
      </c>
      <c r="AT135">
        <v>5.44E-4</v>
      </c>
      <c r="AU135" t="s">
        <v>878</v>
      </c>
      <c r="AV135" t="s">
        <v>878</v>
      </c>
      <c r="AW135" t="s">
        <v>878</v>
      </c>
      <c r="AX135">
        <v>0.44800000000000001</v>
      </c>
      <c r="AY135">
        <v>2.0000000000000002E-5</v>
      </c>
      <c r="AZ135">
        <v>6.9099999999999999E-4</v>
      </c>
      <c r="BA135" t="s">
        <v>878</v>
      </c>
      <c r="BB135" t="s">
        <v>878</v>
      </c>
      <c r="BC135" t="s">
        <v>878</v>
      </c>
      <c r="BD135" t="s">
        <v>878</v>
      </c>
      <c r="BE135">
        <v>3.2699999999999999E-3</v>
      </c>
      <c r="BF135" t="s">
        <v>878</v>
      </c>
      <c r="BG135">
        <v>3.1000000000000001E-5</v>
      </c>
      <c r="BH135">
        <v>1.5E-5</v>
      </c>
      <c r="BI135">
        <v>8.1000000000000004E-5</v>
      </c>
      <c r="BJ135">
        <v>0.32300000000000001</v>
      </c>
      <c r="BK135">
        <v>5.5999999999999997E-6</v>
      </c>
      <c r="BL135" t="s">
        <v>878</v>
      </c>
      <c r="BM135">
        <v>1.7E-5</v>
      </c>
      <c r="BN135">
        <v>1.46E-2</v>
      </c>
      <c r="BO135">
        <v>3.4099999999999999E-4</v>
      </c>
      <c r="BP135">
        <v>1.1000000000000001E-3</v>
      </c>
      <c r="BQ135">
        <v>1.06E-4</v>
      </c>
      <c r="BR135">
        <v>7.3000000000000001E-3</v>
      </c>
      <c r="BS135" t="s">
        <v>878</v>
      </c>
    </row>
    <row r="136" spans="1:71" x14ac:dyDescent="0.25">
      <c r="A136" t="s">
        <v>427</v>
      </c>
      <c r="B136" t="s">
        <v>878</v>
      </c>
      <c r="C136" t="s">
        <v>878</v>
      </c>
      <c r="D136" t="s">
        <v>878</v>
      </c>
      <c r="E136">
        <v>8.7299999999999997E-4</v>
      </c>
      <c r="F136" t="s">
        <v>878</v>
      </c>
      <c r="G136" t="s">
        <v>878</v>
      </c>
      <c r="H136" t="s">
        <v>878</v>
      </c>
      <c r="I136" t="s">
        <v>878</v>
      </c>
      <c r="J136" t="s">
        <v>878</v>
      </c>
      <c r="K136" t="s">
        <v>878</v>
      </c>
      <c r="L136" t="s">
        <v>878</v>
      </c>
      <c r="M136" t="s">
        <v>878</v>
      </c>
      <c r="N136" t="s">
        <v>878</v>
      </c>
      <c r="O136" t="s">
        <v>878</v>
      </c>
      <c r="P136" t="s">
        <v>878</v>
      </c>
      <c r="Q136" t="s">
        <v>878</v>
      </c>
      <c r="R136" t="s">
        <v>878</v>
      </c>
      <c r="S136" t="s">
        <v>878</v>
      </c>
      <c r="T136" t="s">
        <v>878</v>
      </c>
      <c r="U136" t="s">
        <v>878</v>
      </c>
      <c r="V136" t="s">
        <v>878</v>
      </c>
      <c r="W136" t="s">
        <v>878</v>
      </c>
      <c r="X136" t="s">
        <v>878</v>
      </c>
      <c r="Y136" t="s">
        <v>878</v>
      </c>
      <c r="Z136" t="s">
        <v>878</v>
      </c>
      <c r="AA136" t="s">
        <v>878</v>
      </c>
      <c r="AB136" t="s">
        <v>878</v>
      </c>
      <c r="AC136" t="s">
        <v>878</v>
      </c>
      <c r="AD136" t="s">
        <v>878</v>
      </c>
      <c r="AE136" t="s">
        <v>878</v>
      </c>
      <c r="AF136" t="s">
        <v>878</v>
      </c>
      <c r="AG136" t="s">
        <v>878</v>
      </c>
      <c r="AH136" t="s">
        <v>878</v>
      </c>
      <c r="AI136" t="s">
        <v>878</v>
      </c>
      <c r="AJ136" t="s">
        <v>878</v>
      </c>
      <c r="AK136" t="s">
        <v>878</v>
      </c>
      <c r="AL136" t="s">
        <v>878</v>
      </c>
      <c r="AM136" t="s">
        <v>878</v>
      </c>
      <c r="AN136" t="s">
        <v>878</v>
      </c>
      <c r="AO136" t="s">
        <v>878</v>
      </c>
      <c r="AP136" t="s">
        <v>878</v>
      </c>
      <c r="AQ136" t="s">
        <v>878</v>
      </c>
      <c r="AR136" t="s">
        <v>878</v>
      </c>
      <c r="AS136" t="s">
        <v>878</v>
      </c>
      <c r="AT136" t="s">
        <v>878</v>
      </c>
      <c r="AU136" t="s">
        <v>878</v>
      </c>
      <c r="AV136" t="s">
        <v>878</v>
      </c>
      <c r="AW136" t="s">
        <v>878</v>
      </c>
      <c r="AX136" t="s">
        <v>878</v>
      </c>
      <c r="AY136" t="s">
        <v>878</v>
      </c>
      <c r="AZ136" t="s">
        <v>878</v>
      </c>
      <c r="BA136" t="s">
        <v>878</v>
      </c>
      <c r="BB136" t="s">
        <v>878</v>
      </c>
      <c r="BC136" t="s">
        <v>878</v>
      </c>
      <c r="BD136" t="s">
        <v>878</v>
      </c>
      <c r="BE136" t="s">
        <v>878</v>
      </c>
      <c r="BF136" t="s">
        <v>878</v>
      </c>
      <c r="BG136" t="s">
        <v>878</v>
      </c>
      <c r="BH136" t="s">
        <v>878</v>
      </c>
      <c r="BI136" t="s">
        <v>878</v>
      </c>
      <c r="BJ136" t="s">
        <v>878</v>
      </c>
      <c r="BK136" t="s">
        <v>878</v>
      </c>
      <c r="BL136" t="s">
        <v>878</v>
      </c>
      <c r="BM136" t="s">
        <v>878</v>
      </c>
      <c r="BN136" t="s">
        <v>878</v>
      </c>
      <c r="BO136" t="s">
        <v>878</v>
      </c>
      <c r="BP136" t="s">
        <v>878</v>
      </c>
      <c r="BQ136" t="s">
        <v>878</v>
      </c>
      <c r="BR136" t="s">
        <v>878</v>
      </c>
      <c r="BS136" t="s">
        <v>878</v>
      </c>
    </row>
    <row r="137" spans="1:71" x14ac:dyDescent="0.25">
      <c r="A137" t="s">
        <v>428</v>
      </c>
      <c r="B137">
        <v>1.17E-4</v>
      </c>
      <c r="C137">
        <v>3.08</v>
      </c>
      <c r="D137">
        <v>3.0400000000000002E-3</v>
      </c>
      <c r="E137">
        <v>8.5700000000000001E-4</v>
      </c>
      <c r="F137">
        <v>2.65E-3</v>
      </c>
      <c r="G137">
        <v>3.0899999999999999E-3</v>
      </c>
      <c r="H137">
        <v>1.9000000000000001E-5</v>
      </c>
      <c r="I137">
        <v>3.1000000000000001E-5</v>
      </c>
      <c r="J137">
        <v>2.71</v>
      </c>
      <c r="K137">
        <v>1.4E-5</v>
      </c>
      <c r="L137">
        <v>7.8700000000000005E-4</v>
      </c>
      <c r="M137" t="s">
        <v>878</v>
      </c>
      <c r="N137" t="s">
        <v>878</v>
      </c>
      <c r="O137">
        <v>2.46E-2</v>
      </c>
      <c r="P137">
        <v>2.4000000000000001E-5</v>
      </c>
      <c r="Q137">
        <v>1.37E-2</v>
      </c>
      <c r="R137">
        <v>2.1800000000000001E-4</v>
      </c>
      <c r="S137" t="s">
        <v>878</v>
      </c>
      <c r="T137" t="s">
        <v>878</v>
      </c>
      <c r="U137">
        <v>5.04</v>
      </c>
      <c r="V137">
        <v>1.0200000000000001E-3</v>
      </c>
      <c r="W137" t="s">
        <v>878</v>
      </c>
      <c r="X137" t="s">
        <v>878</v>
      </c>
      <c r="Y137">
        <v>4.3000000000000002E-5</v>
      </c>
      <c r="Z137">
        <v>7.5000000000000002E-6</v>
      </c>
      <c r="AA137" t="s">
        <v>878</v>
      </c>
      <c r="AB137">
        <v>2.2000000000000001E-6</v>
      </c>
      <c r="AC137" t="s">
        <v>878</v>
      </c>
      <c r="AD137">
        <v>0.128</v>
      </c>
      <c r="AE137">
        <v>3.3700000000000001E-4</v>
      </c>
      <c r="AF137">
        <v>1.6999999999999999E-3</v>
      </c>
      <c r="AG137">
        <v>1.5E-5</v>
      </c>
      <c r="AH137">
        <v>2.48</v>
      </c>
      <c r="AI137">
        <v>6.5000000000000002E-2</v>
      </c>
      <c r="AJ137">
        <v>3.1399999999999999E-4</v>
      </c>
      <c r="AK137">
        <v>6.5000000000000002E-2</v>
      </c>
      <c r="AL137" t="s">
        <v>878</v>
      </c>
      <c r="AM137">
        <v>5.22E-4</v>
      </c>
      <c r="AN137">
        <v>9.5999999999999992E-3</v>
      </c>
      <c r="AO137">
        <v>3.6999999999999998E-2</v>
      </c>
      <c r="AP137">
        <v>1.7899999999999999E-3</v>
      </c>
      <c r="AQ137" t="s">
        <v>878</v>
      </c>
      <c r="AR137">
        <v>9.7E-5</v>
      </c>
      <c r="AS137" t="s">
        <v>878</v>
      </c>
      <c r="AT137">
        <v>5.5000000000000003E-4</v>
      </c>
      <c r="AU137" t="s">
        <v>878</v>
      </c>
      <c r="AV137" t="s">
        <v>878</v>
      </c>
      <c r="AW137" t="s">
        <v>878</v>
      </c>
      <c r="AX137">
        <v>0.46500000000000002</v>
      </c>
      <c r="AY137">
        <v>2.3E-5</v>
      </c>
      <c r="AZ137">
        <v>7.5799999999999999E-4</v>
      </c>
      <c r="BA137" t="s">
        <v>878</v>
      </c>
      <c r="BB137" t="s">
        <v>878</v>
      </c>
      <c r="BC137" t="s">
        <v>878</v>
      </c>
      <c r="BD137" t="s">
        <v>878</v>
      </c>
      <c r="BE137">
        <v>3.2000000000000002E-3</v>
      </c>
      <c r="BF137" t="s">
        <v>878</v>
      </c>
      <c r="BG137">
        <v>3.0000000000000001E-5</v>
      </c>
      <c r="BH137">
        <v>1.5999999999999999E-5</v>
      </c>
      <c r="BI137">
        <v>8.3999999999999995E-5</v>
      </c>
      <c r="BJ137">
        <v>0.28899999999999998</v>
      </c>
      <c r="BK137">
        <v>5.6999999999999996E-6</v>
      </c>
      <c r="BL137" t="s">
        <v>878</v>
      </c>
      <c r="BM137">
        <v>1.8E-5</v>
      </c>
      <c r="BN137">
        <v>1.3899999999999999E-2</v>
      </c>
      <c r="BO137">
        <v>3.8000000000000002E-4</v>
      </c>
      <c r="BP137">
        <v>1.09E-3</v>
      </c>
      <c r="BQ137">
        <v>1.06E-4</v>
      </c>
      <c r="BR137">
        <v>6.8999999999999999E-3</v>
      </c>
      <c r="BS137" t="s">
        <v>878</v>
      </c>
    </row>
    <row r="138" spans="1:71" x14ac:dyDescent="0.25">
      <c r="A138" t="s">
        <v>429</v>
      </c>
      <c r="B138" t="s">
        <v>878</v>
      </c>
      <c r="C138" t="s">
        <v>878</v>
      </c>
      <c r="D138" t="s">
        <v>878</v>
      </c>
      <c r="E138">
        <v>1.2110000000000001E-3</v>
      </c>
      <c r="F138" t="s">
        <v>878</v>
      </c>
      <c r="G138" t="s">
        <v>878</v>
      </c>
      <c r="H138" t="s">
        <v>878</v>
      </c>
      <c r="I138" t="s">
        <v>878</v>
      </c>
      <c r="J138" t="s">
        <v>878</v>
      </c>
      <c r="K138" t="s">
        <v>878</v>
      </c>
      <c r="L138" t="s">
        <v>878</v>
      </c>
      <c r="M138" t="s">
        <v>878</v>
      </c>
      <c r="N138" t="s">
        <v>878</v>
      </c>
      <c r="O138" t="s">
        <v>878</v>
      </c>
      <c r="P138" t="s">
        <v>878</v>
      </c>
      <c r="Q138" t="s">
        <v>878</v>
      </c>
      <c r="R138" t="s">
        <v>878</v>
      </c>
      <c r="S138" t="s">
        <v>878</v>
      </c>
      <c r="T138" t="s">
        <v>878</v>
      </c>
      <c r="U138" t="s">
        <v>878</v>
      </c>
      <c r="V138" t="s">
        <v>878</v>
      </c>
      <c r="W138" t="s">
        <v>878</v>
      </c>
      <c r="X138" t="s">
        <v>878</v>
      </c>
      <c r="Y138" t="s">
        <v>878</v>
      </c>
      <c r="Z138" t="s">
        <v>878</v>
      </c>
      <c r="AA138" t="s">
        <v>878</v>
      </c>
      <c r="AB138" t="s">
        <v>878</v>
      </c>
      <c r="AC138" t="s">
        <v>878</v>
      </c>
      <c r="AD138" t="s">
        <v>878</v>
      </c>
      <c r="AE138" t="s">
        <v>878</v>
      </c>
      <c r="AF138" t="s">
        <v>878</v>
      </c>
      <c r="AG138" t="s">
        <v>878</v>
      </c>
      <c r="AH138" t="s">
        <v>878</v>
      </c>
      <c r="AI138" t="s">
        <v>878</v>
      </c>
      <c r="AJ138" t="s">
        <v>878</v>
      </c>
      <c r="AK138" t="s">
        <v>878</v>
      </c>
      <c r="AL138" t="s">
        <v>878</v>
      </c>
      <c r="AM138" t="s">
        <v>878</v>
      </c>
      <c r="AN138" t="s">
        <v>878</v>
      </c>
      <c r="AO138" t="s">
        <v>878</v>
      </c>
      <c r="AP138" t="s">
        <v>878</v>
      </c>
      <c r="AQ138" t="s">
        <v>878</v>
      </c>
      <c r="AR138" t="s">
        <v>878</v>
      </c>
      <c r="AS138" t="s">
        <v>878</v>
      </c>
      <c r="AT138" t="s">
        <v>878</v>
      </c>
      <c r="AU138" t="s">
        <v>878</v>
      </c>
      <c r="AV138" t="s">
        <v>878</v>
      </c>
      <c r="AW138" t="s">
        <v>878</v>
      </c>
      <c r="AX138" t="s">
        <v>878</v>
      </c>
      <c r="AY138" t="s">
        <v>878</v>
      </c>
      <c r="AZ138" t="s">
        <v>878</v>
      </c>
      <c r="BA138" t="s">
        <v>878</v>
      </c>
      <c r="BB138" t="s">
        <v>878</v>
      </c>
      <c r="BC138" t="s">
        <v>878</v>
      </c>
      <c r="BD138" t="s">
        <v>878</v>
      </c>
      <c r="BE138" t="s">
        <v>878</v>
      </c>
      <c r="BF138" t="s">
        <v>878</v>
      </c>
      <c r="BG138" t="s">
        <v>878</v>
      </c>
      <c r="BH138" t="s">
        <v>878</v>
      </c>
      <c r="BI138" t="s">
        <v>878</v>
      </c>
      <c r="BJ138" t="s">
        <v>878</v>
      </c>
      <c r="BK138" t="s">
        <v>878</v>
      </c>
      <c r="BL138" t="s">
        <v>878</v>
      </c>
      <c r="BM138" t="s">
        <v>878</v>
      </c>
      <c r="BN138" t="s">
        <v>878</v>
      </c>
      <c r="BO138" t="s">
        <v>878</v>
      </c>
      <c r="BP138" t="s">
        <v>878</v>
      </c>
      <c r="BQ138" t="s">
        <v>878</v>
      </c>
      <c r="BR138" t="s">
        <v>878</v>
      </c>
      <c r="BS138" t="s">
        <v>878</v>
      </c>
    </row>
    <row r="139" spans="1:71" x14ac:dyDescent="0.25">
      <c r="A139" t="s">
        <v>430</v>
      </c>
      <c r="B139">
        <v>1.6000000000000001E-4</v>
      </c>
      <c r="C139">
        <v>3.09</v>
      </c>
      <c r="D139">
        <v>4.2500000000000003E-3</v>
      </c>
      <c r="E139">
        <v>1.1950000000000001E-3</v>
      </c>
      <c r="F139" t="s">
        <v>878</v>
      </c>
      <c r="G139">
        <v>3.7299999999999998E-3</v>
      </c>
      <c r="H139" t="s">
        <v>878</v>
      </c>
      <c r="I139">
        <v>4.1999999999999998E-5</v>
      </c>
      <c r="J139">
        <v>2.96</v>
      </c>
      <c r="K139">
        <v>1.5999999999999999E-5</v>
      </c>
      <c r="L139">
        <v>8.0999999999999996E-4</v>
      </c>
      <c r="M139" t="s">
        <v>878</v>
      </c>
      <c r="N139" t="s">
        <v>878</v>
      </c>
      <c r="O139">
        <v>3.32E-2</v>
      </c>
      <c r="P139">
        <v>2.6999999999999999E-5</v>
      </c>
      <c r="Q139">
        <v>1.3100000000000001E-2</v>
      </c>
      <c r="R139">
        <v>1.92E-4</v>
      </c>
      <c r="S139" t="s">
        <v>878</v>
      </c>
      <c r="T139" t="s">
        <v>878</v>
      </c>
      <c r="U139">
        <v>4.53</v>
      </c>
      <c r="V139">
        <v>9.5399999999999999E-4</v>
      </c>
      <c r="W139" t="s">
        <v>878</v>
      </c>
      <c r="X139" t="s">
        <v>878</v>
      </c>
      <c r="Y139">
        <v>4.0000000000000003E-5</v>
      </c>
      <c r="Z139" t="s">
        <v>878</v>
      </c>
      <c r="AA139" t="s">
        <v>878</v>
      </c>
      <c r="AB139">
        <v>2.3E-6</v>
      </c>
      <c r="AC139" t="s">
        <v>878</v>
      </c>
      <c r="AD139">
        <v>0.16300000000000001</v>
      </c>
      <c r="AE139">
        <v>3.7199999999999999E-4</v>
      </c>
      <c r="AF139">
        <v>2.0600000000000002E-3</v>
      </c>
      <c r="AG139">
        <v>1.4E-5</v>
      </c>
      <c r="AH139">
        <v>2.8</v>
      </c>
      <c r="AI139">
        <v>6.0999999999999999E-2</v>
      </c>
      <c r="AJ139">
        <v>4.1599999999999997E-4</v>
      </c>
      <c r="AK139">
        <v>7.0000000000000007E-2</v>
      </c>
      <c r="AL139" t="s">
        <v>878</v>
      </c>
      <c r="AM139" t="s">
        <v>878</v>
      </c>
      <c r="AN139">
        <v>1.18E-2</v>
      </c>
      <c r="AO139">
        <v>3.1E-2</v>
      </c>
      <c r="AP139">
        <v>2.2699999999999999E-3</v>
      </c>
      <c r="AQ139" t="s">
        <v>878</v>
      </c>
      <c r="AR139" t="s">
        <v>878</v>
      </c>
      <c r="AS139" t="s">
        <v>878</v>
      </c>
      <c r="AT139">
        <v>7.4600000000000003E-4</v>
      </c>
      <c r="AU139" t="s">
        <v>878</v>
      </c>
      <c r="AV139" t="s">
        <v>878</v>
      </c>
      <c r="AW139" t="s">
        <v>878</v>
      </c>
      <c r="AX139">
        <v>0.59899999999999998</v>
      </c>
      <c r="AY139">
        <v>2.9E-5</v>
      </c>
      <c r="AZ139">
        <v>8.3799999999999999E-4</v>
      </c>
      <c r="BA139" t="s">
        <v>878</v>
      </c>
      <c r="BB139" t="s">
        <v>878</v>
      </c>
      <c r="BC139" t="s">
        <v>878</v>
      </c>
      <c r="BD139" t="s">
        <v>878</v>
      </c>
      <c r="BE139">
        <v>3.79E-3</v>
      </c>
      <c r="BF139" t="s">
        <v>878</v>
      </c>
      <c r="BG139">
        <v>2.5999999999999998E-5</v>
      </c>
      <c r="BH139">
        <v>2.0999999999999999E-5</v>
      </c>
      <c r="BI139">
        <v>1.1400000000000001E-4</v>
      </c>
      <c r="BJ139">
        <v>0.24</v>
      </c>
      <c r="BK139">
        <v>7.5000000000000002E-6</v>
      </c>
      <c r="BL139" t="s">
        <v>878</v>
      </c>
      <c r="BM139">
        <v>2.3E-5</v>
      </c>
      <c r="BN139">
        <v>1.2E-2</v>
      </c>
      <c r="BO139">
        <v>5.0799999999999999E-4</v>
      </c>
      <c r="BP139">
        <v>9.7900000000000005E-4</v>
      </c>
      <c r="BQ139">
        <v>9.6000000000000002E-5</v>
      </c>
      <c r="BR139">
        <v>6.4999999999999997E-3</v>
      </c>
      <c r="BS139" t="s">
        <v>878</v>
      </c>
    </row>
    <row r="140" spans="1:71" x14ac:dyDescent="0.25">
      <c r="A140" t="s">
        <v>431</v>
      </c>
      <c r="B140" s="2">
        <v>1.0000000000000001E-5</v>
      </c>
      <c r="C140" t="s">
        <v>878</v>
      </c>
      <c r="D140" s="2">
        <v>1E-4</v>
      </c>
      <c r="E140" s="2">
        <v>1.9999999999999999E-7</v>
      </c>
      <c r="F140" t="s">
        <v>878</v>
      </c>
      <c r="G140">
        <v>6.8999999999999997E-4</v>
      </c>
      <c r="H140" t="s">
        <v>878</v>
      </c>
      <c r="I140">
        <v>1.9999999999999999E-6</v>
      </c>
      <c r="J140" t="s">
        <v>878</v>
      </c>
      <c r="K140" s="2">
        <v>1.0000000000000001E-5</v>
      </c>
      <c r="L140" t="s">
        <v>878</v>
      </c>
      <c r="M140" t="s">
        <v>878</v>
      </c>
      <c r="N140">
        <v>6.0999999999999999E-5</v>
      </c>
      <c r="O140" t="s">
        <v>878</v>
      </c>
      <c r="P140" t="s">
        <v>878</v>
      </c>
      <c r="Q140">
        <v>8.8999999999999995E-4</v>
      </c>
      <c r="R140" t="s">
        <v>878</v>
      </c>
      <c r="S140" t="s">
        <v>878</v>
      </c>
      <c r="T140" t="s">
        <v>878</v>
      </c>
      <c r="U140" t="s">
        <v>878</v>
      </c>
      <c r="V140" t="s">
        <v>878</v>
      </c>
      <c r="W140" t="s">
        <v>878</v>
      </c>
      <c r="X140" t="s">
        <v>878</v>
      </c>
      <c r="Y140" t="s">
        <v>878</v>
      </c>
      <c r="Z140" t="s">
        <v>878</v>
      </c>
      <c r="AA140" t="s">
        <v>878</v>
      </c>
      <c r="AB140" t="s">
        <v>878</v>
      </c>
      <c r="AC140" t="s">
        <v>878</v>
      </c>
      <c r="AD140" t="s">
        <v>878</v>
      </c>
      <c r="AE140" t="s">
        <v>878</v>
      </c>
      <c r="AF140" t="s">
        <v>878</v>
      </c>
      <c r="AG140" t="s">
        <v>878</v>
      </c>
      <c r="AH140" t="s">
        <v>878</v>
      </c>
      <c r="AI140" t="s">
        <v>878</v>
      </c>
      <c r="AJ140">
        <v>4.8999999999999998E-4</v>
      </c>
      <c r="AK140" t="s">
        <v>878</v>
      </c>
      <c r="AL140" t="s">
        <v>878</v>
      </c>
      <c r="AM140" t="s">
        <v>878</v>
      </c>
      <c r="AN140" t="s">
        <v>878</v>
      </c>
      <c r="AO140" t="s">
        <v>878</v>
      </c>
      <c r="AP140" s="2">
        <v>2.0000000000000001E-4</v>
      </c>
      <c r="AQ140" t="s">
        <v>878</v>
      </c>
      <c r="AR140" t="s">
        <v>878</v>
      </c>
      <c r="AS140" t="s">
        <v>878</v>
      </c>
      <c r="AT140" t="s">
        <v>878</v>
      </c>
      <c r="AU140" t="s">
        <v>878</v>
      </c>
      <c r="AV140" t="s">
        <v>878</v>
      </c>
      <c r="AW140" t="s">
        <v>878</v>
      </c>
      <c r="AX140" t="s">
        <v>878</v>
      </c>
      <c r="AY140" s="2">
        <v>2.0000000000000002E-5</v>
      </c>
      <c r="AZ140" t="s">
        <v>878</v>
      </c>
      <c r="BA140" t="s">
        <v>878</v>
      </c>
      <c r="BB140" t="s">
        <v>878</v>
      </c>
      <c r="BC140" t="s">
        <v>878</v>
      </c>
      <c r="BD140">
        <v>6.0000000000000002E-5</v>
      </c>
      <c r="BE140" t="s">
        <v>878</v>
      </c>
      <c r="BF140" t="s">
        <v>878</v>
      </c>
      <c r="BG140" t="s">
        <v>878</v>
      </c>
      <c r="BH140" t="s">
        <v>878</v>
      </c>
      <c r="BI140">
        <v>6.0000000000000002E-5</v>
      </c>
      <c r="BJ140" t="s">
        <v>878</v>
      </c>
      <c r="BK140" t="s">
        <v>878</v>
      </c>
      <c r="BL140" t="s">
        <v>878</v>
      </c>
      <c r="BM140">
        <v>1.0000000000000001E-5</v>
      </c>
      <c r="BN140" t="s">
        <v>878</v>
      </c>
      <c r="BO140" s="2">
        <v>2.0000000000000002E-5</v>
      </c>
      <c r="BP140" t="s">
        <v>878</v>
      </c>
      <c r="BQ140" t="s">
        <v>878</v>
      </c>
      <c r="BR140">
        <v>1E-3</v>
      </c>
      <c r="BS140" t="s">
        <v>878</v>
      </c>
    </row>
    <row r="141" spans="1:71" x14ac:dyDescent="0.25">
      <c r="A141" t="s">
        <v>432</v>
      </c>
      <c r="B141" s="2">
        <v>1.0000000000000001E-5</v>
      </c>
      <c r="C141" t="s">
        <v>878</v>
      </c>
      <c r="D141" s="2">
        <v>1E-4</v>
      </c>
      <c r="E141" s="2">
        <v>1.9999999999999999E-7</v>
      </c>
      <c r="F141" t="s">
        <v>878</v>
      </c>
      <c r="G141">
        <v>4.4999999999999999E-4</v>
      </c>
      <c r="H141" t="s">
        <v>878</v>
      </c>
      <c r="I141" t="s">
        <v>878</v>
      </c>
      <c r="J141" t="s">
        <v>878</v>
      </c>
      <c r="K141" s="2">
        <v>1.0000000000000001E-5</v>
      </c>
      <c r="L141" t="s">
        <v>878</v>
      </c>
      <c r="M141" t="s">
        <v>878</v>
      </c>
      <c r="N141">
        <v>8.1000000000000004E-5</v>
      </c>
      <c r="O141" t="s">
        <v>878</v>
      </c>
      <c r="P141" t="s">
        <v>878</v>
      </c>
      <c r="Q141">
        <v>1E-3</v>
      </c>
      <c r="R141" t="s">
        <v>878</v>
      </c>
      <c r="S141" t="s">
        <v>878</v>
      </c>
      <c r="T141" t="s">
        <v>878</v>
      </c>
      <c r="U141" t="s">
        <v>878</v>
      </c>
      <c r="V141" t="s">
        <v>878</v>
      </c>
      <c r="W141" t="s">
        <v>878</v>
      </c>
      <c r="X141" t="s">
        <v>878</v>
      </c>
      <c r="Y141" t="s">
        <v>878</v>
      </c>
      <c r="Z141" t="s">
        <v>878</v>
      </c>
      <c r="AA141" t="s">
        <v>878</v>
      </c>
      <c r="AB141" t="s">
        <v>878</v>
      </c>
      <c r="AC141" t="s">
        <v>878</v>
      </c>
      <c r="AD141" t="s">
        <v>878</v>
      </c>
      <c r="AE141" t="s">
        <v>878</v>
      </c>
      <c r="AF141" t="s">
        <v>878</v>
      </c>
      <c r="AG141" t="s">
        <v>878</v>
      </c>
      <c r="AH141" t="s">
        <v>878</v>
      </c>
      <c r="AI141" t="s">
        <v>878</v>
      </c>
      <c r="AJ141">
        <v>4.2999999999999999E-4</v>
      </c>
      <c r="AK141" t="s">
        <v>878</v>
      </c>
      <c r="AL141" t="s">
        <v>878</v>
      </c>
      <c r="AM141" t="s">
        <v>878</v>
      </c>
      <c r="AN141" t="s">
        <v>878</v>
      </c>
      <c r="AO141" t="s">
        <v>878</v>
      </c>
      <c r="AP141">
        <v>1E-4</v>
      </c>
      <c r="AQ141" t="s">
        <v>878</v>
      </c>
      <c r="AR141" t="s">
        <v>878</v>
      </c>
      <c r="AS141" t="s">
        <v>878</v>
      </c>
      <c r="AT141" t="s">
        <v>878</v>
      </c>
      <c r="AU141" t="s">
        <v>878</v>
      </c>
      <c r="AV141" t="s">
        <v>878</v>
      </c>
      <c r="AW141" t="s">
        <v>878</v>
      </c>
      <c r="AX141" t="s">
        <v>878</v>
      </c>
      <c r="AY141">
        <v>2.0000000000000002E-5</v>
      </c>
      <c r="AZ141" t="s">
        <v>878</v>
      </c>
      <c r="BA141" t="s">
        <v>878</v>
      </c>
      <c r="BB141" t="s">
        <v>878</v>
      </c>
      <c r="BC141" t="s">
        <v>878</v>
      </c>
      <c r="BD141">
        <v>6.8999999999999997E-5</v>
      </c>
      <c r="BE141" t="s">
        <v>878</v>
      </c>
      <c r="BF141" t="s">
        <v>878</v>
      </c>
      <c r="BG141" t="s">
        <v>878</v>
      </c>
      <c r="BH141" t="s">
        <v>878</v>
      </c>
      <c r="BI141">
        <v>6.9999999999999994E-5</v>
      </c>
      <c r="BJ141" t="s">
        <v>878</v>
      </c>
      <c r="BK141" t="s">
        <v>878</v>
      </c>
      <c r="BL141" t="s">
        <v>878</v>
      </c>
      <c r="BM141">
        <v>1.8E-5</v>
      </c>
      <c r="BN141" t="s">
        <v>878</v>
      </c>
      <c r="BO141">
        <v>2.6999999999999999E-5</v>
      </c>
      <c r="BP141" t="s">
        <v>878</v>
      </c>
      <c r="BQ141" t="s">
        <v>878</v>
      </c>
      <c r="BR141">
        <v>7.5000000000000002E-4</v>
      </c>
      <c r="BS141" t="s">
        <v>878</v>
      </c>
    </row>
    <row r="142" spans="1:71" x14ac:dyDescent="0.25">
      <c r="A142" t="s">
        <v>433</v>
      </c>
      <c r="B142" s="2">
        <v>1.0000000000000001E-5</v>
      </c>
      <c r="C142">
        <v>0.13200000000000001</v>
      </c>
      <c r="D142" s="2">
        <v>1E-4</v>
      </c>
      <c r="E142" s="2">
        <v>9.9999999999999995E-8</v>
      </c>
      <c r="F142" t="s">
        <v>878</v>
      </c>
      <c r="G142">
        <v>6.1700000000000004E-4</v>
      </c>
      <c r="H142" t="s">
        <v>878</v>
      </c>
      <c r="I142" s="2">
        <v>1.0000000000000001E-5</v>
      </c>
      <c r="J142" t="s">
        <v>878</v>
      </c>
      <c r="K142" s="2">
        <v>1.0000000000000001E-5</v>
      </c>
      <c r="L142" t="s">
        <v>878</v>
      </c>
      <c r="M142" t="s">
        <v>878</v>
      </c>
      <c r="N142">
        <v>8.5000000000000006E-5</v>
      </c>
      <c r="O142" t="s">
        <v>878</v>
      </c>
      <c r="P142" t="s">
        <v>878</v>
      </c>
      <c r="Q142">
        <v>9.2299999999999999E-4</v>
      </c>
      <c r="R142" t="s">
        <v>878</v>
      </c>
      <c r="S142" t="s">
        <v>878</v>
      </c>
      <c r="T142" t="s">
        <v>878</v>
      </c>
      <c r="U142">
        <v>0.46800000000000003</v>
      </c>
      <c r="V142" t="s">
        <v>878</v>
      </c>
      <c r="W142" t="s">
        <v>878</v>
      </c>
      <c r="X142" t="s">
        <v>878</v>
      </c>
      <c r="Y142">
        <v>2.1999999999999999E-5</v>
      </c>
      <c r="Z142" t="s">
        <v>878</v>
      </c>
      <c r="AA142" t="s">
        <v>878</v>
      </c>
      <c r="AB142" t="s">
        <v>878</v>
      </c>
      <c r="AC142" t="s">
        <v>878</v>
      </c>
      <c r="AD142" t="s">
        <v>878</v>
      </c>
      <c r="AE142" t="s">
        <v>878</v>
      </c>
      <c r="AF142">
        <v>1.42E-3</v>
      </c>
      <c r="AG142" t="s">
        <v>878</v>
      </c>
      <c r="AH142" t="s">
        <v>878</v>
      </c>
      <c r="AI142">
        <v>1.0999999999999999E-2</v>
      </c>
      <c r="AJ142">
        <v>2.3599999999999999E-4</v>
      </c>
      <c r="AK142" t="s">
        <v>878</v>
      </c>
      <c r="AL142">
        <v>8.7999999999999998E-5</v>
      </c>
      <c r="AM142" t="s">
        <v>878</v>
      </c>
      <c r="AN142" t="s">
        <v>878</v>
      </c>
      <c r="AO142" t="s">
        <v>878</v>
      </c>
      <c r="AP142">
        <v>7.2000000000000002E-5</v>
      </c>
      <c r="AQ142" t="s">
        <v>878</v>
      </c>
      <c r="AR142" t="s">
        <v>878</v>
      </c>
      <c r="AS142" t="s">
        <v>878</v>
      </c>
      <c r="AT142" t="s">
        <v>878</v>
      </c>
      <c r="AU142" t="s">
        <v>878</v>
      </c>
      <c r="AV142" t="s">
        <v>878</v>
      </c>
      <c r="AW142" t="s">
        <v>878</v>
      </c>
      <c r="AX142" t="s">
        <v>878</v>
      </c>
      <c r="AY142">
        <v>2.0999999999999999E-5</v>
      </c>
      <c r="AZ142" t="s">
        <v>878</v>
      </c>
      <c r="BA142" t="s">
        <v>878</v>
      </c>
      <c r="BB142" t="s">
        <v>878</v>
      </c>
      <c r="BC142" t="s">
        <v>878</v>
      </c>
      <c r="BD142">
        <v>6.0999999999999999E-5</v>
      </c>
      <c r="BE142" t="s">
        <v>878</v>
      </c>
      <c r="BF142" t="s">
        <v>878</v>
      </c>
      <c r="BG142" t="s">
        <v>878</v>
      </c>
      <c r="BH142" t="s">
        <v>878</v>
      </c>
      <c r="BI142">
        <v>6.7000000000000002E-5</v>
      </c>
      <c r="BJ142">
        <v>2.1000000000000001E-2</v>
      </c>
      <c r="BK142" t="s">
        <v>878</v>
      </c>
      <c r="BL142" t="s">
        <v>878</v>
      </c>
      <c r="BM142">
        <v>1.8E-5</v>
      </c>
      <c r="BN142" t="s">
        <v>878</v>
      </c>
      <c r="BO142">
        <v>2.0999999999999999E-5</v>
      </c>
      <c r="BP142">
        <v>6.8999999999999997E-5</v>
      </c>
      <c r="BQ142" t="s">
        <v>878</v>
      </c>
      <c r="BR142">
        <v>6.7000000000000002E-4</v>
      </c>
      <c r="BS142">
        <v>7.0200000000000004E-4</v>
      </c>
    </row>
    <row r="143" spans="1:71" x14ac:dyDescent="0.25">
      <c r="A143" t="s">
        <v>434</v>
      </c>
      <c r="B143" s="2">
        <v>5.0000000000000004E-6</v>
      </c>
      <c r="C143">
        <v>9.4E-2</v>
      </c>
      <c r="D143" t="s">
        <v>878</v>
      </c>
      <c r="E143" s="2">
        <v>9.9999999999999995E-8</v>
      </c>
      <c r="F143" t="s">
        <v>878</v>
      </c>
      <c r="G143">
        <v>3.9199999999999999E-4</v>
      </c>
      <c r="H143">
        <v>6.1E-6</v>
      </c>
      <c r="I143" s="2">
        <v>1.9999999999999999E-6</v>
      </c>
      <c r="J143" t="s">
        <v>878</v>
      </c>
      <c r="K143" s="2">
        <v>1.9999999999999999E-6</v>
      </c>
      <c r="L143">
        <v>2.2599999999999999E-4</v>
      </c>
      <c r="M143" t="s">
        <v>878</v>
      </c>
      <c r="N143">
        <v>6.7999999999999999E-5</v>
      </c>
      <c r="O143">
        <v>6.4700000000000001E-4</v>
      </c>
      <c r="P143">
        <v>9.5000000000000005E-6</v>
      </c>
      <c r="Q143">
        <v>7.9699999999999997E-4</v>
      </c>
      <c r="R143" t="s">
        <v>878</v>
      </c>
      <c r="S143" t="s">
        <v>878</v>
      </c>
      <c r="T143" t="s">
        <v>878</v>
      </c>
      <c r="U143">
        <v>0.34599999999999997</v>
      </c>
      <c r="V143">
        <v>2.4000000000000001E-5</v>
      </c>
      <c r="W143" t="s">
        <v>878</v>
      </c>
      <c r="X143" t="s">
        <v>878</v>
      </c>
      <c r="Y143">
        <v>2.3E-5</v>
      </c>
      <c r="Z143" t="s">
        <v>878</v>
      </c>
      <c r="AA143" t="s">
        <v>878</v>
      </c>
      <c r="AB143" s="2">
        <v>4.9999999999999998E-7</v>
      </c>
      <c r="AC143" t="s">
        <v>878</v>
      </c>
      <c r="AD143" s="2">
        <v>0.01</v>
      </c>
      <c r="AE143">
        <v>1.0900000000000001E-4</v>
      </c>
      <c r="AF143">
        <v>1.4599999999999999E-3</v>
      </c>
      <c r="AG143" t="s">
        <v>878</v>
      </c>
      <c r="AH143" s="2">
        <v>0.01</v>
      </c>
      <c r="AI143">
        <v>8.0000000000000002E-3</v>
      </c>
      <c r="AJ143">
        <v>1.05E-4</v>
      </c>
      <c r="AK143" s="2">
        <v>5.0000000000000001E-3</v>
      </c>
      <c r="AL143">
        <v>1.03E-4</v>
      </c>
      <c r="AM143">
        <v>9.0000000000000006E-5</v>
      </c>
      <c r="AN143" t="s">
        <v>878</v>
      </c>
      <c r="AO143" s="2">
        <v>5.0000000000000001E-3</v>
      </c>
      <c r="AP143" s="2">
        <v>1E-4</v>
      </c>
      <c r="AQ143" t="s">
        <v>878</v>
      </c>
      <c r="AR143" t="s">
        <v>878</v>
      </c>
      <c r="AS143" t="s">
        <v>878</v>
      </c>
      <c r="AT143" t="s">
        <v>878</v>
      </c>
      <c r="AU143" s="2">
        <v>1.9999999999999999E-7</v>
      </c>
      <c r="AV143" t="s">
        <v>878</v>
      </c>
      <c r="AW143" t="s">
        <v>878</v>
      </c>
      <c r="AX143" s="2">
        <v>5.0000000000000001E-3</v>
      </c>
      <c r="AY143">
        <v>1.9000000000000001E-5</v>
      </c>
      <c r="AZ143" t="s">
        <v>878</v>
      </c>
      <c r="BA143" s="2">
        <v>1E-4</v>
      </c>
      <c r="BB143" t="s">
        <v>878</v>
      </c>
      <c r="BC143" t="s">
        <v>878</v>
      </c>
      <c r="BD143">
        <v>6.4999999999999994E-5</v>
      </c>
      <c r="BE143">
        <v>6.3999999999999997E-5</v>
      </c>
      <c r="BF143" s="2">
        <v>1.0000000000000001E-5</v>
      </c>
      <c r="BG143" s="2">
        <v>5.0000000000000004E-6</v>
      </c>
      <c r="BH143" t="s">
        <v>878</v>
      </c>
      <c r="BI143">
        <v>6.7999999999999999E-5</v>
      </c>
      <c r="BJ143">
        <v>3.1E-2</v>
      </c>
      <c r="BK143" s="2">
        <v>1.9999999999999999E-6</v>
      </c>
      <c r="BL143" s="2">
        <v>5.0000000000000004E-6</v>
      </c>
      <c r="BM143">
        <v>1.2999999999999999E-5</v>
      </c>
      <c r="BN143" t="s">
        <v>878</v>
      </c>
      <c r="BO143">
        <v>1.7E-5</v>
      </c>
      <c r="BP143">
        <v>6.3E-5</v>
      </c>
      <c r="BQ143" t="s">
        <v>878</v>
      </c>
      <c r="BR143">
        <v>4.3300000000000001E-4</v>
      </c>
      <c r="BS143">
        <v>7.9100000000000004E-4</v>
      </c>
    </row>
    <row r="144" spans="1:71" x14ac:dyDescent="0.25">
      <c r="A144" t="s">
        <v>435</v>
      </c>
      <c r="B144" s="2">
        <v>3.0000000000000001E-6</v>
      </c>
      <c r="C144">
        <v>0.11</v>
      </c>
      <c r="D144" t="s">
        <v>878</v>
      </c>
      <c r="E144" s="2">
        <v>9.9999999999999995E-8</v>
      </c>
      <c r="F144" t="s">
        <v>878</v>
      </c>
      <c r="G144">
        <v>4.7899999999999999E-4</v>
      </c>
      <c r="H144">
        <v>6.7000000000000002E-6</v>
      </c>
      <c r="I144" t="s">
        <v>878</v>
      </c>
      <c r="J144">
        <v>2.7E-2</v>
      </c>
      <c r="K144" t="s">
        <v>878</v>
      </c>
      <c r="L144">
        <v>1.9000000000000001E-4</v>
      </c>
      <c r="M144" t="s">
        <v>878</v>
      </c>
      <c r="N144">
        <v>1.03E-4</v>
      </c>
      <c r="O144" t="s">
        <v>878</v>
      </c>
      <c r="P144">
        <v>8.1000000000000004E-6</v>
      </c>
      <c r="Q144">
        <v>1.06E-3</v>
      </c>
      <c r="R144" t="s">
        <v>878</v>
      </c>
      <c r="S144" t="s">
        <v>878</v>
      </c>
      <c r="T144" t="s">
        <v>878</v>
      </c>
      <c r="U144">
        <v>0.57499999999999996</v>
      </c>
      <c r="V144">
        <v>3.1999999999999999E-5</v>
      </c>
      <c r="W144" t="s">
        <v>878</v>
      </c>
      <c r="X144" t="s">
        <v>878</v>
      </c>
      <c r="Y144">
        <v>2.0000000000000002E-5</v>
      </c>
      <c r="Z144" t="s">
        <v>878</v>
      </c>
      <c r="AA144" t="s">
        <v>878</v>
      </c>
      <c r="AB144" t="s">
        <v>878</v>
      </c>
      <c r="AC144" t="s">
        <v>878</v>
      </c>
      <c r="AD144">
        <v>0.01</v>
      </c>
      <c r="AE144">
        <v>9.7999999999999997E-5</v>
      </c>
      <c r="AF144">
        <v>1.6199999999999999E-3</v>
      </c>
      <c r="AG144" t="s">
        <v>878</v>
      </c>
      <c r="AH144">
        <v>0.02</v>
      </c>
      <c r="AI144">
        <v>8.0000000000000002E-3</v>
      </c>
      <c r="AJ144">
        <v>2.0000000000000001E-4</v>
      </c>
      <c r="AK144">
        <v>0.01</v>
      </c>
      <c r="AL144">
        <v>1.1900000000000001E-4</v>
      </c>
      <c r="AM144" t="s">
        <v>878</v>
      </c>
      <c r="AN144" t="s">
        <v>878</v>
      </c>
      <c r="AO144" t="s">
        <v>878</v>
      </c>
      <c r="AP144" t="s">
        <v>878</v>
      </c>
      <c r="AQ144" t="s">
        <v>878</v>
      </c>
      <c r="AR144" t="s">
        <v>878</v>
      </c>
      <c r="AS144" t="s">
        <v>878</v>
      </c>
      <c r="AT144" t="s">
        <v>878</v>
      </c>
      <c r="AU144" t="s">
        <v>878</v>
      </c>
      <c r="AV144" t="s">
        <v>878</v>
      </c>
      <c r="AW144" t="s">
        <v>878</v>
      </c>
      <c r="AX144" t="s">
        <v>878</v>
      </c>
      <c r="AY144">
        <v>1.8E-5</v>
      </c>
      <c r="AZ144">
        <v>2.9E-5</v>
      </c>
      <c r="BA144" t="s">
        <v>878</v>
      </c>
      <c r="BB144" t="s">
        <v>878</v>
      </c>
      <c r="BC144" t="s">
        <v>878</v>
      </c>
      <c r="BD144">
        <v>7.2999999999999999E-5</v>
      </c>
      <c r="BE144">
        <v>3.7500000000000001E-4</v>
      </c>
      <c r="BF144" t="s">
        <v>878</v>
      </c>
      <c r="BG144" t="s">
        <v>878</v>
      </c>
      <c r="BH144" t="s">
        <v>878</v>
      </c>
      <c r="BI144">
        <v>5.3999999999999998E-5</v>
      </c>
      <c r="BJ144">
        <v>0.03</v>
      </c>
      <c r="BK144" t="s">
        <v>878</v>
      </c>
      <c r="BL144" t="s">
        <v>878</v>
      </c>
      <c r="BM144">
        <v>1.1E-5</v>
      </c>
      <c r="BN144" t="s">
        <v>878</v>
      </c>
      <c r="BO144">
        <v>2.0000000000000002E-5</v>
      </c>
      <c r="BP144">
        <v>5.8999999999999998E-5</v>
      </c>
      <c r="BQ144" t="s">
        <v>878</v>
      </c>
      <c r="BR144">
        <v>5.31E-4</v>
      </c>
      <c r="BS144">
        <v>6.8999999999999997E-4</v>
      </c>
    </row>
    <row r="145" spans="1:71" x14ac:dyDescent="0.25">
      <c r="A145" t="s">
        <v>436</v>
      </c>
      <c r="B145" s="2">
        <v>5.0000000000000004E-6</v>
      </c>
      <c r="C145">
        <v>0.10100000000000001</v>
      </c>
      <c r="D145" t="s">
        <v>878</v>
      </c>
      <c r="E145" s="2">
        <v>9.9999999999999995E-8</v>
      </c>
      <c r="F145" t="s">
        <v>878</v>
      </c>
      <c r="G145">
        <v>5.2400000000000005E-4</v>
      </c>
      <c r="H145" s="2">
        <v>1.0000000000000001E-5</v>
      </c>
      <c r="I145" t="s">
        <v>878</v>
      </c>
      <c r="J145">
        <v>8.9999999999999993E-3</v>
      </c>
      <c r="K145" t="s">
        <v>878</v>
      </c>
      <c r="L145">
        <v>2.1100000000000001E-4</v>
      </c>
      <c r="M145" t="s">
        <v>878</v>
      </c>
      <c r="N145">
        <v>5.3000000000000001E-5</v>
      </c>
      <c r="O145" t="s">
        <v>878</v>
      </c>
      <c r="P145">
        <v>9.0000000000000002E-6</v>
      </c>
      <c r="Q145">
        <v>6.2E-4</v>
      </c>
      <c r="R145" t="s">
        <v>878</v>
      </c>
      <c r="S145" t="s">
        <v>878</v>
      </c>
      <c r="T145" t="s">
        <v>878</v>
      </c>
      <c r="U145">
        <v>0.35699999999999998</v>
      </c>
      <c r="V145">
        <v>2.3E-5</v>
      </c>
      <c r="W145" t="s">
        <v>878</v>
      </c>
      <c r="X145" t="s">
        <v>878</v>
      </c>
      <c r="Y145">
        <v>2.0999999999999999E-5</v>
      </c>
      <c r="Z145" t="s">
        <v>878</v>
      </c>
      <c r="AA145" t="s">
        <v>878</v>
      </c>
      <c r="AB145" t="s">
        <v>878</v>
      </c>
      <c r="AC145" t="s">
        <v>878</v>
      </c>
      <c r="AD145" s="2">
        <v>0.01</v>
      </c>
      <c r="AE145">
        <v>1.02E-4</v>
      </c>
      <c r="AF145">
        <v>1.49E-3</v>
      </c>
      <c r="AG145" t="s">
        <v>878</v>
      </c>
      <c r="AH145" s="2">
        <v>0.01</v>
      </c>
      <c r="AI145">
        <v>7.0000000000000001E-3</v>
      </c>
      <c r="AJ145">
        <v>6.0000000000000002E-5</v>
      </c>
      <c r="AK145" s="2">
        <v>0.01</v>
      </c>
      <c r="AL145">
        <v>6.7999999999999999E-5</v>
      </c>
      <c r="AM145" t="s">
        <v>878</v>
      </c>
      <c r="AN145" t="s">
        <v>878</v>
      </c>
      <c r="AO145" s="2">
        <v>5.0000000000000001E-3</v>
      </c>
      <c r="AP145">
        <v>8.2999999999999998E-5</v>
      </c>
      <c r="AQ145" t="s">
        <v>878</v>
      </c>
      <c r="AR145" t="s">
        <v>878</v>
      </c>
      <c r="AS145" t="s">
        <v>878</v>
      </c>
      <c r="AT145" t="s">
        <v>878</v>
      </c>
      <c r="AU145" s="2">
        <v>1.9999999999999999E-7</v>
      </c>
      <c r="AV145" t="s">
        <v>878</v>
      </c>
      <c r="AW145" t="s">
        <v>878</v>
      </c>
      <c r="AX145" s="2">
        <v>0.01</v>
      </c>
      <c r="AY145">
        <v>1.5999999999999999E-5</v>
      </c>
      <c r="AZ145">
        <v>1.0000000000000001E-5</v>
      </c>
      <c r="BA145" t="s">
        <v>878</v>
      </c>
      <c r="BB145" t="s">
        <v>878</v>
      </c>
      <c r="BC145" t="s">
        <v>878</v>
      </c>
      <c r="BD145">
        <v>4.1E-5</v>
      </c>
      <c r="BE145">
        <v>7.4999999999999993E-5</v>
      </c>
      <c r="BF145" t="s">
        <v>878</v>
      </c>
      <c r="BG145" t="s">
        <v>878</v>
      </c>
      <c r="BH145" t="s">
        <v>878</v>
      </c>
      <c r="BI145">
        <v>6.2000000000000003E-5</v>
      </c>
      <c r="BJ145">
        <v>2.4E-2</v>
      </c>
      <c r="BK145" s="2">
        <v>1.9999999999999999E-6</v>
      </c>
      <c r="BL145" t="s">
        <v>878</v>
      </c>
      <c r="BM145">
        <v>1.2E-5</v>
      </c>
      <c r="BN145" t="s">
        <v>878</v>
      </c>
      <c r="BO145">
        <v>1.7E-5</v>
      </c>
      <c r="BP145">
        <v>6.0999999999999999E-5</v>
      </c>
      <c r="BQ145" t="s">
        <v>878</v>
      </c>
      <c r="BR145">
        <v>2.6899999999999998E-4</v>
      </c>
      <c r="BS145">
        <v>7.0699999999999995E-4</v>
      </c>
    </row>
    <row r="146" spans="1:71" x14ac:dyDescent="0.25">
      <c r="A146" t="s">
        <v>437</v>
      </c>
      <c r="B146" t="s">
        <v>878</v>
      </c>
      <c r="C146">
        <v>9.5000000000000001E-2</v>
      </c>
      <c r="D146" t="s">
        <v>878</v>
      </c>
      <c r="E146" s="2">
        <v>9.9999999999999995E-8</v>
      </c>
      <c r="F146" t="s">
        <v>878</v>
      </c>
      <c r="G146">
        <v>4.9399999999999997E-4</v>
      </c>
      <c r="H146">
        <v>6.4999999999999996E-6</v>
      </c>
      <c r="I146" t="s">
        <v>878</v>
      </c>
      <c r="J146">
        <v>1.0999999999999999E-2</v>
      </c>
      <c r="K146" s="2">
        <v>1.9999999999999999E-6</v>
      </c>
      <c r="L146">
        <v>1.8900000000000001E-4</v>
      </c>
      <c r="M146" t="s">
        <v>878</v>
      </c>
      <c r="N146">
        <v>6.9999999999999994E-5</v>
      </c>
      <c r="O146">
        <v>8.6399999999999997E-4</v>
      </c>
      <c r="P146">
        <v>9.3000000000000007E-6</v>
      </c>
      <c r="Q146">
        <v>7.1699999999999997E-4</v>
      </c>
      <c r="R146" t="s">
        <v>878</v>
      </c>
      <c r="S146" t="s">
        <v>878</v>
      </c>
      <c r="T146" t="s">
        <v>878</v>
      </c>
      <c r="U146">
        <v>0.38600000000000001</v>
      </c>
      <c r="V146">
        <v>2.0999999999999999E-5</v>
      </c>
      <c r="W146" t="s">
        <v>878</v>
      </c>
      <c r="X146" t="s">
        <v>878</v>
      </c>
      <c r="Y146">
        <v>2.0000000000000002E-5</v>
      </c>
      <c r="Z146" t="s">
        <v>878</v>
      </c>
      <c r="AA146" t="s">
        <v>878</v>
      </c>
      <c r="AB146" s="2">
        <v>4.9999999999999998E-7</v>
      </c>
      <c r="AC146" t="s">
        <v>878</v>
      </c>
      <c r="AD146" s="2">
        <v>0.01</v>
      </c>
      <c r="AE146">
        <v>9.2E-5</v>
      </c>
      <c r="AF146">
        <v>1.6299999999999999E-3</v>
      </c>
      <c r="AG146" t="s">
        <v>878</v>
      </c>
      <c r="AH146" s="2">
        <v>0.01</v>
      </c>
      <c r="AI146">
        <v>0.01</v>
      </c>
      <c r="AJ146">
        <v>6.4999999999999994E-5</v>
      </c>
      <c r="AK146" t="s">
        <v>878</v>
      </c>
      <c r="AL146">
        <v>4.8999999999999998E-5</v>
      </c>
      <c r="AM146" t="s">
        <v>878</v>
      </c>
      <c r="AN146" t="s">
        <v>878</v>
      </c>
      <c r="AO146" s="2">
        <v>5.0000000000000001E-3</v>
      </c>
      <c r="AP146" t="s">
        <v>878</v>
      </c>
      <c r="AQ146" t="s">
        <v>878</v>
      </c>
      <c r="AR146" t="s">
        <v>878</v>
      </c>
      <c r="AS146" t="s">
        <v>878</v>
      </c>
      <c r="AT146" t="s">
        <v>878</v>
      </c>
      <c r="AU146" s="2">
        <v>1.9999999999999999E-7</v>
      </c>
      <c r="AV146" t="s">
        <v>878</v>
      </c>
      <c r="AW146" t="s">
        <v>878</v>
      </c>
      <c r="AX146" s="2">
        <v>0.01</v>
      </c>
      <c r="AY146">
        <v>1.5999999999999999E-5</v>
      </c>
      <c r="AZ146">
        <v>1.5E-5</v>
      </c>
      <c r="BA146" s="2">
        <v>1E-4</v>
      </c>
      <c r="BB146" t="s">
        <v>878</v>
      </c>
      <c r="BC146" t="s">
        <v>878</v>
      </c>
      <c r="BD146">
        <v>4.5000000000000003E-5</v>
      </c>
      <c r="BE146">
        <v>8.2000000000000001E-5</v>
      </c>
      <c r="BF146" s="2">
        <v>1.0000000000000001E-5</v>
      </c>
      <c r="BG146" t="s">
        <v>878</v>
      </c>
      <c r="BH146" t="s">
        <v>878</v>
      </c>
      <c r="BI146">
        <v>6.3999999999999997E-5</v>
      </c>
      <c r="BJ146">
        <v>0.02</v>
      </c>
      <c r="BK146" s="2">
        <v>1.9999999999999999E-6</v>
      </c>
      <c r="BL146" t="s">
        <v>878</v>
      </c>
      <c r="BM146">
        <v>1.1E-5</v>
      </c>
      <c r="BN146" t="s">
        <v>878</v>
      </c>
      <c r="BO146">
        <v>1.0000000000000001E-5</v>
      </c>
      <c r="BP146">
        <v>5.8E-5</v>
      </c>
      <c r="BQ146" t="s">
        <v>878</v>
      </c>
      <c r="BR146">
        <v>6.2799999999999998E-4</v>
      </c>
      <c r="BS146">
        <v>6.7699999999999998E-4</v>
      </c>
    </row>
    <row r="147" spans="1:71" x14ac:dyDescent="0.25">
      <c r="A147" t="s">
        <v>438</v>
      </c>
      <c r="B147" t="s">
        <v>878</v>
      </c>
      <c r="C147" t="s">
        <v>878</v>
      </c>
      <c r="D147" t="s">
        <v>878</v>
      </c>
      <c r="E147" s="2">
        <v>1.9999999999999999E-7</v>
      </c>
      <c r="F147" t="s">
        <v>878</v>
      </c>
      <c r="G147" t="s">
        <v>878</v>
      </c>
      <c r="H147" t="s">
        <v>878</v>
      </c>
      <c r="I147" t="s">
        <v>878</v>
      </c>
      <c r="J147" t="s">
        <v>878</v>
      </c>
      <c r="K147" t="s">
        <v>878</v>
      </c>
      <c r="L147" t="s">
        <v>878</v>
      </c>
      <c r="M147" t="s">
        <v>878</v>
      </c>
      <c r="N147" t="s">
        <v>878</v>
      </c>
      <c r="O147" t="s">
        <v>878</v>
      </c>
      <c r="P147" t="s">
        <v>878</v>
      </c>
      <c r="Q147" t="s">
        <v>878</v>
      </c>
      <c r="R147" t="s">
        <v>878</v>
      </c>
      <c r="S147" t="s">
        <v>878</v>
      </c>
      <c r="T147" t="s">
        <v>878</v>
      </c>
      <c r="U147" t="s">
        <v>878</v>
      </c>
      <c r="V147" t="s">
        <v>878</v>
      </c>
      <c r="W147" t="s">
        <v>878</v>
      </c>
      <c r="X147" t="s">
        <v>878</v>
      </c>
      <c r="Y147" t="s">
        <v>878</v>
      </c>
      <c r="Z147" t="s">
        <v>878</v>
      </c>
      <c r="AA147" t="s">
        <v>878</v>
      </c>
      <c r="AB147" t="s">
        <v>878</v>
      </c>
      <c r="AC147" t="s">
        <v>878</v>
      </c>
      <c r="AD147" t="s">
        <v>878</v>
      </c>
      <c r="AE147" t="s">
        <v>878</v>
      </c>
      <c r="AF147" t="s">
        <v>878</v>
      </c>
      <c r="AG147" t="s">
        <v>878</v>
      </c>
      <c r="AH147" t="s">
        <v>878</v>
      </c>
      <c r="AI147" t="s">
        <v>878</v>
      </c>
      <c r="AJ147" t="s">
        <v>878</v>
      </c>
      <c r="AK147" t="s">
        <v>878</v>
      </c>
      <c r="AL147" t="s">
        <v>878</v>
      </c>
      <c r="AM147" t="s">
        <v>878</v>
      </c>
      <c r="AN147" t="s">
        <v>878</v>
      </c>
      <c r="AO147" t="s">
        <v>878</v>
      </c>
      <c r="AP147" t="s">
        <v>878</v>
      </c>
      <c r="AQ147" t="s">
        <v>878</v>
      </c>
      <c r="AR147" t="s">
        <v>878</v>
      </c>
      <c r="AS147" t="s">
        <v>878</v>
      </c>
      <c r="AT147" t="s">
        <v>878</v>
      </c>
      <c r="AU147" t="s">
        <v>878</v>
      </c>
      <c r="AV147" t="s">
        <v>878</v>
      </c>
      <c r="AW147" t="s">
        <v>878</v>
      </c>
      <c r="AX147" t="s">
        <v>878</v>
      </c>
      <c r="AY147" t="s">
        <v>878</v>
      </c>
      <c r="AZ147" t="s">
        <v>878</v>
      </c>
      <c r="BA147" t="s">
        <v>878</v>
      </c>
      <c r="BB147" t="s">
        <v>878</v>
      </c>
      <c r="BC147" t="s">
        <v>878</v>
      </c>
      <c r="BD147" t="s">
        <v>878</v>
      </c>
      <c r="BE147" t="s">
        <v>878</v>
      </c>
      <c r="BF147" t="s">
        <v>878</v>
      </c>
      <c r="BG147" t="s">
        <v>878</v>
      </c>
      <c r="BH147" t="s">
        <v>878</v>
      </c>
      <c r="BI147" t="s">
        <v>878</v>
      </c>
      <c r="BJ147" t="s">
        <v>878</v>
      </c>
      <c r="BK147" t="s">
        <v>878</v>
      </c>
      <c r="BL147" t="s">
        <v>878</v>
      </c>
      <c r="BM147" t="s">
        <v>878</v>
      </c>
      <c r="BN147" t="s">
        <v>878</v>
      </c>
      <c r="BO147" t="s">
        <v>878</v>
      </c>
      <c r="BP147" t="s">
        <v>878</v>
      </c>
      <c r="BQ147" t="s">
        <v>878</v>
      </c>
      <c r="BR147" t="s">
        <v>878</v>
      </c>
      <c r="BS147" t="s">
        <v>878</v>
      </c>
    </row>
    <row r="148" spans="1:71" x14ac:dyDescent="0.25">
      <c r="A148" t="s">
        <v>439</v>
      </c>
      <c r="B148">
        <v>1.2999999999999999E-5</v>
      </c>
      <c r="C148">
        <v>7.35</v>
      </c>
      <c r="D148">
        <v>1.73E-3</v>
      </c>
      <c r="E148">
        <v>3.3699999999999999E-5</v>
      </c>
      <c r="F148">
        <v>1.91E-3</v>
      </c>
      <c r="G148">
        <v>7.9000000000000008E-3</v>
      </c>
      <c r="H148">
        <v>3.4E-5</v>
      </c>
      <c r="I148" t="s">
        <v>878</v>
      </c>
      <c r="J148">
        <v>7.74</v>
      </c>
      <c r="K148">
        <v>2.5999999999999998E-5</v>
      </c>
      <c r="L148">
        <v>1.0200000000000001E-3</v>
      </c>
      <c r="M148" t="s">
        <v>878</v>
      </c>
      <c r="N148">
        <v>4.47E-3</v>
      </c>
      <c r="O148">
        <v>1.06E-2</v>
      </c>
      <c r="P148">
        <v>3.8000000000000002E-5</v>
      </c>
      <c r="Q148">
        <v>1.72E-2</v>
      </c>
      <c r="R148">
        <v>3.79E-4</v>
      </c>
      <c r="S148">
        <v>2.32E-4</v>
      </c>
      <c r="T148">
        <v>9.2E-5</v>
      </c>
      <c r="U148">
        <v>8.0399999999999991</v>
      </c>
      <c r="V148">
        <v>1.57E-3</v>
      </c>
      <c r="W148">
        <v>3.3500000000000001E-4</v>
      </c>
      <c r="X148">
        <v>1.2999999999999999E-5</v>
      </c>
      <c r="Y148">
        <v>1.5799999999999999E-4</v>
      </c>
      <c r="Z148" t="s">
        <v>878</v>
      </c>
      <c r="AA148">
        <v>8.0000000000000007E-5</v>
      </c>
      <c r="AB148">
        <v>6.9999999999999999E-6</v>
      </c>
      <c r="AC148" t="s">
        <v>878</v>
      </c>
      <c r="AD148">
        <v>0.26500000000000001</v>
      </c>
      <c r="AE148">
        <v>4.08E-4</v>
      </c>
      <c r="AF148">
        <v>1.0499999999999999E-3</v>
      </c>
      <c r="AG148">
        <v>3.3000000000000003E-5</v>
      </c>
      <c r="AH148">
        <v>3.99</v>
      </c>
      <c r="AI148">
        <v>0.13700000000000001</v>
      </c>
      <c r="AJ148">
        <v>7.2000000000000002E-5</v>
      </c>
      <c r="AK148">
        <v>1.68</v>
      </c>
      <c r="AL148">
        <v>3.39E-4</v>
      </c>
      <c r="AM148">
        <v>7.5600000000000005E-4</v>
      </c>
      <c r="AN148">
        <v>5.4000000000000003E-3</v>
      </c>
      <c r="AO148">
        <v>0.04</v>
      </c>
      <c r="AP148">
        <v>8.5400000000000005E-4</v>
      </c>
      <c r="AQ148" t="s">
        <v>878</v>
      </c>
      <c r="AR148">
        <v>1.4999999999999999E-4</v>
      </c>
      <c r="AS148">
        <v>1.5E-6</v>
      </c>
      <c r="AT148">
        <v>2.6899999999999998E-4</v>
      </c>
      <c r="AU148">
        <v>1.9999999999999999E-7</v>
      </c>
      <c r="AV148" t="s">
        <v>878</v>
      </c>
      <c r="AW148" t="s">
        <v>878</v>
      </c>
      <c r="AX148">
        <v>0.188</v>
      </c>
      <c r="AY148">
        <v>5.5999999999999999E-5</v>
      </c>
      <c r="AZ148">
        <v>4.3699999999999998E-3</v>
      </c>
      <c r="BA148" t="s">
        <v>878</v>
      </c>
      <c r="BB148" t="s">
        <v>878</v>
      </c>
      <c r="BC148">
        <v>1.3799999999999999E-4</v>
      </c>
      <c r="BD148">
        <v>7.7000000000000001E-5</v>
      </c>
      <c r="BE148">
        <v>2.3099999999999999E-2</v>
      </c>
      <c r="BF148">
        <v>2.3E-5</v>
      </c>
      <c r="BG148">
        <v>5.7000000000000003E-5</v>
      </c>
      <c r="BH148">
        <v>4.8999999999999997E-6</v>
      </c>
      <c r="BI148">
        <v>5.0000000000000002E-5</v>
      </c>
      <c r="BJ148">
        <v>0.63900000000000001</v>
      </c>
      <c r="BK148">
        <v>7.9999999999999996E-6</v>
      </c>
      <c r="BL148">
        <v>3.4E-5</v>
      </c>
      <c r="BM148">
        <v>1.5E-5</v>
      </c>
      <c r="BN148">
        <v>1.3899999999999999E-2</v>
      </c>
      <c r="BO148">
        <v>8.1400000000000005E-4</v>
      </c>
      <c r="BP148">
        <v>2.0600000000000002E-3</v>
      </c>
      <c r="BQ148">
        <v>2.2599999999999999E-4</v>
      </c>
      <c r="BR148">
        <v>9.7999999999999997E-3</v>
      </c>
      <c r="BS148">
        <v>5.0000000000000001E-3</v>
      </c>
    </row>
    <row r="149" spans="1:71" x14ac:dyDescent="0.25">
      <c r="A149" t="s">
        <v>440</v>
      </c>
      <c r="B149">
        <v>1.77E-5</v>
      </c>
      <c r="C149">
        <v>7.14</v>
      </c>
      <c r="D149">
        <v>2.7200000000000002E-3</v>
      </c>
      <c r="E149">
        <v>5.4200000000000003E-5</v>
      </c>
      <c r="F149" t="s">
        <v>878</v>
      </c>
      <c r="G149">
        <v>1.12E-2</v>
      </c>
      <c r="H149">
        <v>3.6000000000000001E-5</v>
      </c>
      <c r="I149">
        <v>3.7000000000000002E-6</v>
      </c>
      <c r="J149">
        <v>7.47</v>
      </c>
      <c r="K149">
        <v>3.4999999999999997E-5</v>
      </c>
      <c r="L149">
        <v>1.1000000000000001E-3</v>
      </c>
      <c r="M149" t="s">
        <v>878</v>
      </c>
      <c r="N149">
        <v>4.47E-3</v>
      </c>
      <c r="O149">
        <v>1.3299999999999999E-2</v>
      </c>
      <c r="P149">
        <v>5.5999999999999999E-5</v>
      </c>
      <c r="Q149">
        <v>1.61E-2</v>
      </c>
      <c r="R149">
        <v>3.7100000000000002E-4</v>
      </c>
      <c r="S149">
        <v>2.3499999999999999E-4</v>
      </c>
      <c r="T149">
        <v>9.2999999999999997E-5</v>
      </c>
      <c r="U149">
        <v>8.0500000000000007</v>
      </c>
      <c r="V149">
        <v>1.5900000000000001E-3</v>
      </c>
      <c r="W149">
        <v>3.2299999999999999E-4</v>
      </c>
      <c r="X149" t="s">
        <v>878</v>
      </c>
      <c r="Y149">
        <v>1.63E-4</v>
      </c>
      <c r="Z149" t="s">
        <v>878</v>
      </c>
      <c r="AA149">
        <v>8.2000000000000001E-5</v>
      </c>
      <c r="AB149">
        <v>6.9999999999999999E-6</v>
      </c>
      <c r="AC149" t="s">
        <v>878</v>
      </c>
      <c r="AD149">
        <v>0.28799999999999998</v>
      </c>
      <c r="AE149">
        <v>4.4700000000000002E-4</v>
      </c>
      <c r="AF149">
        <v>1.1100000000000001E-3</v>
      </c>
      <c r="AG149">
        <v>3.3000000000000003E-5</v>
      </c>
      <c r="AH149">
        <v>3.9</v>
      </c>
      <c r="AI149">
        <v>0.13900000000000001</v>
      </c>
      <c r="AJ149">
        <v>8.6000000000000003E-5</v>
      </c>
      <c r="AK149">
        <v>1.75</v>
      </c>
      <c r="AL149">
        <v>3.5E-4</v>
      </c>
      <c r="AM149">
        <v>7.9799999999999999E-4</v>
      </c>
      <c r="AN149" t="s">
        <v>878</v>
      </c>
      <c r="AO149">
        <v>3.9E-2</v>
      </c>
      <c r="AP149">
        <v>1.2800000000000001E-3</v>
      </c>
      <c r="AQ149" t="s">
        <v>878</v>
      </c>
      <c r="AR149">
        <v>1.66E-4</v>
      </c>
      <c r="AS149" t="s">
        <v>878</v>
      </c>
      <c r="AT149" t="s">
        <v>878</v>
      </c>
      <c r="AU149" s="2">
        <v>1.9999999999999999E-7</v>
      </c>
      <c r="AV149" t="s">
        <v>878</v>
      </c>
      <c r="AW149" t="s">
        <v>878</v>
      </c>
      <c r="AX149">
        <v>0.22</v>
      </c>
      <c r="AY149">
        <v>7.1000000000000005E-5</v>
      </c>
      <c r="AZ149">
        <v>4.2199999999999998E-3</v>
      </c>
      <c r="BA149" t="s">
        <v>878</v>
      </c>
      <c r="BB149" t="s">
        <v>878</v>
      </c>
      <c r="BC149" t="s">
        <v>878</v>
      </c>
      <c r="BD149">
        <v>9.0000000000000006E-5</v>
      </c>
      <c r="BE149">
        <v>1.7899999999999999E-2</v>
      </c>
      <c r="BF149">
        <v>2.1999999999999999E-5</v>
      </c>
      <c r="BG149">
        <v>5.8E-5</v>
      </c>
      <c r="BH149" t="s">
        <v>878</v>
      </c>
      <c r="BI149">
        <v>7.2000000000000002E-5</v>
      </c>
      <c r="BJ149">
        <v>0.61699999999999999</v>
      </c>
      <c r="BK149">
        <v>1.2E-5</v>
      </c>
      <c r="BL149">
        <v>3.3000000000000003E-5</v>
      </c>
      <c r="BM149">
        <v>2.0000000000000002E-5</v>
      </c>
      <c r="BN149" t="s">
        <v>878</v>
      </c>
      <c r="BO149">
        <v>1.5200000000000001E-3</v>
      </c>
      <c r="BP149">
        <v>2.0699999999999998E-3</v>
      </c>
      <c r="BQ149">
        <v>2.2000000000000001E-4</v>
      </c>
      <c r="BR149">
        <v>1.1299999999999999E-2</v>
      </c>
      <c r="BS149">
        <v>5.0000000000000001E-3</v>
      </c>
    </row>
    <row r="150" spans="1:71" x14ac:dyDescent="0.25">
      <c r="A150" t="s">
        <v>441</v>
      </c>
      <c r="B150">
        <v>1.8199999999999999E-5</v>
      </c>
      <c r="C150">
        <v>6.89</v>
      </c>
      <c r="D150">
        <v>3.3999999999999998E-3</v>
      </c>
      <c r="E150">
        <v>5.5600000000000003E-5</v>
      </c>
      <c r="F150">
        <v>2.8600000000000001E-3</v>
      </c>
      <c r="G150">
        <v>2.9899999999999999E-2</v>
      </c>
      <c r="H150">
        <v>3.6999999999999998E-5</v>
      </c>
      <c r="I150">
        <v>2.9000000000000002E-6</v>
      </c>
      <c r="J150">
        <v>6.43</v>
      </c>
      <c r="K150">
        <v>3.8999999999999999E-5</v>
      </c>
      <c r="L150">
        <v>1.1299999999999999E-3</v>
      </c>
      <c r="M150" t="s">
        <v>878</v>
      </c>
      <c r="N150">
        <v>4.6600000000000001E-3</v>
      </c>
      <c r="O150">
        <v>1.54E-2</v>
      </c>
      <c r="P150">
        <v>5.8E-5</v>
      </c>
      <c r="Q150">
        <v>1.5599999999999999E-2</v>
      </c>
      <c r="R150">
        <v>3.77E-4</v>
      </c>
      <c r="S150">
        <v>2.32E-4</v>
      </c>
      <c r="T150">
        <v>9.2E-5</v>
      </c>
      <c r="U150">
        <v>8.31</v>
      </c>
      <c r="V150">
        <v>1.5399999999999999E-3</v>
      </c>
      <c r="W150">
        <v>3.0400000000000002E-4</v>
      </c>
      <c r="X150">
        <v>1.2999999999999999E-5</v>
      </c>
      <c r="Y150">
        <v>1.54E-4</v>
      </c>
      <c r="Z150" t="s">
        <v>878</v>
      </c>
      <c r="AA150">
        <v>7.7000000000000001E-5</v>
      </c>
      <c r="AB150">
        <v>7.0999999999999998E-6</v>
      </c>
      <c r="AC150" t="s">
        <v>878</v>
      </c>
      <c r="AD150">
        <v>0.47699999999999998</v>
      </c>
      <c r="AE150">
        <v>4.5199999999999998E-4</v>
      </c>
      <c r="AF150">
        <v>1.1999999999999999E-3</v>
      </c>
      <c r="AG150">
        <v>3.3000000000000003E-5</v>
      </c>
      <c r="AH150">
        <v>4.1399999999999997</v>
      </c>
      <c r="AI150">
        <v>0.158</v>
      </c>
      <c r="AJ150">
        <v>1.46E-4</v>
      </c>
      <c r="AK150">
        <v>2.04</v>
      </c>
      <c r="AL150">
        <v>3.6600000000000001E-4</v>
      </c>
      <c r="AM150">
        <v>7.9799999999999999E-4</v>
      </c>
      <c r="AN150">
        <v>7.3000000000000001E-3</v>
      </c>
      <c r="AO150">
        <v>4.3999999999999997E-2</v>
      </c>
      <c r="AP150">
        <v>1.3600000000000001E-3</v>
      </c>
      <c r="AQ150" t="s">
        <v>878</v>
      </c>
      <c r="AR150">
        <v>1.64E-4</v>
      </c>
      <c r="AS150" t="s">
        <v>878</v>
      </c>
      <c r="AT150">
        <v>3.9899999999999999E-4</v>
      </c>
      <c r="AU150">
        <v>2.9999999999999999E-7</v>
      </c>
      <c r="AV150" t="s">
        <v>878</v>
      </c>
      <c r="AW150" t="s">
        <v>878</v>
      </c>
      <c r="AX150">
        <v>0.26400000000000001</v>
      </c>
      <c r="AY150">
        <v>8.2000000000000001E-5</v>
      </c>
      <c r="AZ150">
        <v>3.9399999999999999E-3</v>
      </c>
      <c r="BA150" t="s">
        <v>878</v>
      </c>
      <c r="BB150" t="s">
        <v>878</v>
      </c>
      <c r="BC150">
        <v>1.5300000000000001E-4</v>
      </c>
      <c r="BD150">
        <v>9.3999999999999994E-5</v>
      </c>
      <c r="BE150">
        <v>2.0299999999999999E-2</v>
      </c>
      <c r="BF150">
        <v>2.4000000000000001E-5</v>
      </c>
      <c r="BG150">
        <v>5.5999999999999999E-5</v>
      </c>
      <c r="BH150">
        <v>6.0000000000000002E-6</v>
      </c>
      <c r="BI150">
        <v>6.4999999999999994E-5</v>
      </c>
      <c r="BJ150">
        <v>0.63800000000000001</v>
      </c>
      <c r="BK150">
        <v>1.2E-5</v>
      </c>
      <c r="BL150">
        <v>3.3000000000000003E-5</v>
      </c>
      <c r="BM150">
        <v>2.0000000000000002E-5</v>
      </c>
      <c r="BN150">
        <v>1.41E-2</v>
      </c>
      <c r="BO150">
        <v>1.6999999999999999E-3</v>
      </c>
      <c r="BP150">
        <v>2.0500000000000002E-3</v>
      </c>
      <c r="BQ150">
        <v>2.13E-4</v>
      </c>
      <c r="BR150">
        <v>1.18E-2</v>
      </c>
      <c r="BS150">
        <v>4.5399999999999998E-3</v>
      </c>
    </row>
    <row r="151" spans="1:71" x14ac:dyDescent="0.25">
      <c r="A151" t="s">
        <v>442</v>
      </c>
      <c r="B151">
        <v>9.3000000000000007E-6</v>
      </c>
      <c r="C151">
        <v>2.4700000000000002</v>
      </c>
      <c r="D151">
        <v>1.8499999999999999E-2</v>
      </c>
      <c r="E151">
        <v>9.0199999999999997E-5</v>
      </c>
      <c r="F151" t="s">
        <v>878</v>
      </c>
      <c r="G151">
        <v>9.7000000000000003E-3</v>
      </c>
      <c r="H151">
        <v>1.1900000000000001E-4</v>
      </c>
      <c r="I151">
        <v>3.1000000000000001E-5</v>
      </c>
      <c r="J151">
        <v>0.187</v>
      </c>
      <c r="K151">
        <v>3.1999999999999999E-6</v>
      </c>
      <c r="L151">
        <v>5.7999999999999996E-3</v>
      </c>
      <c r="M151" t="s">
        <v>878</v>
      </c>
      <c r="N151" t="s">
        <v>878</v>
      </c>
      <c r="O151">
        <v>0.01</v>
      </c>
      <c r="P151">
        <v>7.45E-4</v>
      </c>
      <c r="Q151">
        <v>2.2599999999999999E-3</v>
      </c>
      <c r="R151">
        <v>2.2499999999999999E-4</v>
      </c>
      <c r="S151">
        <v>1E-4</v>
      </c>
      <c r="T151">
        <v>8.0000000000000007E-5</v>
      </c>
      <c r="U151">
        <v>3.41</v>
      </c>
      <c r="V151">
        <v>7.5299999999999998E-4</v>
      </c>
      <c r="W151">
        <v>3.7800000000000003E-4</v>
      </c>
      <c r="X151">
        <v>9.9000000000000001E-6</v>
      </c>
      <c r="Y151">
        <v>7.7999999999999999E-5</v>
      </c>
      <c r="Z151" t="s">
        <v>878</v>
      </c>
      <c r="AA151">
        <v>3.8999999999999999E-5</v>
      </c>
      <c r="AB151">
        <v>2.3E-6</v>
      </c>
      <c r="AC151" t="s">
        <v>878</v>
      </c>
      <c r="AD151">
        <v>0.97199999999999998</v>
      </c>
      <c r="AE151">
        <v>2.98E-3</v>
      </c>
      <c r="AF151">
        <v>3.3899999999999998E-3</v>
      </c>
      <c r="AG151">
        <v>1.2E-5</v>
      </c>
      <c r="AH151">
        <v>1.3</v>
      </c>
      <c r="AI151">
        <v>2.1000000000000001E-2</v>
      </c>
      <c r="AJ151">
        <v>5.7000000000000003E-5</v>
      </c>
      <c r="AK151">
        <v>7.3999999999999996E-2</v>
      </c>
      <c r="AL151" t="s">
        <v>878</v>
      </c>
      <c r="AM151" t="s">
        <v>878</v>
      </c>
      <c r="AN151">
        <v>5.7000000000000002E-3</v>
      </c>
      <c r="AO151">
        <v>0.05</v>
      </c>
      <c r="AP151">
        <v>7.7399999999999995E-4</v>
      </c>
      <c r="AQ151" t="s">
        <v>878</v>
      </c>
      <c r="AR151">
        <v>7.6300000000000001E-4</v>
      </c>
      <c r="AS151" t="s">
        <v>878</v>
      </c>
      <c r="AT151">
        <v>9.4000000000000004E-3</v>
      </c>
      <c r="AU151" t="s">
        <v>878</v>
      </c>
      <c r="AV151" t="s">
        <v>878</v>
      </c>
      <c r="AW151" t="s">
        <v>878</v>
      </c>
      <c r="AX151">
        <v>0.05</v>
      </c>
      <c r="AY151">
        <v>1.3299999999999999E-2</v>
      </c>
      <c r="AZ151">
        <v>5.8E-4</v>
      </c>
      <c r="BA151" t="s">
        <v>878</v>
      </c>
      <c r="BB151" t="s">
        <v>878</v>
      </c>
      <c r="BC151">
        <v>5.1400000000000003E-4</v>
      </c>
      <c r="BD151">
        <v>1.2999999999999999E-4</v>
      </c>
      <c r="BE151">
        <v>1.5499999999999999E-3</v>
      </c>
      <c r="BF151" t="s">
        <v>878</v>
      </c>
      <c r="BG151">
        <v>4.5000000000000003E-5</v>
      </c>
      <c r="BH151" t="s">
        <v>878</v>
      </c>
      <c r="BI151">
        <v>1.31E-3</v>
      </c>
      <c r="BJ151">
        <v>0.14599999999999999</v>
      </c>
      <c r="BK151">
        <v>5.8999999999999998E-5</v>
      </c>
      <c r="BL151" t="s">
        <v>878</v>
      </c>
      <c r="BM151">
        <v>1.5100000000000001E-4</v>
      </c>
      <c r="BN151">
        <v>6.7000000000000002E-3</v>
      </c>
      <c r="BO151">
        <v>3.8000000000000002E-5</v>
      </c>
      <c r="BP151">
        <v>9.5299999999999996E-4</v>
      </c>
      <c r="BQ151">
        <v>8.6000000000000003E-5</v>
      </c>
      <c r="BR151">
        <v>7.4999999999999997E-3</v>
      </c>
      <c r="BS151" t="s">
        <v>878</v>
      </c>
    </row>
    <row r="152" spans="1:71" x14ac:dyDescent="0.25">
      <c r="A152" t="s">
        <v>444</v>
      </c>
      <c r="B152">
        <v>1.0200000000000001E-5</v>
      </c>
      <c r="C152">
        <v>7.01</v>
      </c>
      <c r="D152">
        <v>4.41E-2</v>
      </c>
      <c r="E152">
        <v>9.4599999999999996E-5</v>
      </c>
      <c r="F152" t="s">
        <v>878</v>
      </c>
      <c r="G152">
        <v>6.9400000000000003E-2</v>
      </c>
      <c r="H152">
        <v>2.3499999999999999E-4</v>
      </c>
      <c r="I152">
        <v>3.1000000000000001E-5</v>
      </c>
      <c r="J152">
        <v>0.995</v>
      </c>
      <c r="K152">
        <v>4.5000000000000001E-6</v>
      </c>
      <c r="L152">
        <v>7.9000000000000008E-3</v>
      </c>
      <c r="M152" t="s">
        <v>878</v>
      </c>
      <c r="N152">
        <v>1.66E-3</v>
      </c>
      <c r="O152">
        <v>1.2200000000000001E-2</v>
      </c>
      <c r="P152">
        <v>8.6300000000000005E-4</v>
      </c>
      <c r="Q152">
        <v>2.6700000000000001E-3</v>
      </c>
      <c r="R152">
        <v>3.3799999999999998E-4</v>
      </c>
      <c r="S152">
        <v>1.7799999999999999E-4</v>
      </c>
      <c r="T152">
        <v>1.2400000000000001E-4</v>
      </c>
      <c r="U152">
        <v>3.85</v>
      </c>
      <c r="V152">
        <v>1.8400000000000001E-3</v>
      </c>
      <c r="W152">
        <v>4.9600000000000002E-4</v>
      </c>
      <c r="X152">
        <v>1.2E-5</v>
      </c>
      <c r="Y152">
        <v>4.06E-4</v>
      </c>
      <c r="Z152" t="s">
        <v>878</v>
      </c>
      <c r="AA152">
        <v>6.2000000000000003E-5</v>
      </c>
      <c r="AB152">
        <v>6.2999999999999998E-6</v>
      </c>
      <c r="AC152" t="s">
        <v>878</v>
      </c>
      <c r="AD152">
        <v>2.5099999999999998</v>
      </c>
      <c r="AE152">
        <v>3.7599999999999999E-3</v>
      </c>
      <c r="AF152">
        <v>5.0000000000000001E-3</v>
      </c>
      <c r="AG152">
        <v>2.8E-5</v>
      </c>
      <c r="AH152">
        <v>1.62</v>
      </c>
      <c r="AI152">
        <v>4.1000000000000002E-2</v>
      </c>
      <c r="AJ152">
        <v>1.05E-4</v>
      </c>
      <c r="AK152">
        <v>0.81</v>
      </c>
      <c r="AL152">
        <v>1.3500000000000001E-3</v>
      </c>
      <c r="AM152">
        <v>3.3500000000000001E-3</v>
      </c>
      <c r="AN152">
        <v>5.8999999999999999E-3</v>
      </c>
      <c r="AO152">
        <v>6.7000000000000004E-2</v>
      </c>
      <c r="AP152">
        <v>1.92E-3</v>
      </c>
      <c r="AQ152" t="s">
        <v>878</v>
      </c>
      <c r="AR152">
        <v>8.9599999999999999E-4</v>
      </c>
      <c r="AS152" t="s">
        <v>878</v>
      </c>
      <c r="AT152">
        <v>8.3999999999999995E-3</v>
      </c>
      <c r="AU152" s="2">
        <v>1.9999999999999999E-7</v>
      </c>
      <c r="AV152" t="s">
        <v>878</v>
      </c>
      <c r="AW152" t="s">
        <v>878</v>
      </c>
      <c r="AX152">
        <v>0.17199999999999999</v>
      </c>
      <c r="AY152">
        <v>1.8700000000000001E-2</v>
      </c>
      <c r="AZ152">
        <v>1.3600000000000001E-3</v>
      </c>
      <c r="BA152" t="s">
        <v>878</v>
      </c>
      <c r="BB152" t="s">
        <v>878</v>
      </c>
      <c r="BC152" t="s">
        <v>878</v>
      </c>
      <c r="BD152">
        <v>3.4400000000000001E-4</v>
      </c>
      <c r="BE152">
        <v>1.34E-2</v>
      </c>
      <c r="BF152">
        <v>1.01E-4</v>
      </c>
      <c r="BG152">
        <v>6.7000000000000002E-5</v>
      </c>
      <c r="BH152" t="s">
        <v>878</v>
      </c>
      <c r="BI152">
        <v>1.4300000000000001E-3</v>
      </c>
      <c r="BJ152">
        <v>0.443</v>
      </c>
      <c r="BK152">
        <v>7.7000000000000001E-5</v>
      </c>
      <c r="BL152">
        <v>2.5000000000000001E-5</v>
      </c>
      <c r="BM152">
        <v>2.7099999999999997E-4</v>
      </c>
      <c r="BN152">
        <v>6.7000000000000002E-3</v>
      </c>
      <c r="BO152">
        <v>1.9000000000000001E-4</v>
      </c>
      <c r="BP152">
        <v>1.5900000000000001E-3</v>
      </c>
      <c r="BQ152">
        <v>1.7000000000000001E-4</v>
      </c>
      <c r="BR152">
        <v>9.1000000000000004E-3</v>
      </c>
      <c r="BS152">
        <v>1.4E-2</v>
      </c>
    </row>
    <row r="153" spans="1:71" x14ac:dyDescent="0.25">
      <c r="A153" t="s">
        <v>445</v>
      </c>
      <c r="B153">
        <v>2.8500000000000002E-5</v>
      </c>
      <c r="C153">
        <v>6.97</v>
      </c>
      <c r="D153">
        <v>4.6800000000000001E-3</v>
      </c>
      <c r="E153">
        <v>1.05E-4</v>
      </c>
      <c r="F153">
        <v>2.0200000000000001E-3</v>
      </c>
      <c r="G153">
        <v>1.29E-2</v>
      </c>
      <c r="H153">
        <v>3.8999999999999999E-5</v>
      </c>
      <c r="I153">
        <v>4.1999999999999996E-6</v>
      </c>
      <c r="J153">
        <v>7.1</v>
      </c>
      <c r="K153">
        <v>5.1999999999999997E-5</v>
      </c>
      <c r="L153">
        <v>1.1900000000000001E-3</v>
      </c>
      <c r="M153" t="s">
        <v>878</v>
      </c>
      <c r="N153">
        <v>4.1999999999999997E-3</v>
      </c>
      <c r="O153">
        <v>1.18E-2</v>
      </c>
      <c r="P153">
        <v>7.8999999999999996E-5</v>
      </c>
      <c r="Q153">
        <v>1.6199999999999999E-2</v>
      </c>
      <c r="R153">
        <v>3.6900000000000002E-4</v>
      </c>
      <c r="S153">
        <v>2.24E-4</v>
      </c>
      <c r="T153">
        <v>8.8999999999999995E-5</v>
      </c>
      <c r="U153">
        <v>7.72</v>
      </c>
      <c r="V153">
        <v>1.5100000000000001E-3</v>
      </c>
      <c r="W153">
        <v>3.1599999999999998E-4</v>
      </c>
      <c r="X153">
        <v>1.1E-5</v>
      </c>
      <c r="Y153">
        <v>1.6100000000000001E-4</v>
      </c>
      <c r="Z153" t="s">
        <v>878</v>
      </c>
      <c r="AA153">
        <v>7.8999999999999996E-5</v>
      </c>
      <c r="AB153">
        <v>7.3000000000000004E-6</v>
      </c>
      <c r="AC153" t="s">
        <v>878</v>
      </c>
      <c r="AD153">
        <v>0.37</v>
      </c>
      <c r="AE153">
        <v>4.9200000000000003E-4</v>
      </c>
      <c r="AF153">
        <v>1.1199999999999999E-3</v>
      </c>
      <c r="AG153">
        <v>3.1999999999999999E-5</v>
      </c>
      <c r="AH153">
        <v>3.76</v>
      </c>
      <c r="AI153">
        <v>0.13400000000000001</v>
      </c>
      <c r="AJ153">
        <v>9.2E-5</v>
      </c>
      <c r="AK153">
        <v>1.73</v>
      </c>
      <c r="AL153">
        <v>3.3100000000000002E-4</v>
      </c>
      <c r="AM153">
        <v>7.8899999999999999E-4</v>
      </c>
      <c r="AN153">
        <v>5.5999999999999999E-3</v>
      </c>
      <c r="AO153">
        <v>0.04</v>
      </c>
      <c r="AP153">
        <v>2.1299999999999999E-3</v>
      </c>
      <c r="AQ153" t="s">
        <v>878</v>
      </c>
      <c r="AR153">
        <v>1.65E-4</v>
      </c>
      <c r="AS153">
        <v>1.3999999999999999E-6</v>
      </c>
      <c r="AT153">
        <v>5.0500000000000002E-4</v>
      </c>
      <c r="AU153">
        <v>1.9999999999999999E-7</v>
      </c>
      <c r="AV153" t="s">
        <v>878</v>
      </c>
      <c r="AW153" t="s">
        <v>878</v>
      </c>
      <c r="AX153">
        <v>0.31900000000000001</v>
      </c>
      <c r="AY153">
        <v>1.1E-4</v>
      </c>
      <c r="AZ153">
        <v>3.96E-3</v>
      </c>
      <c r="BA153" t="s">
        <v>878</v>
      </c>
      <c r="BB153" t="s">
        <v>878</v>
      </c>
      <c r="BC153">
        <v>1.5100000000000001E-4</v>
      </c>
      <c r="BD153">
        <v>9.5000000000000005E-5</v>
      </c>
      <c r="BE153">
        <v>1.7500000000000002E-2</v>
      </c>
      <c r="BF153">
        <v>2.3E-5</v>
      </c>
      <c r="BG153">
        <v>5.5000000000000002E-5</v>
      </c>
      <c r="BH153">
        <v>8.3000000000000002E-6</v>
      </c>
      <c r="BI153">
        <v>8.3999999999999995E-5</v>
      </c>
      <c r="BJ153">
        <v>0.59499999999999997</v>
      </c>
      <c r="BK153">
        <v>1.8E-5</v>
      </c>
      <c r="BL153">
        <v>3.3000000000000003E-5</v>
      </c>
      <c r="BM153">
        <v>2.5000000000000001E-5</v>
      </c>
      <c r="BN153">
        <v>1.3899999999999999E-2</v>
      </c>
      <c r="BO153">
        <v>2.63E-3</v>
      </c>
      <c r="BP153">
        <v>1.98E-3</v>
      </c>
      <c r="BQ153">
        <v>2.2100000000000001E-4</v>
      </c>
      <c r="BR153">
        <v>1.2800000000000001E-2</v>
      </c>
      <c r="BS153">
        <v>5.1999999999999998E-3</v>
      </c>
    </row>
    <row r="154" spans="1:71" x14ac:dyDescent="0.25">
      <c r="A154" t="s">
        <v>446</v>
      </c>
      <c r="B154">
        <v>3.0599999999999998E-5</v>
      </c>
      <c r="C154">
        <v>6.8</v>
      </c>
      <c r="D154">
        <v>6.0000000000000001E-3</v>
      </c>
      <c r="E154">
        <v>1.07E-4</v>
      </c>
      <c r="F154">
        <v>2.3700000000000001E-3</v>
      </c>
      <c r="G154">
        <v>2.7E-2</v>
      </c>
      <c r="H154">
        <v>3.8999999999999999E-5</v>
      </c>
      <c r="I154">
        <v>4.6E-6</v>
      </c>
      <c r="J154">
        <v>6.33</v>
      </c>
      <c r="K154">
        <v>5.8E-5</v>
      </c>
      <c r="L154">
        <v>1.2600000000000001E-3</v>
      </c>
      <c r="M154" t="s">
        <v>878</v>
      </c>
      <c r="N154">
        <v>4.3600000000000002E-3</v>
      </c>
      <c r="O154">
        <v>1.46E-2</v>
      </c>
      <c r="P154">
        <v>8.8999999999999995E-5</v>
      </c>
      <c r="Q154">
        <v>1.61E-2</v>
      </c>
      <c r="R154">
        <v>3.6000000000000002E-4</v>
      </c>
      <c r="S154">
        <v>2.1800000000000001E-4</v>
      </c>
      <c r="T154">
        <v>9.0000000000000006E-5</v>
      </c>
      <c r="U154">
        <v>7.84</v>
      </c>
      <c r="V154">
        <v>1.5E-3</v>
      </c>
      <c r="W154">
        <v>2.9599999999999998E-4</v>
      </c>
      <c r="X154">
        <v>8.3000000000000002E-6</v>
      </c>
      <c r="Y154">
        <v>1.6000000000000001E-4</v>
      </c>
      <c r="Z154" t="s">
        <v>878</v>
      </c>
      <c r="AA154">
        <v>7.3999999999999996E-5</v>
      </c>
      <c r="AB154">
        <v>7.3000000000000004E-6</v>
      </c>
      <c r="AC154" t="s">
        <v>878</v>
      </c>
      <c r="AD154">
        <v>0.54100000000000004</v>
      </c>
      <c r="AE154">
        <v>5.2999999999999998E-4</v>
      </c>
      <c r="AF154">
        <v>1.2199999999999999E-3</v>
      </c>
      <c r="AG154">
        <v>3.1999999999999999E-5</v>
      </c>
      <c r="AH154">
        <v>3.87</v>
      </c>
      <c r="AI154">
        <v>0.14699999999999999</v>
      </c>
      <c r="AJ154">
        <v>2.34E-4</v>
      </c>
      <c r="AK154">
        <v>1.92</v>
      </c>
      <c r="AL154">
        <v>3.5399999999999999E-4</v>
      </c>
      <c r="AM154">
        <v>8.2700000000000004E-4</v>
      </c>
      <c r="AN154">
        <v>6.7999999999999996E-3</v>
      </c>
      <c r="AO154">
        <v>4.2999999999999997E-2</v>
      </c>
      <c r="AP154">
        <v>2.3900000000000002E-3</v>
      </c>
      <c r="AQ154" t="s">
        <v>878</v>
      </c>
      <c r="AR154">
        <v>1.7100000000000001E-4</v>
      </c>
      <c r="AS154" t="s">
        <v>878</v>
      </c>
      <c r="AT154">
        <v>5.8799999999999998E-4</v>
      </c>
      <c r="AU154">
        <v>2.9999999999999999E-7</v>
      </c>
      <c r="AV154" t="s">
        <v>878</v>
      </c>
      <c r="AW154" t="s">
        <v>878</v>
      </c>
      <c r="AX154">
        <v>0.373</v>
      </c>
      <c r="AY154">
        <v>1.3100000000000001E-4</v>
      </c>
      <c r="AZ154">
        <v>3.7399999999999998E-3</v>
      </c>
      <c r="BA154" t="s">
        <v>878</v>
      </c>
      <c r="BB154" t="s">
        <v>878</v>
      </c>
      <c r="BC154">
        <v>1.5100000000000001E-4</v>
      </c>
      <c r="BD154">
        <v>1.13E-4</v>
      </c>
      <c r="BE154">
        <v>1.9800000000000002E-2</v>
      </c>
      <c r="BF154">
        <v>2.3E-5</v>
      </c>
      <c r="BG154">
        <v>5.3000000000000001E-5</v>
      </c>
      <c r="BH154">
        <v>8.8999999999999995E-6</v>
      </c>
      <c r="BI154">
        <v>9.2999999999999997E-5</v>
      </c>
      <c r="BJ154">
        <v>0.59699999999999998</v>
      </c>
      <c r="BK154">
        <v>2.0999999999999999E-5</v>
      </c>
      <c r="BL154">
        <v>3.1999999999999999E-5</v>
      </c>
      <c r="BM154">
        <v>3.0000000000000001E-5</v>
      </c>
      <c r="BN154">
        <v>1.3100000000000001E-2</v>
      </c>
      <c r="BO154">
        <v>2.99E-3</v>
      </c>
      <c r="BP154">
        <v>1.97E-3</v>
      </c>
      <c r="BQ154">
        <v>2.0599999999999999E-4</v>
      </c>
      <c r="BR154">
        <v>1.38E-2</v>
      </c>
      <c r="BS154">
        <v>5.0000000000000001E-3</v>
      </c>
    </row>
    <row r="155" spans="1:71" x14ac:dyDescent="0.25">
      <c r="A155" t="s">
        <v>447</v>
      </c>
      <c r="B155">
        <v>3.4100000000000002E-5</v>
      </c>
      <c r="C155">
        <v>7.05</v>
      </c>
      <c r="D155">
        <v>5.4999999999999997E-3</v>
      </c>
      <c r="E155">
        <v>1.2E-4</v>
      </c>
      <c r="F155">
        <v>1.98E-3</v>
      </c>
      <c r="G155">
        <v>1.29E-2</v>
      </c>
      <c r="H155">
        <v>4.1999999999999998E-5</v>
      </c>
      <c r="I155">
        <v>4.6999999999999999E-6</v>
      </c>
      <c r="J155">
        <v>7.08</v>
      </c>
      <c r="K155">
        <v>5.7000000000000003E-5</v>
      </c>
      <c r="L155">
        <v>1.2899999999999999E-3</v>
      </c>
      <c r="M155" t="s">
        <v>878</v>
      </c>
      <c r="N155">
        <v>4.1200000000000004E-3</v>
      </c>
      <c r="O155">
        <v>1.0999999999999999E-2</v>
      </c>
      <c r="P155">
        <v>9.2E-5</v>
      </c>
      <c r="Q155">
        <v>1.7500000000000002E-2</v>
      </c>
      <c r="R155">
        <v>3.6000000000000002E-4</v>
      </c>
      <c r="S155">
        <v>2.1699999999999999E-4</v>
      </c>
      <c r="T155">
        <v>9.0000000000000006E-5</v>
      </c>
      <c r="U155">
        <v>7.53</v>
      </c>
      <c r="V155">
        <v>1.5499999999999999E-3</v>
      </c>
      <c r="W155">
        <v>3.1799999999999998E-4</v>
      </c>
      <c r="X155">
        <v>1.1E-5</v>
      </c>
      <c r="Y155">
        <v>1.64E-4</v>
      </c>
      <c r="Z155" t="s">
        <v>878</v>
      </c>
      <c r="AA155">
        <v>7.6000000000000004E-5</v>
      </c>
      <c r="AB155">
        <v>7.4000000000000003E-6</v>
      </c>
      <c r="AC155" t="s">
        <v>878</v>
      </c>
      <c r="AD155">
        <v>0.46</v>
      </c>
      <c r="AE155">
        <v>5.5099999999999995E-4</v>
      </c>
      <c r="AF155">
        <v>1.1000000000000001E-3</v>
      </c>
      <c r="AG155">
        <v>3.1000000000000001E-5</v>
      </c>
      <c r="AH155">
        <v>3.59</v>
      </c>
      <c r="AI155">
        <v>0.13</v>
      </c>
      <c r="AJ155">
        <v>1.4899999999999999E-4</v>
      </c>
      <c r="AK155">
        <v>1.64</v>
      </c>
      <c r="AL155">
        <v>3.3599999999999998E-4</v>
      </c>
      <c r="AM155">
        <v>8.3199999999999995E-4</v>
      </c>
      <c r="AN155">
        <v>5.4999999999999997E-3</v>
      </c>
      <c r="AO155">
        <v>4.1000000000000002E-2</v>
      </c>
      <c r="AP155">
        <v>2.64E-3</v>
      </c>
      <c r="AQ155" t="s">
        <v>878</v>
      </c>
      <c r="AR155">
        <v>1.75E-4</v>
      </c>
      <c r="AS155">
        <v>1.3999999999999999E-6</v>
      </c>
      <c r="AT155">
        <v>6.3900000000000003E-4</v>
      </c>
      <c r="AU155">
        <v>1.9999999999999999E-7</v>
      </c>
      <c r="AV155" t="s">
        <v>878</v>
      </c>
      <c r="AW155" t="s">
        <v>878</v>
      </c>
      <c r="AX155">
        <v>0.376</v>
      </c>
      <c r="AY155">
        <v>1.4999999999999999E-4</v>
      </c>
      <c r="AZ155">
        <v>3.8700000000000002E-3</v>
      </c>
      <c r="BA155" t="s">
        <v>878</v>
      </c>
      <c r="BB155" t="s">
        <v>878</v>
      </c>
      <c r="BC155">
        <v>1.56E-4</v>
      </c>
      <c r="BD155">
        <v>9.7999999999999997E-5</v>
      </c>
      <c r="BE155">
        <v>2.1100000000000001E-2</v>
      </c>
      <c r="BF155">
        <v>2.3E-5</v>
      </c>
      <c r="BG155">
        <v>5.5000000000000002E-5</v>
      </c>
      <c r="BH155">
        <v>9.3999999999999998E-6</v>
      </c>
      <c r="BI155">
        <v>1.03E-4</v>
      </c>
      <c r="BJ155">
        <v>0.58699999999999997</v>
      </c>
      <c r="BK155">
        <v>2.3E-5</v>
      </c>
      <c r="BL155">
        <v>3.1000000000000001E-5</v>
      </c>
      <c r="BM155">
        <v>2.9E-5</v>
      </c>
      <c r="BN155">
        <v>1.3599999999999999E-2</v>
      </c>
      <c r="BO155">
        <v>2.6199999999999999E-3</v>
      </c>
      <c r="BP155">
        <v>1.9499999999999999E-3</v>
      </c>
      <c r="BQ155">
        <v>2.14E-4</v>
      </c>
      <c r="BR155">
        <v>1.35E-2</v>
      </c>
      <c r="BS155">
        <v>5.4999999999999997E-3</v>
      </c>
    </row>
    <row r="156" spans="1:71" x14ac:dyDescent="0.25">
      <c r="A156" t="s">
        <v>448</v>
      </c>
      <c r="B156">
        <v>3.43E-5</v>
      </c>
      <c r="C156">
        <v>6.72</v>
      </c>
      <c r="D156">
        <v>6.4999999999999997E-3</v>
      </c>
      <c r="E156">
        <v>1.2300000000000001E-4</v>
      </c>
      <c r="F156">
        <v>2.6900000000000001E-3</v>
      </c>
      <c r="G156">
        <v>2.9000000000000001E-2</v>
      </c>
      <c r="H156">
        <v>4.3999999999999999E-5</v>
      </c>
      <c r="I156">
        <v>4.6999999999999999E-6</v>
      </c>
      <c r="J156">
        <v>6.15</v>
      </c>
      <c r="K156">
        <v>6.2000000000000003E-5</v>
      </c>
      <c r="L156">
        <v>1.31E-3</v>
      </c>
      <c r="M156" t="s">
        <v>878</v>
      </c>
      <c r="N156">
        <v>4.3200000000000001E-3</v>
      </c>
      <c r="O156">
        <v>1.44E-2</v>
      </c>
      <c r="P156">
        <v>9.5000000000000005E-5</v>
      </c>
      <c r="Q156">
        <v>1.6199999999999999E-2</v>
      </c>
      <c r="R156">
        <v>3.59E-4</v>
      </c>
      <c r="S156">
        <v>2.1699999999999999E-4</v>
      </c>
      <c r="T156">
        <v>9.1000000000000003E-5</v>
      </c>
      <c r="U156">
        <v>7.83</v>
      </c>
      <c r="V156">
        <v>1.5200000000000001E-3</v>
      </c>
      <c r="W156">
        <v>2.9599999999999998E-4</v>
      </c>
      <c r="X156">
        <v>8.8000000000000004E-6</v>
      </c>
      <c r="Y156">
        <v>1.64E-4</v>
      </c>
      <c r="Z156" t="s">
        <v>878</v>
      </c>
      <c r="AA156">
        <v>7.3999999999999996E-5</v>
      </c>
      <c r="AB156">
        <v>7.5000000000000002E-6</v>
      </c>
      <c r="AC156" t="s">
        <v>878</v>
      </c>
      <c r="AD156">
        <v>0.57799999999999996</v>
      </c>
      <c r="AE156">
        <v>5.6099999999999998E-4</v>
      </c>
      <c r="AF156">
        <v>1.2199999999999999E-3</v>
      </c>
      <c r="AG156">
        <v>3.1000000000000001E-5</v>
      </c>
      <c r="AH156">
        <v>3.76</v>
      </c>
      <c r="AI156">
        <v>0.14799999999999999</v>
      </c>
      <c r="AJ156">
        <v>2.5700000000000001E-4</v>
      </c>
      <c r="AK156">
        <v>1.94</v>
      </c>
      <c r="AL156">
        <v>3.59E-4</v>
      </c>
      <c r="AM156">
        <v>8.3900000000000001E-4</v>
      </c>
      <c r="AN156">
        <v>6.7999999999999996E-3</v>
      </c>
      <c r="AO156">
        <v>4.2999999999999997E-2</v>
      </c>
      <c r="AP156">
        <v>2.6199999999999999E-3</v>
      </c>
      <c r="AQ156" t="s">
        <v>878</v>
      </c>
      <c r="AR156">
        <v>1.75E-4</v>
      </c>
      <c r="AS156" t="s">
        <v>878</v>
      </c>
      <c r="AT156">
        <v>6.3299999999999999E-4</v>
      </c>
      <c r="AU156" t="s">
        <v>878</v>
      </c>
      <c r="AV156" t="s">
        <v>878</v>
      </c>
      <c r="AW156" t="s">
        <v>878</v>
      </c>
      <c r="AX156">
        <v>0.40500000000000003</v>
      </c>
      <c r="AY156">
        <v>1.4300000000000001E-4</v>
      </c>
      <c r="AZ156">
        <v>3.6800000000000001E-3</v>
      </c>
      <c r="BA156" t="s">
        <v>878</v>
      </c>
      <c r="BB156" t="s">
        <v>878</v>
      </c>
      <c r="BC156">
        <v>1.5200000000000001E-4</v>
      </c>
      <c r="BD156">
        <v>1.1400000000000001E-4</v>
      </c>
      <c r="BE156">
        <v>1.9400000000000001E-2</v>
      </c>
      <c r="BF156">
        <v>2.4000000000000001E-5</v>
      </c>
      <c r="BG156">
        <v>5.3999999999999998E-5</v>
      </c>
      <c r="BH156">
        <v>1.0000000000000001E-5</v>
      </c>
      <c r="BI156">
        <v>1.02E-4</v>
      </c>
      <c r="BJ156">
        <v>0.59199999999999997</v>
      </c>
      <c r="BK156">
        <v>2.3E-5</v>
      </c>
      <c r="BL156">
        <v>3.1000000000000001E-5</v>
      </c>
      <c r="BM156">
        <v>3.0000000000000001E-5</v>
      </c>
      <c r="BN156">
        <v>1.2699999999999999E-2</v>
      </c>
      <c r="BO156">
        <v>3.3300000000000001E-3</v>
      </c>
      <c r="BP156">
        <v>1.9400000000000001E-3</v>
      </c>
      <c r="BQ156">
        <v>2.03E-4</v>
      </c>
      <c r="BR156">
        <v>1.43E-2</v>
      </c>
      <c r="BS156">
        <v>4.96E-3</v>
      </c>
    </row>
    <row r="157" spans="1:71" x14ac:dyDescent="0.25">
      <c r="A157" t="s">
        <v>449</v>
      </c>
      <c r="B157">
        <v>1.3499999999999999E-5</v>
      </c>
      <c r="C157">
        <v>2.52</v>
      </c>
      <c r="D157">
        <v>3.3099999999999997E-2</v>
      </c>
      <c r="E157">
        <v>1.5899999999999999E-4</v>
      </c>
      <c r="F157" t="s">
        <v>878</v>
      </c>
      <c r="G157">
        <v>1.04E-2</v>
      </c>
      <c r="H157">
        <v>1.22E-4</v>
      </c>
      <c r="I157">
        <v>3.3000000000000003E-5</v>
      </c>
      <c r="J157">
        <v>0.20200000000000001</v>
      </c>
      <c r="K157">
        <v>3.3000000000000002E-6</v>
      </c>
      <c r="L157">
        <v>5.7000000000000002E-3</v>
      </c>
      <c r="M157" t="s">
        <v>878</v>
      </c>
      <c r="N157" t="s">
        <v>878</v>
      </c>
      <c r="O157">
        <v>0.01</v>
      </c>
      <c r="P157">
        <v>7.4700000000000005E-4</v>
      </c>
      <c r="Q157">
        <v>2.3999999999999998E-3</v>
      </c>
      <c r="R157">
        <v>2.33E-4</v>
      </c>
      <c r="S157">
        <v>1E-4</v>
      </c>
      <c r="T157">
        <v>8.0000000000000007E-5</v>
      </c>
      <c r="U157">
        <v>3.4</v>
      </c>
      <c r="V157">
        <v>7.8399999999999997E-4</v>
      </c>
      <c r="W157">
        <v>3.7500000000000001E-4</v>
      </c>
      <c r="X157">
        <v>9.5999999999999996E-6</v>
      </c>
      <c r="Y157">
        <v>7.6000000000000004E-5</v>
      </c>
      <c r="Z157" t="s">
        <v>878</v>
      </c>
      <c r="AA157">
        <v>3.8000000000000002E-5</v>
      </c>
      <c r="AB157">
        <v>2.3E-6</v>
      </c>
      <c r="AC157" t="s">
        <v>878</v>
      </c>
      <c r="AD157">
        <v>0.98299999999999998</v>
      </c>
      <c r="AE157">
        <v>2.9099999999999998E-3</v>
      </c>
      <c r="AF157">
        <v>3.3400000000000001E-3</v>
      </c>
      <c r="AG157">
        <v>1.2E-5</v>
      </c>
      <c r="AH157">
        <v>1.28</v>
      </c>
      <c r="AI157">
        <v>2.1000000000000001E-2</v>
      </c>
      <c r="AJ157">
        <v>5.7000000000000003E-5</v>
      </c>
      <c r="AK157">
        <v>7.3999999999999996E-2</v>
      </c>
      <c r="AL157">
        <v>3.0000000000000001E-5</v>
      </c>
      <c r="AM157" t="s">
        <v>878</v>
      </c>
      <c r="AN157">
        <v>5.7000000000000002E-3</v>
      </c>
      <c r="AO157">
        <v>0.05</v>
      </c>
      <c r="AP157">
        <v>8.5700000000000001E-4</v>
      </c>
      <c r="AQ157" t="s">
        <v>878</v>
      </c>
      <c r="AR157">
        <v>7.4200000000000004E-4</v>
      </c>
      <c r="AS157" t="s">
        <v>878</v>
      </c>
      <c r="AT157">
        <v>9.4999999999999998E-3</v>
      </c>
      <c r="AU157" t="s">
        <v>878</v>
      </c>
      <c r="AV157" t="s">
        <v>878</v>
      </c>
      <c r="AW157" t="s">
        <v>878</v>
      </c>
      <c r="AX157">
        <v>7.8E-2</v>
      </c>
      <c r="AY157">
        <v>2.35E-2</v>
      </c>
      <c r="AZ157">
        <v>5.7899999999999998E-4</v>
      </c>
      <c r="BA157" t="s">
        <v>878</v>
      </c>
      <c r="BB157" t="s">
        <v>878</v>
      </c>
      <c r="BC157">
        <v>5.1500000000000005E-4</v>
      </c>
      <c r="BD157">
        <v>1.3200000000000001E-4</v>
      </c>
      <c r="BE157">
        <v>1.67E-3</v>
      </c>
      <c r="BF157" t="s">
        <v>878</v>
      </c>
      <c r="BG157">
        <v>4.3999999999999999E-5</v>
      </c>
      <c r="BH157" t="s">
        <v>878</v>
      </c>
      <c r="BI157">
        <v>1.2999999999999999E-3</v>
      </c>
      <c r="BJ157">
        <v>0.14099999999999999</v>
      </c>
      <c r="BK157">
        <v>6.0000000000000002E-5</v>
      </c>
      <c r="BL157" t="s">
        <v>878</v>
      </c>
      <c r="BM157">
        <v>1.55E-4</v>
      </c>
      <c r="BN157">
        <v>6.7000000000000002E-3</v>
      </c>
      <c r="BO157">
        <v>4.5000000000000003E-5</v>
      </c>
      <c r="BP157">
        <v>9.4700000000000003E-4</v>
      </c>
      <c r="BQ157">
        <v>8.5000000000000006E-5</v>
      </c>
      <c r="BR157">
        <v>7.4999999999999997E-3</v>
      </c>
      <c r="BS157" t="s">
        <v>878</v>
      </c>
    </row>
    <row r="158" spans="1:71" x14ac:dyDescent="0.25">
      <c r="A158" t="s">
        <v>450</v>
      </c>
      <c r="B158">
        <v>1.45E-5</v>
      </c>
      <c r="C158">
        <v>7.57</v>
      </c>
      <c r="D158">
        <v>3.5299999999999998E-2</v>
      </c>
      <c r="E158">
        <v>1.63E-4</v>
      </c>
      <c r="F158" t="s">
        <v>878</v>
      </c>
      <c r="G158">
        <v>6.9099999999999995E-2</v>
      </c>
      <c r="H158">
        <v>2.5399999999999999E-4</v>
      </c>
      <c r="I158">
        <v>3.4E-5</v>
      </c>
      <c r="J158">
        <v>0.86</v>
      </c>
      <c r="K158">
        <v>4.6E-6</v>
      </c>
      <c r="L158">
        <v>8.3000000000000001E-3</v>
      </c>
      <c r="M158" t="s">
        <v>878</v>
      </c>
      <c r="N158">
        <v>1.7799999999999999E-3</v>
      </c>
      <c r="O158">
        <v>1.2800000000000001E-2</v>
      </c>
      <c r="P158">
        <v>9.9799999999999997E-4</v>
      </c>
      <c r="Q158">
        <v>2.9299999999999999E-3</v>
      </c>
      <c r="R158">
        <v>3.6900000000000002E-4</v>
      </c>
      <c r="S158">
        <v>2.05E-4</v>
      </c>
      <c r="T158">
        <v>1.2899999999999999E-4</v>
      </c>
      <c r="U158">
        <v>4.1500000000000004</v>
      </c>
      <c r="V158">
        <v>1.99E-3</v>
      </c>
      <c r="W158">
        <v>5.2300000000000003E-4</v>
      </c>
      <c r="X158">
        <v>1.2E-5</v>
      </c>
      <c r="Y158">
        <v>3.9199999999999999E-4</v>
      </c>
      <c r="Z158" t="s">
        <v>878</v>
      </c>
      <c r="AA158">
        <v>7.1000000000000005E-5</v>
      </c>
      <c r="AB158">
        <v>6.9999999999999999E-6</v>
      </c>
      <c r="AC158" t="s">
        <v>878</v>
      </c>
      <c r="AD158">
        <v>2.76</v>
      </c>
      <c r="AE158">
        <v>4.0600000000000002E-3</v>
      </c>
      <c r="AF158">
        <v>5.4999999999999997E-3</v>
      </c>
      <c r="AG158">
        <v>2.6999999999999999E-5</v>
      </c>
      <c r="AH158">
        <v>1.78</v>
      </c>
      <c r="AI158">
        <v>4.1000000000000002E-2</v>
      </c>
      <c r="AJ158">
        <v>9.7999999999999997E-5</v>
      </c>
      <c r="AK158">
        <v>0.754</v>
      </c>
      <c r="AL158">
        <v>1.58E-3</v>
      </c>
      <c r="AM158">
        <v>3.5699999999999998E-3</v>
      </c>
      <c r="AN158">
        <v>6.1000000000000004E-3</v>
      </c>
      <c r="AO158">
        <v>7.5999999999999998E-2</v>
      </c>
      <c r="AP158">
        <v>1.91E-3</v>
      </c>
      <c r="AQ158" t="s">
        <v>878</v>
      </c>
      <c r="AR158">
        <v>9.7099999999999997E-4</v>
      </c>
      <c r="AS158" t="s">
        <v>878</v>
      </c>
      <c r="AT158">
        <v>8.8000000000000005E-3</v>
      </c>
      <c r="AU158" s="2">
        <v>1.9999999999999999E-7</v>
      </c>
      <c r="AV158" t="s">
        <v>878</v>
      </c>
      <c r="AW158" t="s">
        <v>878</v>
      </c>
      <c r="AX158">
        <v>0.14099999999999999</v>
      </c>
      <c r="AY158">
        <v>3.27E-2</v>
      </c>
      <c r="AZ158">
        <v>1.47E-3</v>
      </c>
      <c r="BA158" t="s">
        <v>878</v>
      </c>
      <c r="BB158" t="s">
        <v>878</v>
      </c>
      <c r="BC158" t="s">
        <v>878</v>
      </c>
      <c r="BD158">
        <v>3.79E-4</v>
      </c>
      <c r="BE158">
        <v>1.49E-2</v>
      </c>
      <c r="BF158">
        <v>1.18E-4</v>
      </c>
      <c r="BG158">
        <v>6.8999999999999997E-5</v>
      </c>
      <c r="BH158" t="s">
        <v>878</v>
      </c>
      <c r="BI158">
        <v>1.48E-3</v>
      </c>
      <c r="BJ158">
        <v>0.48899999999999999</v>
      </c>
      <c r="BK158">
        <v>8.6000000000000003E-5</v>
      </c>
      <c r="BL158">
        <v>3.0000000000000001E-5</v>
      </c>
      <c r="BM158">
        <v>2.81E-4</v>
      </c>
      <c r="BN158">
        <v>8.0999999999999996E-3</v>
      </c>
      <c r="BO158">
        <v>2.34E-4</v>
      </c>
      <c r="BP158">
        <v>1.64E-3</v>
      </c>
      <c r="BQ158">
        <v>1.8000000000000001E-4</v>
      </c>
      <c r="BR158">
        <v>9.7000000000000003E-3</v>
      </c>
      <c r="BS158">
        <v>1.4E-2</v>
      </c>
    </row>
    <row r="159" spans="1:71" x14ac:dyDescent="0.25">
      <c r="A159" t="s">
        <v>451</v>
      </c>
      <c r="B159">
        <v>4.88E-5</v>
      </c>
      <c r="C159">
        <v>6.59</v>
      </c>
      <c r="D159">
        <v>6.7999999999999996E-3</v>
      </c>
      <c r="E159">
        <v>1.85E-4</v>
      </c>
      <c r="F159">
        <v>8.9999999999999993E-3</v>
      </c>
      <c r="G159">
        <v>2.46E-2</v>
      </c>
      <c r="H159">
        <v>4.6E-5</v>
      </c>
      <c r="I159">
        <v>6.1E-6</v>
      </c>
      <c r="J159">
        <v>5.93</v>
      </c>
      <c r="K159">
        <v>6.2000000000000003E-5</v>
      </c>
      <c r="L159">
        <v>1.4E-3</v>
      </c>
      <c r="M159" t="s">
        <v>878</v>
      </c>
      <c r="N159">
        <v>4.15E-3</v>
      </c>
      <c r="O159">
        <v>8.6E-3</v>
      </c>
      <c r="P159">
        <v>1.01E-4</v>
      </c>
      <c r="Q159">
        <v>1.7000000000000001E-2</v>
      </c>
      <c r="R159">
        <v>3.9399999999999998E-4</v>
      </c>
      <c r="S159">
        <v>2.43E-4</v>
      </c>
      <c r="T159">
        <v>9.6000000000000002E-5</v>
      </c>
      <c r="U159">
        <v>8</v>
      </c>
      <c r="V159">
        <v>1.6100000000000001E-3</v>
      </c>
      <c r="W159">
        <v>3.4699999999999998E-4</v>
      </c>
      <c r="X159">
        <v>1.5E-5</v>
      </c>
      <c r="Y159">
        <v>1.8000000000000001E-4</v>
      </c>
      <c r="Z159">
        <v>4.6E-6</v>
      </c>
      <c r="AA159">
        <v>8.6000000000000003E-5</v>
      </c>
      <c r="AB159">
        <v>7.9999999999999996E-6</v>
      </c>
      <c r="AC159" t="s">
        <v>878</v>
      </c>
      <c r="AD159">
        <v>0.55900000000000005</v>
      </c>
      <c r="AE159">
        <v>5.9900000000000003E-4</v>
      </c>
      <c r="AF159">
        <v>1.0499999999999999E-3</v>
      </c>
      <c r="AG159">
        <v>3.6999999999999998E-5</v>
      </c>
      <c r="AH159">
        <v>3.4</v>
      </c>
      <c r="AI159">
        <v>0.13300000000000001</v>
      </c>
      <c r="AJ159">
        <v>1.56E-4</v>
      </c>
      <c r="AK159">
        <v>2.15</v>
      </c>
      <c r="AL159">
        <v>3.6299999999999999E-4</v>
      </c>
      <c r="AM159">
        <v>9.01E-4</v>
      </c>
      <c r="AN159">
        <v>4.8799999999999998E-3</v>
      </c>
      <c r="AO159">
        <v>4.4999999999999998E-2</v>
      </c>
      <c r="AP159">
        <v>3.0500000000000002E-3</v>
      </c>
      <c r="AQ159" t="s">
        <v>878</v>
      </c>
      <c r="AR159">
        <v>1.94E-4</v>
      </c>
      <c r="AS159" t="s">
        <v>878</v>
      </c>
      <c r="AT159">
        <v>5.8699999999999996E-4</v>
      </c>
      <c r="AU159">
        <v>2.9999999999999999E-7</v>
      </c>
      <c r="AV159" t="s">
        <v>878</v>
      </c>
      <c r="AW159" t="s">
        <v>878</v>
      </c>
      <c r="AX159">
        <v>0.44400000000000001</v>
      </c>
      <c r="AY159">
        <v>1.76E-4</v>
      </c>
      <c r="AZ159">
        <v>3.8500000000000001E-3</v>
      </c>
      <c r="BA159" s="2">
        <v>5.0000000000000001E-4</v>
      </c>
      <c r="BB159" t="s">
        <v>878</v>
      </c>
      <c r="BC159">
        <v>1.8900000000000001E-4</v>
      </c>
      <c r="BD159">
        <v>1.08E-4</v>
      </c>
      <c r="BE159">
        <v>9.4999999999999998E-3</v>
      </c>
      <c r="BF159">
        <v>2.5000000000000001E-5</v>
      </c>
      <c r="BG159">
        <v>6.2000000000000003E-5</v>
      </c>
      <c r="BH159">
        <v>1.1E-5</v>
      </c>
      <c r="BI159">
        <v>1.1E-4</v>
      </c>
      <c r="BJ159">
        <v>0.63900000000000001</v>
      </c>
      <c r="BK159">
        <v>2.4000000000000001E-5</v>
      </c>
      <c r="BL159">
        <v>3.6000000000000001E-5</v>
      </c>
      <c r="BM159">
        <v>3.4999999999999997E-5</v>
      </c>
      <c r="BN159">
        <v>1.5800000000000002E-2</v>
      </c>
      <c r="BO159">
        <v>3.0500000000000002E-3</v>
      </c>
      <c r="BP159">
        <v>2.1700000000000001E-3</v>
      </c>
      <c r="BQ159">
        <v>2.32E-4</v>
      </c>
      <c r="BR159">
        <v>1.44E-2</v>
      </c>
      <c r="BS159">
        <v>5.4999999999999997E-3</v>
      </c>
    </row>
    <row r="160" spans="1:71" x14ac:dyDescent="0.25">
      <c r="A160" t="s">
        <v>452</v>
      </c>
      <c r="B160">
        <v>1.7200000000000001E-5</v>
      </c>
      <c r="C160">
        <v>2.4900000000000002</v>
      </c>
      <c r="D160">
        <v>4.58E-2</v>
      </c>
      <c r="E160">
        <v>2.2100000000000001E-4</v>
      </c>
      <c r="F160" t="s">
        <v>878</v>
      </c>
      <c r="G160">
        <v>1.01E-2</v>
      </c>
      <c r="H160">
        <v>1.16E-4</v>
      </c>
      <c r="I160">
        <v>3.4999999999999997E-5</v>
      </c>
      <c r="J160">
        <v>0.21199999999999999</v>
      </c>
      <c r="K160">
        <v>3.3000000000000002E-6</v>
      </c>
      <c r="L160">
        <v>5.7000000000000002E-3</v>
      </c>
      <c r="M160" t="s">
        <v>878</v>
      </c>
      <c r="N160" t="s">
        <v>878</v>
      </c>
      <c r="O160">
        <v>9.7999999999999997E-3</v>
      </c>
      <c r="P160">
        <v>7.3899999999999997E-4</v>
      </c>
      <c r="Q160">
        <v>2.5000000000000001E-3</v>
      </c>
      <c r="R160">
        <v>2.2699999999999999E-4</v>
      </c>
      <c r="S160">
        <v>1.02E-4</v>
      </c>
      <c r="T160">
        <v>8.0000000000000007E-5</v>
      </c>
      <c r="U160">
        <v>3.41</v>
      </c>
      <c r="V160">
        <v>7.7499999999999997E-4</v>
      </c>
      <c r="W160">
        <v>3.7199999999999999E-4</v>
      </c>
      <c r="X160">
        <v>9.5000000000000005E-6</v>
      </c>
      <c r="Y160">
        <v>8.0000000000000007E-5</v>
      </c>
      <c r="Z160" t="s">
        <v>878</v>
      </c>
      <c r="AA160">
        <v>3.6999999999999998E-5</v>
      </c>
      <c r="AB160">
        <v>2.3E-6</v>
      </c>
      <c r="AC160" t="s">
        <v>878</v>
      </c>
      <c r="AD160">
        <v>0.95799999999999996</v>
      </c>
      <c r="AE160">
        <v>2.9199999999999999E-3</v>
      </c>
      <c r="AF160">
        <v>3.31E-3</v>
      </c>
      <c r="AG160">
        <v>1.2E-5</v>
      </c>
      <c r="AH160">
        <v>1.27</v>
      </c>
      <c r="AI160">
        <v>2.1000000000000001E-2</v>
      </c>
      <c r="AJ160">
        <v>5.3999999999999998E-5</v>
      </c>
      <c r="AK160">
        <v>7.2999999999999995E-2</v>
      </c>
      <c r="AL160" t="s">
        <v>878</v>
      </c>
      <c r="AM160">
        <v>2.7499999999999998E-3</v>
      </c>
      <c r="AN160">
        <v>5.5999999999999999E-3</v>
      </c>
      <c r="AO160">
        <v>4.9000000000000002E-2</v>
      </c>
      <c r="AP160">
        <v>9.2800000000000001E-4</v>
      </c>
      <c r="AQ160" t="s">
        <v>878</v>
      </c>
      <c r="AR160">
        <v>7.54E-4</v>
      </c>
      <c r="AS160" t="s">
        <v>878</v>
      </c>
      <c r="AT160">
        <v>9.2999999999999992E-3</v>
      </c>
      <c r="AU160" t="s">
        <v>878</v>
      </c>
      <c r="AV160" t="s">
        <v>878</v>
      </c>
      <c r="AW160" t="s">
        <v>878</v>
      </c>
      <c r="AX160">
        <v>0.105</v>
      </c>
      <c r="AY160">
        <v>3.3700000000000001E-2</v>
      </c>
      <c r="AZ160">
        <v>5.7799999999999995E-4</v>
      </c>
      <c r="BA160" t="s">
        <v>878</v>
      </c>
      <c r="BB160" t="s">
        <v>878</v>
      </c>
      <c r="BC160">
        <v>5.04E-4</v>
      </c>
      <c r="BD160">
        <v>1.2999999999999999E-4</v>
      </c>
      <c r="BE160">
        <v>1.7700000000000001E-3</v>
      </c>
      <c r="BF160" t="s">
        <v>878</v>
      </c>
      <c r="BG160">
        <v>4.5000000000000003E-5</v>
      </c>
      <c r="BH160" t="s">
        <v>878</v>
      </c>
      <c r="BI160">
        <v>1.2999999999999999E-3</v>
      </c>
      <c r="BJ160">
        <v>0.13700000000000001</v>
      </c>
      <c r="BK160">
        <v>5.8999999999999998E-5</v>
      </c>
      <c r="BL160" t="s">
        <v>878</v>
      </c>
      <c r="BM160">
        <v>1.5300000000000001E-4</v>
      </c>
      <c r="BN160">
        <v>6.6E-3</v>
      </c>
      <c r="BO160">
        <v>4.8000000000000001E-5</v>
      </c>
      <c r="BP160">
        <v>9.3199999999999999E-4</v>
      </c>
      <c r="BQ160">
        <v>8.3999999999999995E-5</v>
      </c>
      <c r="BR160">
        <v>7.4999999999999997E-3</v>
      </c>
      <c r="BS160" t="s">
        <v>878</v>
      </c>
    </row>
    <row r="161" spans="1:71" x14ac:dyDescent="0.25">
      <c r="A161" t="s">
        <v>453</v>
      </c>
      <c r="B161">
        <v>1.7600000000000001E-5</v>
      </c>
      <c r="C161">
        <v>7.32</v>
      </c>
      <c r="D161">
        <v>5.91E-2</v>
      </c>
      <c r="E161">
        <v>2.2599999999999999E-4</v>
      </c>
      <c r="F161" t="s">
        <v>878</v>
      </c>
      <c r="G161">
        <v>6.83E-2</v>
      </c>
      <c r="H161">
        <v>2.4699999999999999E-4</v>
      </c>
      <c r="I161">
        <v>3.4999999999999997E-5</v>
      </c>
      <c r="J161">
        <v>0.90300000000000002</v>
      </c>
      <c r="K161">
        <v>4.3000000000000003E-6</v>
      </c>
      <c r="L161">
        <v>8.0999999999999996E-3</v>
      </c>
      <c r="M161" t="s">
        <v>878</v>
      </c>
      <c r="N161">
        <v>1.73E-3</v>
      </c>
      <c r="O161">
        <v>1.23E-2</v>
      </c>
      <c r="P161">
        <v>9.4200000000000002E-4</v>
      </c>
      <c r="Q161">
        <v>2.8300000000000001E-3</v>
      </c>
      <c r="R161">
        <v>3.6000000000000002E-4</v>
      </c>
      <c r="S161">
        <v>2.0000000000000001E-4</v>
      </c>
      <c r="T161">
        <v>1.25E-4</v>
      </c>
      <c r="U161">
        <v>4.05</v>
      </c>
      <c r="V161">
        <v>1.9400000000000001E-3</v>
      </c>
      <c r="W161">
        <v>5.0600000000000005E-4</v>
      </c>
      <c r="X161">
        <v>1.1E-5</v>
      </c>
      <c r="Y161">
        <v>3.9399999999999998E-4</v>
      </c>
      <c r="Z161" t="s">
        <v>878</v>
      </c>
      <c r="AA161">
        <v>6.7999999999999999E-5</v>
      </c>
      <c r="AB161">
        <v>6.6000000000000003E-6</v>
      </c>
      <c r="AC161" t="s">
        <v>878</v>
      </c>
      <c r="AD161">
        <v>2.65</v>
      </c>
      <c r="AE161">
        <v>3.8600000000000001E-3</v>
      </c>
      <c r="AF161">
        <v>5.1999999999999998E-3</v>
      </c>
      <c r="AG161">
        <v>2.8E-5</v>
      </c>
      <c r="AH161">
        <v>1.7</v>
      </c>
      <c r="AI161">
        <v>4.1000000000000002E-2</v>
      </c>
      <c r="AJ161">
        <v>9.7E-5</v>
      </c>
      <c r="AK161">
        <v>0.75600000000000001</v>
      </c>
      <c r="AL161">
        <v>1.3600000000000001E-3</v>
      </c>
      <c r="AM161">
        <v>3.4199999999999999E-3</v>
      </c>
      <c r="AN161">
        <v>6.0000000000000001E-3</v>
      </c>
      <c r="AO161">
        <v>6.6000000000000003E-2</v>
      </c>
      <c r="AP161">
        <v>2E-3</v>
      </c>
      <c r="AQ161" t="s">
        <v>878</v>
      </c>
      <c r="AR161">
        <v>9.2900000000000003E-4</v>
      </c>
      <c r="AS161" t="s">
        <v>878</v>
      </c>
      <c r="AT161">
        <v>8.5000000000000006E-3</v>
      </c>
      <c r="AU161" s="2">
        <v>1.9999999999999999E-7</v>
      </c>
      <c r="AV161" t="s">
        <v>878</v>
      </c>
      <c r="AW161" t="s">
        <v>878</v>
      </c>
      <c r="AX161">
        <v>0.193</v>
      </c>
      <c r="AY161">
        <v>4.5999999999999999E-2</v>
      </c>
      <c r="AZ161">
        <v>1.42E-3</v>
      </c>
      <c r="BA161" t="s">
        <v>878</v>
      </c>
      <c r="BB161" t="s">
        <v>878</v>
      </c>
      <c r="BC161" t="s">
        <v>878</v>
      </c>
      <c r="BD161">
        <v>3.6099999999999999E-4</v>
      </c>
      <c r="BE161">
        <v>1.23E-2</v>
      </c>
      <c r="BF161">
        <v>1.03E-4</v>
      </c>
      <c r="BG161">
        <v>6.6000000000000005E-5</v>
      </c>
      <c r="BH161" t="s">
        <v>878</v>
      </c>
      <c r="BI161">
        <v>1.4499999999999999E-3</v>
      </c>
      <c r="BJ161">
        <v>0.45600000000000002</v>
      </c>
      <c r="BK161">
        <v>8.3999999999999995E-5</v>
      </c>
      <c r="BL161">
        <v>2.5000000000000001E-5</v>
      </c>
      <c r="BM161">
        <v>2.7300000000000002E-4</v>
      </c>
      <c r="BN161">
        <v>6.8999999999999999E-3</v>
      </c>
      <c r="BO161">
        <v>2.4399999999999999E-4</v>
      </c>
      <c r="BP161">
        <v>1.6199999999999999E-3</v>
      </c>
      <c r="BQ161">
        <v>1.76E-4</v>
      </c>
      <c r="BR161">
        <v>9.4999999999999998E-3</v>
      </c>
      <c r="BS161">
        <v>1.35E-2</v>
      </c>
    </row>
    <row r="162" spans="1:71" x14ac:dyDescent="0.25">
      <c r="A162" t="s">
        <v>454</v>
      </c>
      <c r="B162">
        <v>2.1999999999999999E-5</v>
      </c>
      <c r="C162">
        <v>2.39</v>
      </c>
      <c r="D162">
        <v>6.2799999999999995E-2</v>
      </c>
      <c r="E162">
        <v>3.0299999999999999E-4</v>
      </c>
      <c r="F162" t="s">
        <v>878</v>
      </c>
      <c r="G162">
        <v>9.9000000000000008E-3</v>
      </c>
      <c r="H162">
        <v>1.16E-4</v>
      </c>
      <c r="I162">
        <v>3.8000000000000002E-5</v>
      </c>
      <c r="J162">
        <v>0.23</v>
      </c>
      <c r="K162">
        <v>3.8999999999999999E-6</v>
      </c>
      <c r="L162">
        <v>5.4999999999999997E-3</v>
      </c>
      <c r="M162" t="s">
        <v>878</v>
      </c>
      <c r="N162" t="s">
        <v>878</v>
      </c>
      <c r="O162">
        <v>9.5999999999999992E-3</v>
      </c>
      <c r="P162">
        <v>7.1900000000000002E-4</v>
      </c>
      <c r="Q162">
        <v>2.8600000000000001E-3</v>
      </c>
      <c r="R162">
        <v>2.22E-4</v>
      </c>
      <c r="S162">
        <v>1E-4</v>
      </c>
      <c r="T162">
        <v>7.7999999999999999E-5</v>
      </c>
      <c r="U162">
        <v>3.38</v>
      </c>
      <c r="V162">
        <v>7.5500000000000003E-4</v>
      </c>
      <c r="W162">
        <v>3.59E-4</v>
      </c>
      <c r="X162">
        <v>8.8000000000000004E-6</v>
      </c>
      <c r="Y162">
        <v>7.7000000000000001E-5</v>
      </c>
      <c r="Z162" t="s">
        <v>878</v>
      </c>
      <c r="AA162">
        <v>3.8000000000000002E-5</v>
      </c>
      <c r="AB162">
        <v>2.3E-6</v>
      </c>
      <c r="AC162" t="s">
        <v>878</v>
      </c>
      <c r="AD162">
        <v>0.94099999999999995</v>
      </c>
      <c r="AE162">
        <v>2.7699999999999999E-3</v>
      </c>
      <c r="AF162">
        <v>3.1900000000000001E-3</v>
      </c>
      <c r="AG162">
        <v>1.2E-5</v>
      </c>
      <c r="AH162">
        <v>1.25</v>
      </c>
      <c r="AI162">
        <v>2.1999999999999999E-2</v>
      </c>
      <c r="AJ162">
        <v>6.0999999999999999E-5</v>
      </c>
      <c r="AK162">
        <v>7.0000000000000007E-2</v>
      </c>
      <c r="AL162" t="s">
        <v>878</v>
      </c>
      <c r="AM162" t="s">
        <v>878</v>
      </c>
      <c r="AN162">
        <v>5.4999999999999997E-3</v>
      </c>
      <c r="AO162">
        <v>4.9000000000000002E-2</v>
      </c>
      <c r="AP162">
        <v>1.01E-3</v>
      </c>
      <c r="AQ162" t="s">
        <v>878</v>
      </c>
      <c r="AR162">
        <v>7.1500000000000003E-4</v>
      </c>
      <c r="AS162" t="s">
        <v>878</v>
      </c>
      <c r="AT162">
        <v>8.8999999999999999E-3</v>
      </c>
      <c r="AU162" t="s">
        <v>878</v>
      </c>
      <c r="AV162" t="s">
        <v>878</v>
      </c>
      <c r="AW162" t="s">
        <v>878</v>
      </c>
      <c r="AX162">
        <v>0.14000000000000001</v>
      </c>
      <c r="AY162">
        <v>4.6100000000000002E-2</v>
      </c>
      <c r="AZ162">
        <v>5.71E-4</v>
      </c>
      <c r="BA162" t="s">
        <v>878</v>
      </c>
      <c r="BB162" t="s">
        <v>878</v>
      </c>
      <c r="BC162">
        <v>4.8500000000000003E-4</v>
      </c>
      <c r="BD162">
        <v>1.2999999999999999E-4</v>
      </c>
      <c r="BE162">
        <v>1.9499999999999999E-3</v>
      </c>
      <c r="BF162" t="s">
        <v>878</v>
      </c>
      <c r="BG162">
        <v>4.5000000000000003E-5</v>
      </c>
      <c r="BH162" t="s">
        <v>878</v>
      </c>
      <c r="BI162">
        <v>1.23E-3</v>
      </c>
      <c r="BJ162">
        <v>0.13</v>
      </c>
      <c r="BK162">
        <v>5.7000000000000003E-5</v>
      </c>
      <c r="BL162">
        <v>1.2E-5</v>
      </c>
      <c r="BM162">
        <v>1.5100000000000001E-4</v>
      </c>
      <c r="BN162">
        <v>6.4000000000000003E-3</v>
      </c>
      <c r="BO162">
        <v>5.1999999999999997E-5</v>
      </c>
      <c r="BP162">
        <v>8.9599999999999999E-4</v>
      </c>
      <c r="BQ162">
        <v>8.0000000000000007E-5</v>
      </c>
      <c r="BR162">
        <v>7.7000000000000002E-3</v>
      </c>
      <c r="BS162" t="s">
        <v>878</v>
      </c>
    </row>
    <row r="163" spans="1:71" x14ac:dyDescent="0.25">
      <c r="A163" t="s">
        <v>455</v>
      </c>
      <c r="B163">
        <v>2.4000000000000001E-5</v>
      </c>
      <c r="C163">
        <v>7.47</v>
      </c>
      <c r="D163">
        <v>6.7599999999999993E-2</v>
      </c>
      <c r="E163">
        <v>3.0800000000000001E-4</v>
      </c>
      <c r="F163" t="s">
        <v>878</v>
      </c>
      <c r="G163">
        <v>6.8500000000000005E-2</v>
      </c>
      <c r="H163">
        <v>2.4699999999999999E-4</v>
      </c>
      <c r="I163">
        <v>4.0000000000000003E-5</v>
      </c>
      <c r="J163">
        <v>0.85499999999999998</v>
      </c>
      <c r="K163">
        <v>9.7000000000000003E-6</v>
      </c>
      <c r="L163">
        <v>8.0999999999999996E-3</v>
      </c>
      <c r="M163" t="s">
        <v>878</v>
      </c>
      <c r="N163">
        <v>1.6999999999999999E-3</v>
      </c>
      <c r="O163">
        <v>1.24E-2</v>
      </c>
      <c r="P163">
        <v>9.5200000000000005E-4</v>
      </c>
      <c r="Q163">
        <v>3.0799999999999998E-3</v>
      </c>
      <c r="R163">
        <v>3.5599999999999998E-4</v>
      </c>
      <c r="S163">
        <v>1.9000000000000001E-4</v>
      </c>
      <c r="T163">
        <v>1.26E-4</v>
      </c>
      <c r="U163">
        <v>4.0999999999999996</v>
      </c>
      <c r="V163">
        <v>1.9599999999999999E-3</v>
      </c>
      <c r="W163">
        <v>5.1400000000000003E-4</v>
      </c>
      <c r="X163">
        <v>1.1E-5</v>
      </c>
      <c r="Y163">
        <v>3.8900000000000002E-4</v>
      </c>
      <c r="Z163" t="s">
        <v>878</v>
      </c>
      <c r="AA163">
        <v>6.6000000000000005E-5</v>
      </c>
      <c r="AB163">
        <v>6.8000000000000001E-6</v>
      </c>
      <c r="AC163" t="s">
        <v>878</v>
      </c>
      <c r="AD163">
        <v>2.69</v>
      </c>
      <c r="AE163">
        <v>3.8800000000000002E-3</v>
      </c>
      <c r="AF163">
        <v>4.8799999999999998E-3</v>
      </c>
      <c r="AG163">
        <v>2.9E-5</v>
      </c>
      <c r="AH163">
        <v>1.74</v>
      </c>
      <c r="AI163">
        <v>3.9E-2</v>
      </c>
      <c r="AJ163">
        <v>9.0000000000000006E-5</v>
      </c>
      <c r="AK163">
        <v>0.67600000000000005</v>
      </c>
      <c r="AL163">
        <v>1.4300000000000001E-3</v>
      </c>
      <c r="AM163">
        <v>3.4099999999999998E-3</v>
      </c>
      <c r="AN163">
        <v>6.1000000000000004E-3</v>
      </c>
      <c r="AO163">
        <v>6.5000000000000002E-2</v>
      </c>
      <c r="AP163">
        <v>2.3400000000000001E-3</v>
      </c>
      <c r="AQ163" t="s">
        <v>878</v>
      </c>
      <c r="AR163">
        <v>9.3099999999999997E-4</v>
      </c>
      <c r="AS163" t="s">
        <v>878</v>
      </c>
      <c r="AT163">
        <v>8.3000000000000001E-3</v>
      </c>
      <c r="AU163" s="2">
        <v>1.9999999999999999E-7</v>
      </c>
      <c r="AV163" t="s">
        <v>878</v>
      </c>
      <c r="AW163" t="s">
        <v>878</v>
      </c>
      <c r="AX163">
        <v>0.17499999999999999</v>
      </c>
      <c r="AY163">
        <v>6.2E-2</v>
      </c>
      <c r="AZ163">
        <v>1.4300000000000001E-3</v>
      </c>
      <c r="BA163" t="s">
        <v>878</v>
      </c>
      <c r="BB163" t="s">
        <v>878</v>
      </c>
      <c r="BC163" t="s">
        <v>878</v>
      </c>
      <c r="BD163">
        <v>3.6900000000000002E-4</v>
      </c>
      <c r="BE163">
        <v>1.18E-2</v>
      </c>
      <c r="BF163">
        <v>1.07E-4</v>
      </c>
      <c r="BG163">
        <v>6.7000000000000002E-5</v>
      </c>
      <c r="BH163" t="s">
        <v>878</v>
      </c>
      <c r="BI163">
        <v>1.4499999999999999E-3</v>
      </c>
      <c r="BJ163">
        <v>0.46100000000000002</v>
      </c>
      <c r="BK163">
        <v>8.5000000000000006E-5</v>
      </c>
      <c r="BL163">
        <v>2.6999999999999999E-5</v>
      </c>
      <c r="BM163">
        <v>2.7399999999999999E-4</v>
      </c>
      <c r="BN163">
        <v>6.8999999999999999E-3</v>
      </c>
      <c r="BO163">
        <v>2.7999999999999998E-4</v>
      </c>
      <c r="BP163">
        <v>1.6000000000000001E-3</v>
      </c>
      <c r="BQ163">
        <v>1.8200000000000001E-4</v>
      </c>
      <c r="BR163">
        <v>0.01</v>
      </c>
      <c r="BS163">
        <v>1.32E-2</v>
      </c>
    </row>
    <row r="164" spans="1:71" x14ac:dyDescent="0.25">
      <c r="A164" t="s">
        <v>456</v>
      </c>
      <c r="B164">
        <v>2.44E-5</v>
      </c>
      <c r="C164">
        <v>2.39</v>
      </c>
      <c r="D164">
        <v>7.0400000000000004E-2</v>
      </c>
      <c r="E164">
        <v>3.5500000000000001E-4</v>
      </c>
      <c r="F164" t="s">
        <v>878</v>
      </c>
      <c r="G164">
        <v>9.5999999999999992E-3</v>
      </c>
      <c r="H164">
        <v>1.15E-4</v>
      </c>
      <c r="I164">
        <v>3.8000000000000002E-5</v>
      </c>
      <c r="J164">
        <v>0.245</v>
      </c>
      <c r="K164">
        <v>3.8999999999999999E-6</v>
      </c>
      <c r="L164">
        <v>5.4000000000000003E-3</v>
      </c>
      <c r="M164" t="s">
        <v>878</v>
      </c>
      <c r="N164" t="s">
        <v>878</v>
      </c>
      <c r="O164">
        <v>9.4999999999999998E-3</v>
      </c>
      <c r="P164">
        <v>6.9999999999999999E-4</v>
      </c>
      <c r="Q164">
        <v>2.6800000000000001E-3</v>
      </c>
      <c r="R164">
        <v>2.1800000000000001E-4</v>
      </c>
      <c r="S164">
        <v>9.7E-5</v>
      </c>
      <c r="T164">
        <v>7.6000000000000004E-5</v>
      </c>
      <c r="U164">
        <v>3.36</v>
      </c>
      <c r="V164">
        <v>7.4799999999999997E-4</v>
      </c>
      <c r="W164">
        <v>3.7100000000000002E-4</v>
      </c>
      <c r="X164">
        <v>9.0000000000000002E-6</v>
      </c>
      <c r="Y164">
        <v>7.4999999999999993E-5</v>
      </c>
      <c r="Z164" t="s">
        <v>878</v>
      </c>
      <c r="AA164">
        <v>3.4999999999999997E-5</v>
      </c>
      <c r="AB164">
        <v>2.3E-6</v>
      </c>
      <c r="AC164" t="s">
        <v>878</v>
      </c>
      <c r="AD164">
        <v>0.93100000000000005</v>
      </c>
      <c r="AE164">
        <v>2.7699999999999999E-3</v>
      </c>
      <c r="AF164">
        <v>3.15E-3</v>
      </c>
      <c r="AG164">
        <v>1.2E-5</v>
      </c>
      <c r="AH164">
        <v>1.23</v>
      </c>
      <c r="AI164">
        <v>2.1999999999999999E-2</v>
      </c>
      <c r="AJ164">
        <v>5.8999999999999998E-5</v>
      </c>
      <c r="AK164">
        <v>7.0000000000000007E-2</v>
      </c>
      <c r="AL164" t="s">
        <v>878</v>
      </c>
      <c r="AM164" t="s">
        <v>878</v>
      </c>
      <c r="AN164">
        <v>5.4999999999999997E-3</v>
      </c>
      <c r="AO164">
        <v>4.8000000000000001E-2</v>
      </c>
      <c r="AP164">
        <v>1.09E-3</v>
      </c>
      <c r="AQ164" t="s">
        <v>878</v>
      </c>
      <c r="AR164">
        <v>6.96E-4</v>
      </c>
      <c r="AS164" t="s">
        <v>878</v>
      </c>
      <c r="AT164">
        <v>8.8000000000000005E-3</v>
      </c>
      <c r="AU164" t="s">
        <v>878</v>
      </c>
      <c r="AV164" t="s">
        <v>878</v>
      </c>
      <c r="AW164" t="s">
        <v>878</v>
      </c>
      <c r="AX164">
        <v>0.155</v>
      </c>
      <c r="AY164">
        <v>5.1799999999999999E-2</v>
      </c>
      <c r="AZ164">
        <v>5.6700000000000001E-4</v>
      </c>
      <c r="BA164" t="s">
        <v>878</v>
      </c>
      <c r="BB164" t="s">
        <v>878</v>
      </c>
      <c r="BC164">
        <v>4.6500000000000003E-4</v>
      </c>
      <c r="BD164">
        <v>1.2899999999999999E-4</v>
      </c>
      <c r="BE164">
        <v>2.0200000000000001E-3</v>
      </c>
      <c r="BF164" t="s">
        <v>878</v>
      </c>
      <c r="BG164">
        <v>4.0000000000000003E-5</v>
      </c>
      <c r="BH164" t="s">
        <v>878</v>
      </c>
      <c r="BI164">
        <v>1.2600000000000001E-3</v>
      </c>
      <c r="BJ164">
        <v>0.128</v>
      </c>
      <c r="BK164">
        <v>5.7000000000000003E-5</v>
      </c>
      <c r="BL164">
        <v>1.2E-5</v>
      </c>
      <c r="BM164">
        <v>1.5100000000000001E-4</v>
      </c>
      <c r="BN164">
        <v>6.3E-3</v>
      </c>
      <c r="BO164">
        <v>5.3999999999999998E-5</v>
      </c>
      <c r="BP164">
        <v>8.9499999999999996E-4</v>
      </c>
      <c r="BQ164">
        <v>8.0000000000000007E-5</v>
      </c>
      <c r="BR164">
        <v>7.4999999999999997E-3</v>
      </c>
      <c r="BS164" t="s">
        <v>878</v>
      </c>
    </row>
    <row r="165" spans="1:71" x14ac:dyDescent="0.25">
      <c r="A165" t="s">
        <v>457</v>
      </c>
      <c r="B165">
        <v>2.6599999999999999E-5</v>
      </c>
      <c r="C165">
        <v>7.36</v>
      </c>
      <c r="D165">
        <v>8.1600000000000006E-2</v>
      </c>
      <c r="E165">
        <v>3.6099999999999999E-4</v>
      </c>
      <c r="F165" t="s">
        <v>878</v>
      </c>
      <c r="G165">
        <v>6.7799999999999999E-2</v>
      </c>
      <c r="H165">
        <v>2.42E-4</v>
      </c>
      <c r="I165">
        <v>3.8999999999999999E-5</v>
      </c>
      <c r="J165">
        <v>0.86699999999999999</v>
      </c>
      <c r="K165">
        <v>9.3000000000000007E-6</v>
      </c>
      <c r="L165">
        <v>7.7999999999999996E-3</v>
      </c>
      <c r="M165" t="s">
        <v>878</v>
      </c>
      <c r="N165">
        <v>1.6900000000000001E-3</v>
      </c>
      <c r="O165">
        <v>1.23E-2</v>
      </c>
      <c r="P165">
        <v>9.3700000000000001E-4</v>
      </c>
      <c r="Q165">
        <v>3.0899999999999999E-3</v>
      </c>
      <c r="R165">
        <v>3.4699999999999998E-4</v>
      </c>
      <c r="S165">
        <v>1.76E-4</v>
      </c>
      <c r="T165">
        <v>1.1900000000000001E-4</v>
      </c>
      <c r="U165">
        <v>4.07</v>
      </c>
      <c r="V165">
        <v>1.9300000000000001E-3</v>
      </c>
      <c r="W165">
        <v>4.9600000000000002E-4</v>
      </c>
      <c r="X165">
        <v>1.0000000000000001E-5</v>
      </c>
      <c r="Y165">
        <v>3.8099999999999999E-4</v>
      </c>
      <c r="Z165" t="s">
        <v>878</v>
      </c>
      <c r="AA165">
        <v>6.7999999999999999E-5</v>
      </c>
      <c r="AB165">
        <v>6.8000000000000001E-6</v>
      </c>
      <c r="AC165" t="s">
        <v>878</v>
      </c>
      <c r="AD165">
        <v>2.67</v>
      </c>
      <c r="AE165">
        <v>3.79E-3</v>
      </c>
      <c r="AF165">
        <v>4.8300000000000001E-3</v>
      </c>
      <c r="AG165">
        <v>2.8E-5</v>
      </c>
      <c r="AH165">
        <v>1.72</v>
      </c>
      <c r="AI165">
        <v>3.9E-2</v>
      </c>
      <c r="AJ165">
        <v>9.8999999999999994E-5</v>
      </c>
      <c r="AK165">
        <v>0.68200000000000005</v>
      </c>
      <c r="AL165">
        <v>1.41E-3</v>
      </c>
      <c r="AM165">
        <v>3.32E-3</v>
      </c>
      <c r="AN165">
        <v>5.8999999999999999E-3</v>
      </c>
      <c r="AO165">
        <v>6.5000000000000002E-2</v>
      </c>
      <c r="AP165">
        <v>2.32E-3</v>
      </c>
      <c r="AQ165" t="s">
        <v>878</v>
      </c>
      <c r="AR165">
        <v>9.0399999999999996E-4</v>
      </c>
      <c r="AS165" t="s">
        <v>878</v>
      </c>
      <c r="AT165">
        <v>8.3000000000000001E-3</v>
      </c>
      <c r="AU165" s="2">
        <v>1.9999999999999999E-7</v>
      </c>
      <c r="AV165" t="s">
        <v>878</v>
      </c>
      <c r="AW165" t="s">
        <v>878</v>
      </c>
      <c r="AX165">
        <v>0.20799999999999999</v>
      </c>
      <c r="AY165">
        <v>7.2700000000000001E-2</v>
      </c>
      <c r="AZ165">
        <v>1.4E-3</v>
      </c>
      <c r="BA165" t="s">
        <v>878</v>
      </c>
      <c r="BB165" t="s">
        <v>878</v>
      </c>
      <c r="BC165" t="s">
        <v>878</v>
      </c>
      <c r="BD165">
        <v>3.6400000000000001E-4</v>
      </c>
      <c r="BE165">
        <v>1.21E-2</v>
      </c>
      <c r="BF165">
        <v>1.05E-4</v>
      </c>
      <c r="BG165">
        <v>6.7000000000000002E-5</v>
      </c>
      <c r="BH165" t="s">
        <v>878</v>
      </c>
      <c r="BI165">
        <v>1.42E-3</v>
      </c>
      <c r="BJ165">
        <v>0.46</v>
      </c>
      <c r="BK165">
        <v>8.2999999999999998E-5</v>
      </c>
      <c r="BL165">
        <v>2.5999999999999998E-5</v>
      </c>
      <c r="BM165">
        <v>2.6600000000000001E-4</v>
      </c>
      <c r="BN165">
        <v>6.7000000000000002E-3</v>
      </c>
      <c r="BO165">
        <v>2.9399999999999999E-4</v>
      </c>
      <c r="BP165">
        <v>1.56E-3</v>
      </c>
      <c r="BQ165">
        <v>1.7000000000000001E-4</v>
      </c>
      <c r="BR165">
        <v>9.7999999999999997E-3</v>
      </c>
      <c r="BS165">
        <v>1.3100000000000001E-2</v>
      </c>
    </row>
    <row r="166" spans="1:71" x14ac:dyDescent="0.25">
      <c r="A166" t="s">
        <v>458</v>
      </c>
      <c r="B166">
        <v>1.0000000000000001E-5</v>
      </c>
      <c r="C166" t="s">
        <v>878</v>
      </c>
      <c r="D166">
        <v>3.7000000000000002E-3</v>
      </c>
      <c r="E166">
        <v>2.9999999999999999E-7</v>
      </c>
      <c r="F166" t="s">
        <v>878</v>
      </c>
      <c r="G166">
        <v>0.10920000000000001</v>
      </c>
      <c r="H166" t="s">
        <v>878</v>
      </c>
      <c r="I166">
        <v>1.5E-5</v>
      </c>
      <c r="J166" t="s">
        <v>878</v>
      </c>
      <c r="K166">
        <v>1.5E-5</v>
      </c>
      <c r="L166" t="s">
        <v>878</v>
      </c>
      <c r="M166" t="s">
        <v>878</v>
      </c>
      <c r="N166">
        <v>1.48E-3</v>
      </c>
      <c r="O166" t="s">
        <v>878</v>
      </c>
      <c r="P166" t="s">
        <v>878</v>
      </c>
      <c r="Q166">
        <v>4.2100000000000002E-3</v>
      </c>
      <c r="R166" t="s">
        <v>878</v>
      </c>
      <c r="S166" t="s">
        <v>878</v>
      </c>
      <c r="T166" t="s">
        <v>878</v>
      </c>
      <c r="U166" t="s">
        <v>878</v>
      </c>
      <c r="V166" t="s">
        <v>878</v>
      </c>
      <c r="W166" t="s">
        <v>878</v>
      </c>
      <c r="X166" t="s">
        <v>878</v>
      </c>
      <c r="Y166" t="s">
        <v>878</v>
      </c>
      <c r="Z166" t="s">
        <v>878</v>
      </c>
      <c r="AA166" t="s">
        <v>878</v>
      </c>
      <c r="AB166" t="s">
        <v>878</v>
      </c>
      <c r="AC166" t="s">
        <v>878</v>
      </c>
      <c r="AD166" t="s">
        <v>878</v>
      </c>
      <c r="AE166" t="s">
        <v>878</v>
      </c>
      <c r="AF166" t="s">
        <v>878</v>
      </c>
      <c r="AG166" t="s">
        <v>878</v>
      </c>
      <c r="AH166" t="s">
        <v>878</v>
      </c>
      <c r="AI166" t="s">
        <v>878</v>
      </c>
      <c r="AJ166">
        <v>9.6000000000000002E-4</v>
      </c>
      <c r="AK166" t="s">
        <v>878</v>
      </c>
      <c r="AL166" t="s">
        <v>878</v>
      </c>
      <c r="AM166" t="s">
        <v>878</v>
      </c>
      <c r="AN166" t="s">
        <v>878</v>
      </c>
      <c r="AO166" t="s">
        <v>878</v>
      </c>
      <c r="AP166">
        <v>2.1299999999999999E-3</v>
      </c>
      <c r="AQ166" t="s">
        <v>878</v>
      </c>
      <c r="AR166" t="s">
        <v>878</v>
      </c>
      <c r="AS166" t="s">
        <v>878</v>
      </c>
      <c r="AT166" t="s">
        <v>878</v>
      </c>
      <c r="AU166" t="s">
        <v>878</v>
      </c>
      <c r="AV166" t="s">
        <v>878</v>
      </c>
      <c r="AW166" t="s">
        <v>878</v>
      </c>
      <c r="AX166" t="s">
        <v>878</v>
      </c>
      <c r="AY166">
        <v>4.5000000000000003E-5</v>
      </c>
      <c r="AZ166" t="s">
        <v>878</v>
      </c>
      <c r="BA166" t="s">
        <v>878</v>
      </c>
      <c r="BB166" t="s">
        <v>878</v>
      </c>
      <c r="BC166" t="s">
        <v>878</v>
      </c>
      <c r="BD166">
        <v>3.1E-4</v>
      </c>
      <c r="BE166" t="s">
        <v>878</v>
      </c>
      <c r="BF166" t="s">
        <v>878</v>
      </c>
      <c r="BG166" t="s">
        <v>878</v>
      </c>
      <c r="BH166" t="s">
        <v>878</v>
      </c>
      <c r="BI166">
        <v>2.0899999999999998E-3</v>
      </c>
      <c r="BJ166" t="s">
        <v>878</v>
      </c>
      <c r="BK166" t="s">
        <v>878</v>
      </c>
      <c r="BL166" t="s">
        <v>878</v>
      </c>
      <c r="BM166">
        <v>6.2E-4</v>
      </c>
      <c r="BN166" t="s">
        <v>878</v>
      </c>
      <c r="BO166">
        <v>3.6999999999999999E-4</v>
      </c>
      <c r="BP166" t="s">
        <v>878</v>
      </c>
      <c r="BQ166" t="s">
        <v>878</v>
      </c>
      <c r="BR166">
        <v>6.8999999999999999E-3</v>
      </c>
      <c r="BS166" t="s">
        <v>878</v>
      </c>
    </row>
    <row r="167" spans="1:71" x14ac:dyDescent="0.25">
      <c r="A167" t="s">
        <v>459</v>
      </c>
      <c r="B167">
        <v>6.4999999999999996E-6</v>
      </c>
      <c r="C167">
        <v>7.86</v>
      </c>
      <c r="D167">
        <v>2.5100000000000001E-3</v>
      </c>
      <c r="E167" s="2">
        <v>2.9999999999999999E-7</v>
      </c>
      <c r="F167" t="s">
        <v>878</v>
      </c>
      <c r="G167">
        <v>0.11</v>
      </c>
      <c r="H167">
        <v>3.6200000000000002E-4</v>
      </c>
      <c r="I167">
        <v>1.5E-5</v>
      </c>
      <c r="J167">
        <v>2.58</v>
      </c>
      <c r="K167">
        <v>8.6999999999999997E-6</v>
      </c>
      <c r="L167">
        <v>8.0000000000000002E-3</v>
      </c>
      <c r="M167" t="s">
        <v>878</v>
      </c>
      <c r="N167">
        <v>1.4E-3</v>
      </c>
      <c r="O167">
        <v>6.4999999999999997E-3</v>
      </c>
      <c r="P167">
        <v>1.57E-3</v>
      </c>
      <c r="Q167">
        <v>4.6699999999999997E-3</v>
      </c>
      <c r="R167" t="s">
        <v>878</v>
      </c>
      <c r="S167" t="s">
        <v>878</v>
      </c>
      <c r="T167" t="s">
        <v>878</v>
      </c>
      <c r="U167">
        <v>3.72</v>
      </c>
      <c r="V167">
        <v>1.9300000000000001E-3</v>
      </c>
      <c r="W167" t="s">
        <v>878</v>
      </c>
      <c r="X167" t="s">
        <v>878</v>
      </c>
      <c r="Y167">
        <v>3.1199999999999999E-4</v>
      </c>
      <c r="Z167" t="s">
        <v>878</v>
      </c>
      <c r="AA167" t="s">
        <v>878</v>
      </c>
      <c r="AB167">
        <v>5.3000000000000001E-6</v>
      </c>
      <c r="AC167" t="s">
        <v>878</v>
      </c>
      <c r="AD167">
        <v>3.37</v>
      </c>
      <c r="AE167">
        <v>3.81E-3</v>
      </c>
      <c r="AF167">
        <v>3.7299999999999998E-3</v>
      </c>
      <c r="AG167" t="s">
        <v>878</v>
      </c>
      <c r="AH167">
        <v>1.39</v>
      </c>
      <c r="AI167">
        <v>5.5E-2</v>
      </c>
      <c r="AJ167">
        <v>3.2000000000000003E-4</v>
      </c>
      <c r="AK167">
        <v>2.0299999999999998</v>
      </c>
      <c r="AL167">
        <v>2.16E-3</v>
      </c>
      <c r="AM167" t="s">
        <v>878</v>
      </c>
      <c r="AN167" t="s">
        <v>878</v>
      </c>
      <c r="AO167">
        <v>0.104</v>
      </c>
      <c r="AP167">
        <v>2.2599999999999999E-3</v>
      </c>
      <c r="AQ167" t="s">
        <v>878</v>
      </c>
      <c r="AR167" t="s">
        <v>878</v>
      </c>
      <c r="AS167" t="s">
        <v>878</v>
      </c>
      <c r="AT167" t="s">
        <v>878</v>
      </c>
      <c r="AU167" t="s">
        <v>878</v>
      </c>
      <c r="AV167" t="s">
        <v>878</v>
      </c>
      <c r="AW167" t="s">
        <v>878</v>
      </c>
      <c r="AX167">
        <v>6.8000000000000005E-2</v>
      </c>
      <c r="AY167">
        <v>5.8999999999999998E-5</v>
      </c>
      <c r="AZ167">
        <v>1.2800000000000001E-3</v>
      </c>
      <c r="BA167" t="s">
        <v>878</v>
      </c>
      <c r="BB167" t="s">
        <v>878</v>
      </c>
      <c r="BC167" t="s">
        <v>878</v>
      </c>
      <c r="BD167">
        <v>4.06E-4</v>
      </c>
      <c r="BE167">
        <v>3.0099999999999998E-2</v>
      </c>
      <c r="BF167">
        <v>1.64E-4</v>
      </c>
      <c r="BG167" t="s">
        <v>878</v>
      </c>
      <c r="BH167" t="s">
        <v>878</v>
      </c>
      <c r="BI167">
        <v>2.1700000000000001E-3</v>
      </c>
      <c r="BJ167">
        <v>0.50800000000000001</v>
      </c>
      <c r="BK167">
        <v>1.18E-4</v>
      </c>
      <c r="BL167" t="s">
        <v>878</v>
      </c>
      <c r="BM167">
        <v>6.2799999999999998E-4</v>
      </c>
      <c r="BN167" t="s">
        <v>878</v>
      </c>
      <c r="BO167">
        <v>3.3700000000000001E-4</v>
      </c>
      <c r="BP167">
        <v>2.7399999999999998E-3</v>
      </c>
      <c r="BQ167" t="s">
        <v>878</v>
      </c>
      <c r="BR167">
        <v>7.0000000000000001E-3</v>
      </c>
      <c r="BS167">
        <v>9.4999999999999998E-3</v>
      </c>
    </row>
    <row r="168" spans="1:71" x14ac:dyDescent="0.25">
      <c r="A168" t="s">
        <v>460</v>
      </c>
      <c r="B168">
        <v>1.2999999999999999E-4</v>
      </c>
      <c r="C168">
        <v>6.84</v>
      </c>
      <c r="D168">
        <v>6.4999999999999997E-3</v>
      </c>
      <c r="E168">
        <v>5.5099999999999995E-4</v>
      </c>
      <c r="F168">
        <v>1.98E-3</v>
      </c>
      <c r="G168">
        <v>1.29E-2</v>
      </c>
      <c r="H168">
        <v>4.3000000000000002E-5</v>
      </c>
      <c r="I168">
        <v>5.3000000000000001E-6</v>
      </c>
      <c r="J168">
        <v>6.85</v>
      </c>
      <c r="K168">
        <v>6.3E-5</v>
      </c>
      <c r="L168">
        <v>1.33E-3</v>
      </c>
      <c r="M168" t="s">
        <v>878</v>
      </c>
      <c r="N168">
        <v>3.98E-3</v>
      </c>
      <c r="O168">
        <v>1.03E-2</v>
      </c>
      <c r="P168">
        <v>9.7E-5</v>
      </c>
      <c r="Q168">
        <v>1.6799999999999999E-2</v>
      </c>
      <c r="R168">
        <v>3.5100000000000002E-4</v>
      </c>
      <c r="S168">
        <v>2.1699999999999999E-4</v>
      </c>
      <c r="T168">
        <v>8.7999999999999998E-5</v>
      </c>
      <c r="U168">
        <v>7.31</v>
      </c>
      <c r="V168">
        <v>1.5200000000000001E-3</v>
      </c>
      <c r="W168">
        <v>3.1399999999999999E-4</v>
      </c>
      <c r="X168">
        <v>9.7999999999999993E-6</v>
      </c>
      <c r="Y168">
        <v>1.7000000000000001E-4</v>
      </c>
      <c r="Z168" t="s">
        <v>878</v>
      </c>
      <c r="AA168">
        <v>7.3999999999999996E-5</v>
      </c>
      <c r="AB168">
        <v>7.5000000000000002E-6</v>
      </c>
      <c r="AC168" t="s">
        <v>878</v>
      </c>
      <c r="AD168">
        <v>0.45300000000000001</v>
      </c>
      <c r="AE168">
        <v>5.7200000000000003E-4</v>
      </c>
      <c r="AF168">
        <v>1.14E-3</v>
      </c>
      <c r="AG168">
        <v>3.1000000000000001E-5</v>
      </c>
      <c r="AH168">
        <v>3.44</v>
      </c>
      <c r="AI168">
        <v>0.125</v>
      </c>
      <c r="AJ168">
        <v>1.7000000000000001E-4</v>
      </c>
      <c r="AK168">
        <v>1.65</v>
      </c>
      <c r="AL168">
        <v>3.3700000000000001E-4</v>
      </c>
      <c r="AM168">
        <v>8.3199999999999995E-4</v>
      </c>
      <c r="AN168">
        <v>5.3E-3</v>
      </c>
      <c r="AO168">
        <v>0.04</v>
      </c>
      <c r="AP168">
        <v>2.8500000000000001E-3</v>
      </c>
      <c r="AQ168" t="s">
        <v>878</v>
      </c>
      <c r="AR168">
        <v>1.7699999999999999E-4</v>
      </c>
      <c r="AS168">
        <v>1.3E-6</v>
      </c>
      <c r="AT168">
        <v>6.0800000000000003E-4</v>
      </c>
      <c r="AU168">
        <v>1.9999999999999999E-7</v>
      </c>
      <c r="AV168" t="s">
        <v>878</v>
      </c>
      <c r="AW168" t="s">
        <v>878</v>
      </c>
      <c r="AX168">
        <v>0.39900000000000002</v>
      </c>
      <c r="AY168">
        <v>1.4799999999999999E-4</v>
      </c>
      <c r="AZ168">
        <v>3.79E-3</v>
      </c>
      <c r="BA168" t="s">
        <v>878</v>
      </c>
      <c r="BB168" t="s">
        <v>878</v>
      </c>
      <c r="BC168">
        <v>1.56E-4</v>
      </c>
      <c r="BD168">
        <v>1.08E-4</v>
      </c>
      <c r="BE168">
        <v>2.1299999999999999E-2</v>
      </c>
      <c r="BF168">
        <v>2.3E-5</v>
      </c>
      <c r="BG168">
        <v>5.3000000000000001E-5</v>
      </c>
      <c r="BH168">
        <v>1.1E-5</v>
      </c>
      <c r="BI168">
        <v>1.13E-4</v>
      </c>
      <c r="BJ168">
        <v>0.57199999999999995</v>
      </c>
      <c r="BK168">
        <v>2.3E-5</v>
      </c>
      <c r="BL168">
        <v>3.1000000000000001E-5</v>
      </c>
      <c r="BM168">
        <v>3.3000000000000003E-5</v>
      </c>
      <c r="BN168">
        <v>1.2999999999999999E-2</v>
      </c>
      <c r="BO168">
        <v>3.6900000000000001E-3</v>
      </c>
      <c r="BP168">
        <v>1.92E-3</v>
      </c>
      <c r="BQ168">
        <v>2.1000000000000001E-4</v>
      </c>
      <c r="BR168">
        <v>1.4200000000000001E-2</v>
      </c>
      <c r="BS168">
        <v>5.5999999999999999E-3</v>
      </c>
    </row>
    <row r="169" spans="1:71" x14ac:dyDescent="0.25">
      <c r="A169" t="s">
        <v>461</v>
      </c>
      <c r="B169">
        <v>1.3899999999999999E-4</v>
      </c>
      <c r="C169">
        <v>6.49</v>
      </c>
      <c r="D169">
        <v>9.7999999999999997E-3</v>
      </c>
      <c r="E169">
        <v>5.6499999999999996E-4</v>
      </c>
      <c r="F169">
        <v>2.2599999999999999E-3</v>
      </c>
      <c r="G169">
        <v>3.2399999999999998E-2</v>
      </c>
      <c r="H169">
        <v>4.6999999999999997E-5</v>
      </c>
      <c r="I169">
        <v>7.3000000000000004E-6</v>
      </c>
      <c r="J169">
        <v>5.66</v>
      </c>
      <c r="K169">
        <v>8.8999999999999995E-5</v>
      </c>
      <c r="L169">
        <v>1.49E-3</v>
      </c>
      <c r="M169" t="s">
        <v>878</v>
      </c>
      <c r="N169">
        <v>4.0299999999999997E-3</v>
      </c>
      <c r="O169">
        <v>1.46E-2</v>
      </c>
      <c r="P169">
        <v>1.3799999999999999E-4</v>
      </c>
      <c r="Q169">
        <v>1.6400000000000001E-2</v>
      </c>
      <c r="R169">
        <v>3.3500000000000001E-4</v>
      </c>
      <c r="S169">
        <v>2.03E-4</v>
      </c>
      <c r="T169">
        <v>8.7000000000000001E-5</v>
      </c>
      <c r="U169">
        <v>7.31</v>
      </c>
      <c r="V169">
        <v>1.48E-3</v>
      </c>
      <c r="W169">
        <v>2.8899999999999998E-4</v>
      </c>
      <c r="X169">
        <v>9.5000000000000005E-6</v>
      </c>
      <c r="Y169">
        <v>1.66E-4</v>
      </c>
      <c r="Z169" t="s">
        <v>878</v>
      </c>
      <c r="AA169">
        <v>6.7000000000000002E-5</v>
      </c>
      <c r="AB169">
        <v>7.5000000000000002E-6</v>
      </c>
      <c r="AC169" t="s">
        <v>878</v>
      </c>
      <c r="AD169">
        <v>0.73</v>
      </c>
      <c r="AE169">
        <v>6.6E-4</v>
      </c>
      <c r="AF169">
        <v>1.3500000000000001E-3</v>
      </c>
      <c r="AG169">
        <v>2.9E-5</v>
      </c>
      <c r="AH169">
        <v>3.44</v>
      </c>
      <c r="AI169">
        <v>0.14000000000000001</v>
      </c>
      <c r="AJ169">
        <v>2.9E-4</v>
      </c>
      <c r="AK169">
        <v>1.87</v>
      </c>
      <c r="AL169">
        <v>3.5399999999999999E-4</v>
      </c>
      <c r="AM169">
        <v>8.7399999999999999E-4</v>
      </c>
      <c r="AN169">
        <v>6.7999999999999996E-3</v>
      </c>
      <c r="AO169">
        <v>4.2999999999999997E-2</v>
      </c>
      <c r="AP169">
        <v>4.0499999999999998E-3</v>
      </c>
      <c r="AQ169" t="s">
        <v>878</v>
      </c>
      <c r="AR169">
        <v>1.9100000000000001E-4</v>
      </c>
      <c r="AS169" t="s">
        <v>878</v>
      </c>
      <c r="AT169">
        <v>8.9099999999999997E-4</v>
      </c>
      <c r="AU169">
        <v>1.9999999999999999E-7</v>
      </c>
      <c r="AV169" t="s">
        <v>878</v>
      </c>
      <c r="AW169" t="s">
        <v>878</v>
      </c>
      <c r="AX169">
        <v>0.54900000000000004</v>
      </c>
      <c r="AY169">
        <v>2.14E-4</v>
      </c>
      <c r="AZ169">
        <v>3.3300000000000001E-3</v>
      </c>
      <c r="BA169" t="s">
        <v>878</v>
      </c>
      <c r="BB169" t="s">
        <v>878</v>
      </c>
      <c r="BC169">
        <v>1.6000000000000001E-4</v>
      </c>
      <c r="BD169">
        <v>1.3200000000000001E-4</v>
      </c>
      <c r="BE169">
        <v>1.9599999999999999E-2</v>
      </c>
      <c r="BF169">
        <v>2.4000000000000001E-5</v>
      </c>
      <c r="BG169">
        <v>5.0000000000000002E-5</v>
      </c>
      <c r="BH169">
        <v>1.4E-5</v>
      </c>
      <c r="BI169">
        <v>1.45E-4</v>
      </c>
      <c r="BJ169">
        <v>0.54300000000000004</v>
      </c>
      <c r="BK169">
        <v>3.4E-5</v>
      </c>
      <c r="BL169">
        <v>2.9E-5</v>
      </c>
      <c r="BM169">
        <v>4.1999999999999998E-5</v>
      </c>
      <c r="BN169">
        <v>1.1599999999999999E-2</v>
      </c>
      <c r="BO169">
        <v>4.7099999999999998E-3</v>
      </c>
      <c r="BP169">
        <v>1.83E-3</v>
      </c>
      <c r="BQ169">
        <v>1.8699999999999999E-4</v>
      </c>
      <c r="BR169">
        <v>1.7299999999999999E-2</v>
      </c>
      <c r="BS169">
        <v>5.3E-3</v>
      </c>
    </row>
    <row r="170" spans="1:71" x14ac:dyDescent="0.25">
      <c r="A170" t="s">
        <v>462</v>
      </c>
      <c r="B170">
        <v>1.7100000000000001E-4</v>
      </c>
      <c r="C170">
        <v>6.5</v>
      </c>
      <c r="D170">
        <v>7.1000000000000004E-3</v>
      </c>
      <c r="E170">
        <v>6.9099999999999999E-4</v>
      </c>
      <c r="F170">
        <v>9.1999999999999998E-3</v>
      </c>
      <c r="G170">
        <v>2.41E-2</v>
      </c>
      <c r="H170">
        <v>4.8000000000000001E-5</v>
      </c>
      <c r="I170">
        <v>6.7000000000000002E-6</v>
      </c>
      <c r="J170">
        <v>5.83</v>
      </c>
      <c r="K170">
        <v>6.3999999999999997E-5</v>
      </c>
      <c r="L170">
        <v>1.39E-3</v>
      </c>
      <c r="M170" t="s">
        <v>878</v>
      </c>
      <c r="N170">
        <v>4.0899999999999999E-3</v>
      </c>
      <c r="O170">
        <v>8.3000000000000001E-3</v>
      </c>
      <c r="P170">
        <v>1.07E-4</v>
      </c>
      <c r="Q170">
        <v>1.6899999999999998E-2</v>
      </c>
      <c r="R170">
        <v>3.86E-4</v>
      </c>
      <c r="S170">
        <v>2.3499999999999999E-4</v>
      </c>
      <c r="T170">
        <v>9.6000000000000002E-5</v>
      </c>
      <c r="U170">
        <v>7.83</v>
      </c>
      <c r="V170">
        <v>1.58E-3</v>
      </c>
      <c r="W170">
        <v>3.4099999999999999E-4</v>
      </c>
      <c r="X170">
        <v>1.2999999999999999E-5</v>
      </c>
      <c r="Y170">
        <v>1.8100000000000001E-4</v>
      </c>
      <c r="Z170">
        <v>5.6999999999999996E-6</v>
      </c>
      <c r="AA170">
        <v>8.2999999999999998E-5</v>
      </c>
      <c r="AB170">
        <v>7.7999999999999999E-6</v>
      </c>
      <c r="AC170" t="s">
        <v>878</v>
      </c>
      <c r="AD170">
        <v>0.57799999999999996</v>
      </c>
      <c r="AE170">
        <v>6.1799999999999995E-4</v>
      </c>
      <c r="AF170">
        <v>1.15E-3</v>
      </c>
      <c r="AG170">
        <v>3.4999999999999997E-5</v>
      </c>
      <c r="AH170">
        <v>3.34</v>
      </c>
      <c r="AI170">
        <v>0.13</v>
      </c>
      <c r="AJ170">
        <v>1.63E-4</v>
      </c>
      <c r="AK170">
        <v>2.12</v>
      </c>
      <c r="AL170">
        <v>3.6900000000000002E-4</v>
      </c>
      <c r="AM170">
        <v>9.0899999999999998E-4</v>
      </c>
      <c r="AN170">
        <v>4.6499999999999996E-3</v>
      </c>
      <c r="AO170">
        <v>4.4999999999999998E-2</v>
      </c>
      <c r="AP170">
        <v>3.2200000000000002E-3</v>
      </c>
      <c r="AQ170" t="s">
        <v>878</v>
      </c>
      <c r="AR170">
        <v>1.9799999999999999E-4</v>
      </c>
      <c r="AS170" t="s">
        <v>878</v>
      </c>
      <c r="AT170">
        <v>6.3299999999999999E-4</v>
      </c>
      <c r="AU170">
        <v>2.9999999999999999E-7</v>
      </c>
      <c r="AV170" t="s">
        <v>878</v>
      </c>
      <c r="AW170" t="s">
        <v>878</v>
      </c>
      <c r="AX170">
        <v>0.46600000000000003</v>
      </c>
      <c r="AY170">
        <v>1.9000000000000001E-4</v>
      </c>
      <c r="AZ170">
        <v>3.7399999999999998E-3</v>
      </c>
      <c r="BA170">
        <v>9.2999999999999997E-5</v>
      </c>
      <c r="BB170" t="s">
        <v>878</v>
      </c>
      <c r="BC170">
        <v>1.8900000000000001E-4</v>
      </c>
      <c r="BD170">
        <v>1.13E-4</v>
      </c>
      <c r="BE170">
        <v>9.5999999999999992E-3</v>
      </c>
      <c r="BF170">
        <v>2.5999999999999998E-5</v>
      </c>
      <c r="BG170">
        <v>6.0999999999999999E-5</v>
      </c>
      <c r="BH170">
        <v>1.1E-5</v>
      </c>
      <c r="BI170">
        <v>1.18E-4</v>
      </c>
      <c r="BJ170">
        <v>0.626</v>
      </c>
      <c r="BK170">
        <v>2.5999999999999998E-5</v>
      </c>
      <c r="BL170">
        <v>3.4999999999999997E-5</v>
      </c>
      <c r="BM170">
        <v>3.6999999999999998E-5</v>
      </c>
      <c r="BN170">
        <v>1.52E-2</v>
      </c>
      <c r="BO170">
        <v>3.2699999999999999E-3</v>
      </c>
      <c r="BP170">
        <v>2.0999999999999999E-3</v>
      </c>
      <c r="BQ170">
        <v>2.2800000000000001E-4</v>
      </c>
      <c r="BR170">
        <v>1.47E-2</v>
      </c>
      <c r="BS170">
        <v>5.7999999999999996E-3</v>
      </c>
    </row>
    <row r="171" spans="1:71" x14ac:dyDescent="0.25">
      <c r="A171" t="s">
        <v>463</v>
      </c>
      <c r="B171">
        <v>1.73E-4</v>
      </c>
      <c r="C171">
        <v>6.51</v>
      </c>
      <c r="D171">
        <v>8.6999999999999994E-3</v>
      </c>
      <c r="E171">
        <v>7.1299999999999998E-4</v>
      </c>
      <c r="F171">
        <v>2.99E-3</v>
      </c>
      <c r="G171">
        <v>2.5700000000000001E-2</v>
      </c>
      <c r="H171">
        <v>4.6E-5</v>
      </c>
      <c r="I171">
        <v>6.9E-6</v>
      </c>
      <c r="J171">
        <v>5.79</v>
      </c>
      <c r="K171">
        <v>7.7999999999999999E-5</v>
      </c>
      <c r="L171">
        <v>1.48E-3</v>
      </c>
      <c r="M171" t="s">
        <v>878</v>
      </c>
      <c r="N171">
        <v>3.98E-3</v>
      </c>
      <c r="O171">
        <v>1.1900000000000001E-2</v>
      </c>
      <c r="P171">
        <v>1.22E-4</v>
      </c>
      <c r="Q171">
        <v>1.66E-2</v>
      </c>
      <c r="R171">
        <v>3.6299999999999999E-4</v>
      </c>
      <c r="S171">
        <v>2.2100000000000001E-4</v>
      </c>
      <c r="T171">
        <v>9.7E-5</v>
      </c>
      <c r="U171">
        <v>7.54</v>
      </c>
      <c r="V171">
        <v>1.5299999999999999E-3</v>
      </c>
      <c r="W171">
        <v>3.0600000000000001E-4</v>
      </c>
      <c r="X171">
        <v>1.0000000000000001E-5</v>
      </c>
      <c r="Y171">
        <v>1.75E-4</v>
      </c>
      <c r="Z171" t="s">
        <v>878</v>
      </c>
      <c r="AA171">
        <v>7.6000000000000004E-5</v>
      </c>
      <c r="AB171">
        <v>7.7999999999999999E-6</v>
      </c>
      <c r="AC171" t="s">
        <v>878</v>
      </c>
      <c r="AD171">
        <v>0.629</v>
      </c>
      <c r="AE171">
        <v>6.3400000000000001E-4</v>
      </c>
      <c r="AF171">
        <v>1.2800000000000001E-3</v>
      </c>
      <c r="AG171">
        <v>3.1999999999999999E-5</v>
      </c>
      <c r="AH171">
        <v>3.31</v>
      </c>
      <c r="AI171">
        <v>0.13300000000000001</v>
      </c>
      <c r="AJ171">
        <v>2.1900000000000001E-4</v>
      </c>
      <c r="AK171">
        <v>1.93</v>
      </c>
      <c r="AL171">
        <v>3.6600000000000001E-4</v>
      </c>
      <c r="AM171">
        <v>9.2000000000000003E-4</v>
      </c>
      <c r="AN171">
        <v>5.4999999999999997E-3</v>
      </c>
      <c r="AO171">
        <v>4.3999999999999997E-2</v>
      </c>
      <c r="AP171">
        <v>3.7299999999999998E-3</v>
      </c>
      <c r="AQ171" t="s">
        <v>878</v>
      </c>
      <c r="AR171">
        <v>1.9900000000000001E-4</v>
      </c>
      <c r="AS171" t="s">
        <v>878</v>
      </c>
      <c r="AT171">
        <v>7.9100000000000004E-4</v>
      </c>
      <c r="AU171">
        <v>2.9999999999999999E-7</v>
      </c>
      <c r="AV171" t="s">
        <v>878</v>
      </c>
      <c r="AW171" t="s">
        <v>878</v>
      </c>
      <c r="AX171">
        <v>0.496</v>
      </c>
      <c r="AY171">
        <v>1.9799999999999999E-4</v>
      </c>
      <c r="AZ171">
        <v>3.5300000000000002E-3</v>
      </c>
      <c r="BA171" t="s">
        <v>878</v>
      </c>
      <c r="BB171" t="s">
        <v>878</v>
      </c>
      <c r="BC171">
        <v>1.6000000000000001E-4</v>
      </c>
      <c r="BD171">
        <v>1.3200000000000001E-4</v>
      </c>
      <c r="BE171">
        <v>1.5599999999999999E-2</v>
      </c>
      <c r="BF171">
        <v>2.5000000000000001E-5</v>
      </c>
      <c r="BG171">
        <v>5.3000000000000001E-5</v>
      </c>
      <c r="BH171">
        <v>1.2999999999999999E-5</v>
      </c>
      <c r="BI171">
        <v>1.2999999999999999E-4</v>
      </c>
      <c r="BJ171">
        <v>0.59199999999999997</v>
      </c>
      <c r="BK171">
        <v>3.1000000000000001E-5</v>
      </c>
      <c r="BL171">
        <v>3.1999999999999999E-5</v>
      </c>
      <c r="BM171">
        <v>4.0000000000000003E-5</v>
      </c>
      <c r="BN171">
        <v>1.3100000000000001E-2</v>
      </c>
      <c r="BO171">
        <v>3.8300000000000001E-3</v>
      </c>
      <c r="BP171">
        <v>1.9499999999999999E-3</v>
      </c>
      <c r="BQ171">
        <v>2.1000000000000001E-4</v>
      </c>
      <c r="BR171">
        <v>1.6299999999999999E-2</v>
      </c>
      <c r="BS171">
        <v>5.7000000000000002E-3</v>
      </c>
    </row>
    <row r="172" spans="1:71" x14ac:dyDescent="0.25">
      <c r="A172" t="s">
        <v>464</v>
      </c>
      <c r="B172">
        <v>2.05E-4</v>
      </c>
      <c r="C172">
        <v>6.69</v>
      </c>
      <c r="D172">
        <v>6.7999999999999996E-3</v>
      </c>
      <c r="E172">
        <v>8.6700000000000004E-4</v>
      </c>
      <c r="F172">
        <v>5.1999999999999998E-3</v>
      </c>
      <c r="G172">
        <v>2.01E-2</v>
      </c>
      <c r="H172">
        <v>4.6E-5</v>
      </c>
      <c r="I172">
        <v>5.4999999999999999E-6</v>
      </c>
      <c r="J172">
        <v>6.2</v>
      </c>
      <c r="K172">
        <v>6.4999999999999994E-5</v>
      </c>
      <c r="L172">
        <v>1.3699999999999999E-3</v>
      </c>
      <c r="M172" t="s">
        <v>878</v>
      </c>
      <c r="N172">
        <v>3.9500000000000004E-3</v>
      </c>
      <c r="O172">
        <v>9.1999999999999998E-3</v>
      </c>
      <c r="P172">
        <v>1.03E-4</v>
      </c>
      <c r="Q172">
        <v>1.7399999999999999E-2</v>
      </c>
      <c r="R172">
        <v>3.6400000000000001E-4</v>
      </c>
      <c r="S172">
        <v>2.22E-4</v>
      </c>
      <c r="T172">
        <v>8.7999999999999998E-5</v>
      </c>
      <c r="U172">
        <v>7.58</v>
      </c>
      <c r="V172">
        <v>1.5100000000000001E-3</v>
      </c>
      <c r="W172">
        <v>3.2499999999999999E-4</v>
      </c>
      <c r="X172">
        <v>1.1E-5</v>
      </c>
      <c r="Y172">
        <v>1.7799999999999999E-4</v>
      </c>
      <c r="Z172" t="s">
        <v>878</v>
      </c>
      <c r="AA172">
        <v>7.6000000000000004E-5</v>
      </c>
      <c r="AB172">
        <v>7.9000000000000006E-6</v>
      </c>
      <c r="AC172" t="s">
        <v>878</v>
      </c>
      <c r="AD172">
        <v>0.54700000000000004</v>
      </c>
      <c r="AE172">
        <v>5.9199999999999997E-4</v>
      </c>
      <c r="AF172">
        <v>1.15E-3</v>
      </c>
      <c r="AG172">
        <v>3.1000000000000001E-5</v>
      </c>
      <c r="AH172">
        <v>3.32</v>
      </c>
      <c r="AI172">
        <v>0.127</v>
      </c>
      <c r="AJ172">
        <v>1.6100000000000001E-4</v>
      </c>
      <c r="AK172">
        <v>1.89</v>
      </c>
      <c r="AL172">
        <v>3.5799999999999997E-4</v>
      </c>
      <c r="AM172">
        <v>8.6799999999999996E-4</v>
      </c>
      <c r="AN172">
        <v>4.8900000000000002E-3</v>
      </c>
      <c r="AO172">
        <v>4.2999999999999997E-2</v>
      </c>
      <c r="AP172">
        <v>3.0799999999999998E-3</v>
      </c>
      <c r="AQ172" t="s">
        <v>878</v>
      </c>
      <c r="AR172">
        <v>1.8599999999999999E-4</v>
      </c>
      <c r="AS172">
        <v>9.9999999999999995E-7</v>
      </c>
      <c r="AT172">
        <v>6.7900000000000002E-4</v>
      </c>
      <c r="AU172">
        <v>1.9999999999999999E-7</v>
      </c>
      <c r="AV172" t="s">
        <v>878</v>
      </c>
      <c r="AW172" t="s">
        <v>878</v>
      </c>
      <c r="AX172">
        <v>0.44400000000000001</v>
      </c>
      <c r="AY172">
        <v>1.7799999999999999E-4</v>
      </c>
      <c r="AZ172">
        <v>3.7299999999999998E-3</v>
      </c>
      <c r="BA172" t="s">
        <v>878</v>
      </c>
      <c r="BB172" t="s">
        <v>878</v>
      </c>
      <c r="BC172">
        <v>1.64E-4</v>
      </c>
      <c r="BD172">
        <v>1.15E-4</v>
      </c>
      <c r="BE172">
        <v>1.47E-2</v>
      </c>
      <c r="BF172">
        <v>2.5000000000000001E-5</v>
      </c>
      <c r="BG172">
        <v>5.5000000000000002E-5</v>
      </c>
      <c r="BH172">
        <v>1.1E-5</v>
      </c>
      <c r="BI172">
        <v>1.1900000000000001E-4</v>
      </c>
      <c r="BJ172">
        <v>0.60199999999999998</v>
      </c>
      <c r="BK172">
        <v>2.5999999999999998E-5</v>
      </c>
      <c r="BL172">
        <v>3.1999999999999999E-5</v>
      </c>
      <c r="BM172">
        <v>3.6000000000000001E-5</v>
      </c>
      <c r="BN172">
        <v>1.4200000000000001E-2</v>
      </c>
      <c r="BO172">
        <v>3.5000000000000001E-3</v>
      </c>
      <c r="BP172">
        <v>2.0100000000000001E-3</v>
      </c>
      <c r="BQ172">
        <v>2.1800000000000001E-4</v>
      </c>
      <c r="BR172">
        <v>1.47E-2</v>
      </c>
      <c r="BS172">
        <v>5.7999999999999996E-3</v>
      </c>
    </row>
    <row r="173" spans="1:71" x14ac:dyDescent="0.25">
      <c r="A173" t="s">
        <v>465</v>
      </c>
      <c r="B173">
        <v>3.0600000000000001E-4</v>
      </c>
      <c r="C173">
        <v>6.38</v>
      </c>
      <c r="D173">
        <v>8.5000000000000006E-3</v>
      </c>
      <c r="E173">
        <v>1.2390000000000001E-3</v>
      </c>
      <c r="F173">
        <v>8.5000000000000006E-3</v>
      </c>
      <c r="G173">
        <v>2.52E-2</v>
      </c>
      <c r="H173">
        <v>5.1999999999999997E-5</v>
      </c>
      <c r="I173">
        <v>7.7000000000000008E-6</v>
      </c>
      <c r="J173">
        <v>5.59</v>
      </c>
      <c r="K173">
        <v>7.8999999999999996E-5</v>
      </c>
      <c r="L173">
        <v>1.49E-3</v>
      </c>
      <c r="M173" t="s">
        <v>878</v>
      </c>
      <c r="N173">
        <v>3.9300000000000003E-3</v>
      </c>
      <c r="O173">
        <v>8.5000000000000006E-3</v>
      </c>
      <c r="P173">
        <v>1.27E-4</v>
      </c>
      <c r="Q173">
        <v>1.7299999999999999E-2</v>
      </c>
      <c r="R173">
        <v>3.79E-4</v>
      </c>
      <c r="S173">
        <v>2.3000000000000001E-4</v>
      </c>
      <c r="T173">
        <v>9.2999999999999997E-5</v>
      </c>
      <c r="U173">
        <v>7.55</v>
      </c>
      <c r="V173">
        <v>1.5399999999999999E-3</v>
      </c>
      <c r="W173">
        <v>3.3300000000000002E-4</v>
      </c>
      <c r="X173">
        <v>1.2E-5</v>
      </c>
      <c r="Y173">
        <v>1.85E-4</v>
      </c>
      <c r="Z173">
        <v>4.7999999999999998E-6</v>
      </c>
      <c r="AA173">
        <v>8.0000000000000007E-5</v>
      </c>
      <c r="AB173">
        <v>7.9999999999999996E-6</v>
      </c>
      <c r="AC173" t="s">
        <v>878</v>
      </c>
      <c r="AD173">
        <v>0.64300000000000002</v>
      </c>
      <c r="AE173">
        <v>6.7100000000000005E-4</v>
      </c>
      <c r="AF173">
        <v>1.23E-3</v>
      </c>
      <c r="AG173">
        <v>3.4999999999999997E-5</v>
      </c>
      <c r="AH173">
        <v>3.19</v>
      </c>
      <c r="AI173">
        <v>0.126</v>
      </c>
      <c r="AJ173">
        <v>1.93E-4</v>
      </c>
      <c r="AK173">
        <v>2.04</v>
      </c>
      <c r="AL173">
        <v>3.6999999999999999E-4</v>
      </c>
      <c r="AM173">
        <v>9.19E-4</v>
      </c>
      <c r="AN173">
        <v>4.6800000000000001E-3</v>
      </c>
      <c r="AO173">
        <v>4.3999999999999997E-2</v>
      </c>
      <c r="AP173">
        <v>3.8300000000000001E-3</v>
      </c>
      <c r="AQ173" t="s">
        <v>878</v>
      </c>
      <c r="AR173">
        <v>2.0599999999999999E-4</v>
      </c>
      <c r="AS173" t="s">
        <v>878</v>
      </c>
      <c r="AT173">
        <v>7.5900000000000002E-4</v>
      </c>
      <c r="AU173">
        <v>2.9999999999999999E-7</v>
      </c>
      <c r="AV173" t="s">
        <v>878</v>
      </c>
      <c r="AW173" t="s">
        <v>878</v>
      </c>
      <c r="AX173">
        <v>0.52700000000000002</v>
      </c>
      <c r="AY173">
        <v>2.24E-4</v>
      </c>
      <c r="AZ173">
        <v>3.5899999999999999E-3</v>
      </c>
      <c r="BA173" s="2">
        <v>1E-4</v>
      </c>
      <c r="BB173" t="s">
        <v>878</v>
      </c>
      <c r="BC173">
        <v>1.8599999999999999E-4</v>
      </c>
      <c r="BD173">
        <v>1.25E-4</v>
      </c>
      <c r="BE173">
        <v>9.7999999999999997E-3</v>
      </c>
      <c r="BF173">
        <v>2.5999999999999998E-5</v>
      </c>
      <c r="BG173">
        <v>5.8999999999999998E-5</v>
      </c>
      <c r="BH173">
        <v>1.2999999999999999E-5</v>
      </c>
      <c r="BI173">
        <v>1.3899999999999999E-4</v>
      </c>
      <c r="BJ173">
        <v>0.6</v>
      </c>
      <c r="BK173">
        <v>3.3000000000000003E-5</v>
      </c>
      <c r="BL173">
        <v>3.4E-5</v>
      </c>
      <c r="BM173">
        <v>4.1999999999999998E-5</v>
      </c>
      <c r="BN173">
        <v>1.4500000000000001E-2</v>
      </c>
      <c r="BO173">
        <v>3.7699999999999999E-3</v>
      </c>
      <c r="BP173">
        <v>2.0300000000000001E-3</v>
      </c>
      <c r="BQ173">
        <v>2.2000000000000001E-4</v>
      </c>
      <c r="BR173">
        <v>1.6E-2</v>
      </c>
      <c r="BS173">
        <v>6.1000000000000004E-3</v>
      </c>
    </row>
    <row r="174" spans="1:71" x14ac:dyDescent="0.25">
      <c r="A174" t="s">
        <v>466</v>
      </c>
      <c r="B174">
        <v>1.44E-4</v>
      </c>
      <c r="C174">
        <v>6.24</v>
      </c>
      <c r="D174">
        <v>0.37780000000000002</v>
      </c>
      <c r="E174">
        <v>2.5730000000000002E-3</v>
      </c>
      <c r="F174" t="s">
        <v>878</v>
      </c>
      <c r="G174">
        <v>5.4899999999999997E-2</v>
      </c>
      <c r="H174">
        <v>2.34E-4</v>
      </c>
      <c r="I174">
        <v>6.9999999999999994E-5</v>
      </c>
      <c r="J174">
        <v>0.81399999999999995</v>
      </c>
      <c r="K174">
        <v>7.5000000000000002E-6</v>
      </c>
      <c r="L174">
        <v>6.6E-3</v>
      </c>
      <c r="M174" t="s">
        <v>878</v>
      </c>
      <c r="N174">
        <v>1.2999999999999999E-3</v>
      </c>
      <c r="O174">
        <v>1.03E-2</v>
      </c>
      <c r="P174">
        <v>8.7100000000000003E-4</v>
      </c>
      <c r="Q174">
        <v>5.5999999999999999E-3</v>
      </c>
      <c r="R174">
        <v>2.7399999999999999E-4</v>
      </c>
      <c r="S174">
        <v>1.4300000000000001E-4</v>
      </c>
      <c r="T174">
        <v>1E-4</v>
      </c>
      <c r="U174">
        <v>3.45</v>
      </c>
      <c r="V174">
        <v>1.6999999999999999E-3</v>
      </c>
      <c r="W174">
        <v>4.2000000000000002E-4</v>
      </c>
      <c r="X174" t="s">
        <v>878</v>
      </c>
      <c r="Y174">
        <v>3.1500000000000001E-4</v>
      </c>
      <c r="Z174" t="s">
        <v>878</v>
      </c>
      <c r="AA174">
        <v>5.1999999999999997E-5</v>
      </c>
      <c r="AB174">
        <v>5.9000000000000003E-6</v>
      </c>
      <c r="AC174" t="s">
        <v>878</v>
      </c>
      <c r="AD174">
        <v>2.5499999999999998</v>
      </c>
      <c r="AE174">
        <v>3.2599999999999999E-3</v>
      </c>
      <c r="AF174">
        <v>3.8E-3</v>
      </c>
      <c r="AG174">
        <v>2.3E-5</v>
      </c>
      <c r="AH174">
        <v>1.27</v>
      </c>
      <c r="AI174">
        <v>3.5000000000000003E-2</v>
      </c>
      <c r="AJ174">
        <v>1.4300000000000001E-4</v>
      </c>
      <c r="AK174">
        <v>0.48299999999999998</v>
      </c>
      <c r="AL174">
        <v>1.07E-3</v>
      </c>
      <c r="AM174">
        <v>2.8999999999999998E-3</v>
      </c>
      <c r="AN174" t="s">
        <v>878</v>
      </c>
      <c r="AO174">
        <v>4.9000000000000002E-2</v>
      </c>
      <c r="AP174">
        <v>3.2599999999999999E-3</v>
      </c>
      <c r="AQ174" t="s">
        <v>878</v>
      </c>
      <c r="AR174">
        <v>7.8200000000000003E-4</v>
      </c>
      <c r="AS174" t="s">
        <v>878</v>
      </c>
      <c r="AT174" t="s">
        <v>878</v>
      </c>
      <c r="AU174" s="2">
        <v>1.9999999999999999E-7</v>
      </c>
      <c r="AV174" t="s">
        <v>878</v>
      </c>
      <c r="AW174" t="s">
        <v>878</v>
      </c>
      <c r="AX174">
        <v>0.76500000000000001</v>
      </c>
      <c r="AY174">
        <v>0.34710000000000002</v>
      </c>
      <c r="AZ174">
        <v>1.15E-3</v>
      </c>
      <c r="BA174" t="s">
        <v>878</v>
      </c>
      <c r="BB174" t="s">
        <v>878</v>
      </c>
      <c r="BC174" t="s">
        <v>878</v>
      </c>
      <c r="BD174">
        <v>3.3799999999999998E-4</v>
      </c>
      <c r="BE174">
        <v>9.5999999999999992E-3</v>
      </c>
      <c r="BF174">
        <v>8.6000000000000003E-5</v>
      </c>
      <c r="BG174">
        <v>5.1E-5</v>
      </c>
      <c r="BH174" t="s">
        <v>878</v>
      </c>
      <c r="BI174">
        <v>1.23E-3</v>
      </c>
      <c r="BJ174">
        <v>0.35</v>
      </c>
      <c r="BK174">
        <v>8.2000000000000001E-5</v>
      </c>
      <c r="BL174">
        <v>2.1999999999999999E-5</v>
      </c>
      <c r="BM174">
        <v>2.4800000000000001E-4</v>
      </c>
      <c r="BN174" t="s">
        <v>878</v>
      </c>
      <c r="BO174">
        <v>6.7599999999999995E-4</v>
      </c>
      <c r="BP174">
        <v>1.25E-3</v>
      </c>
      <c r="BQ174">
        <v>1.4799999999999999E-4</v>
      </c>
      <c r="BR174">
        <v>9.1999999999999998E-3</v>
      </c>
      <c r="BS174">
        <v>1.0699999999999999E-2</v>
      </c>
    </row>
    <row r="175" spans="1:71" x14ac:dyDescent="0.25">
      <c r="A175" t="s">
        <v>467</v>
      </c>
      <c r="B175">
        <v>2.1599999999999999E-4</v>
      </c>
      <c r="C175">
        <v>6.08</v>
      </c>
      <c r="D175">
        <v>0.35139999999999999</v>
      </c>
      <c r="E175">
        <v>4.2960000000000003E-3</v>
      </c>
      <c r="F175" t="s">
        <v>878</v>
      </c>
      <c r="G175">
        <v>5.5E-2</v>
      </c>
      <c r="H175">
        <v>2.23E-4</v>
      </c>
      <c r="I175">
        <v>5.8E-5</v>
      </c>
      <c r="J175">
        <v>0.82599999999999996</v>
      </c>
      <c r="K175">
        <v>6.4999999999999996E-6</v>
      </c>
      <c r="L175">
        <v>6.7000000000000002E-3</v>
      </c>
      <c r="M175" t="s">
        <v>878</v>
      </c>
      <c r="N175">
        <v>1.1999999999999999E-3</v>
      </c>
      <c r="O175">
        <v>9.7000000000000003E-3</v>
      </c>
      <c r="P175">
        <v>8.4900000000000004E-4</v>
      </c>
      <c r="Q175">
        <v>4.2199999999999998E-3</v>
      </c>
      <c r="R175">
        <v>2.7300000000000002E-4</v>
      </c>
      <c r="S175">
        <v>1.4899999999999999E-4</v>
      </c>
      <c r="T175">
        <v>9.6000000000000002E-5</v>
      </c>
      <c r="U175">
        <v>3.32</v>
      </c>
      <c r="V175">
        <v>1.6299999999999999E-3</v>
      </c>
      <c r="W175">
        <v>4.2299999999999998E-4</v>
      </c>
      <c r="X175" t="s">
        <v>878</v>
      </c>
      <c r="Y175">
        <v>3.57E-4</v>
      </c>
      <c r="Z175" t="s">
        <v>878</v>
      </c>
      <c r="AA175">
        <v>5.3999999999999998E-5</v>
      </c>
      <c r="AB175">
        <v>5.8000000000000004E-6</v>
      </c>
      <c r="AC175" t="s">
        <v>878</v>
      </c>
      <c r="AD175">
        <v>2.4500000000000002</v>
      </c>
      <c r="AE175">
        <v>3.31E-3</v>
      </c>
      <c r="AF175">
        <v>3.1800000000000001E-3</v>
      </c>
      <c r="AG175">
        <v>2.4000000000000001E-5</v>
      </c>
      <c r="AH175">
        <v>1.22</v>
      </c>
      <c r="AI175">
        <v>3.5999999999999997E-2</v>
      </c>
      <c r="AJ175">
        <v>1.76E-4</v>
      </c>
      <c r="AK175">
        <v>0.499</v>
      </c>
      <c r="AL175">
        <v>1.17E-3</v>
      </c>
      <c r="AM175">
        <v>2.9299999999999999E-3</v>
      </c>
      <c r="AN175" t="s">
        <v>878</v>
      </c>
      <c r="AO175">
        <v>4.8000000000000001E-2</v>
      </c>
      <c r="AP175">
        <v>3.1900000000000001E-3</v>
      </c>
      <c r="AQ175" t="s">
        <v>878</v>
      </c>
      <c r="AR175">
        <v>7.9000000000000001E-4</v>
      </c>
      <c r="AS175" t="s">
        <v>878</v>
      </c>
      <c r="AT175" t="s">
        <v>878</v>
      </c>
      <c r="AU175" s="2">
        <v>1.9999999999999999E-7</v>
      </c>
      <c r="AV175" t="s">
        <v>878</v>
      </c>
      <c r="AW175" t="s">
        <v>878</v>
      </c>
      <c r="AX175">
        <v>0.71399999999999997</v>
      </c>
      <c r="AY175">
        <v>0.32950000000000002</v>
      </c>
      <c r="AZ175">
        <v>1.14E-3</v>
      </c>
      <c r="BA175" t="s">
        <v>878</v>
      </c>
      <c r="BB175" t="s">
        <v>878</v>
      </c>
      <c r="BC175" t="s">
        <v>878</v>
      </c>
      <c r="BD175">
        <v>3.3100000000000002E-4</v>
      </c>
      <c r="BE175">
        <v>9.5999999999999992E-3</v>
      </c>
      <c r="BF175">
        <v>9.2E-5</v>
      </c>
      <c r="BG175">
        <v>5.3000000000000001E-5</v>
      </c>
      <c r="BH175" t="s">
        <v>878</v>
      </c>
      <c r="BI175">
        <v>1.2600000000000001E-3</v>
      </c>
      <c r="BJ175">
        <v>0.39</v>
      </c>
      <c r="BK175">
        <v>8.0000000000000007E-5</v>
      </c>
      <c r="BL175">
        <v>2.3E-5</v>
      </c>
      <c r="BM175">
        <v>2.5300000000000002E-4</v>
      </c>
      <c r="BN175" t="s">
        <v>878</v>
      </c>
      <c r="BO175">
        <v>7.8799999999999996E-4</v>
      </c>
      <c r="BP175">
        <v>1.31E-3</v>
      </c>
      <c r="BQ175">
        <v>1.54E-4</v>
      </c>
      <c r="BR175">
        <v>8.6E-3</v>
      </c>
      <c r="BS175">
        <v>1.2500000000000001E-2</v>
      </c>
    </row>
    <row r="176" spans="1:71" x14ac:dyDescent="0.25">
      <c r="A176" t="s">
        <v>468</v>
      </c>
      <c r="B176" t="s">
        <v>878</v>
      </c>
      <c r="C176">
        <v>8.02</v>
      </c>
      <c r="D176">
        <v>7.9600000000000005E-4</v>
      </c>
      <c r="E176" s="2">
        <v>2.9999999999999999E-7</v>
      </c>
      <c r="F176" t="s">
        <v>878</v>
      </c>
      <c r="G176">
        <v>7.1599999999999997E-2</v>
      </c>
      <c r="H176">
        <v>2.92E-4</v>
      </c>
      <c r="I176">
        <v>6.7999999999999999E-5</v>
      </c>
      <c r="J176">
        <v>1.08</v>
      </c>
      <c r="K176" t="s">
        <v>878</v>
      </c>
      <c r="L176">
        <v>8.3999999999999995E-3</v>
      </c>
      <c r="M176" t="s">
        <v>878</v>
      </c>
      <c r="N176">
        <v>1.6900000000000001E-3</v>
      </c>
      <c r="O176">
        <v>1.18E-2</v>
      </c>
      <c r="P176">
        <v>1.07E-3</v>
      </c>
      <c r="Q176">
        <v>3.8E-3</v>
      </c>
      <c r="R176">
        <v>5.8299999999999997E-4</v>
      </c>
      <c r="S176">
        <v>3.4099999999999999E-4</v>
      </c>
      <c r="T176">
        <v>1.3899999999999999E-4</v>
      </c>
      <c r="U176">
        <v>4.3899999999999997</v>
      </c>
      <c r="V176">
        <v>2.0100000000000001E-3</v>
      </c>
      <c r="W176">
        <v>6.2699999999999995E-4</v>
      </c>
      <c r="X176" t="s">
        <v>878</v>
      </c>
      <c r="Y176">
        <v>3.8999999999999999E-4</v>
      </c>
      <c r="Z176" t="s">
        <v>878</v>
      </c>
      <c r="AA176">
        <v>1.17E-4</v>
      </c>
      <c r="AB176" t="s">
        <v>878</v>
      </c>
      <c r="AC176" t="s">
        <v>878</v>
      </c>
      <c r="AD176">
        <v>2.81</v>
      </c>
      <c r="AE176">
        <v>4.2399999999999998E-3</v>
      </c>
      <c r="AF176">
        <v>5.1999999999999998E-3</v>
      </c>
      <c r="AG176">
        <v>4.8999999999999998E-5</v>
      </c>
      <c r="AH176">
        <v>1.65</v>
      </c>
      <c r="AI176">
        <v>4.3999999999999997E-2</v>
      </c>
      <c r="AJ176">
        <v>4.0299999999999998E-4</v>
      </c>
      <c r="AK176">
        <v>0.84599999999999997</v>
      </c>
      <c r="AL176">
        <v>1.4599999999999999E-3</v>
      </c>
      <c r="AM176">
        <v>3.8700000000000002E-3</v>
      </c>
      <c r="AN176">
        <v>6.1000000000000004E-3</v>
      </c>
      <c r="AO176">
        <v>6.9000000000000006E-2</v>
      </c>
      <c r="AP176">
        <v>2.31E-3</v>
      </c>
      <c r="AQ176" t="s">
        <v>878</v>
      </c>
      <c r="AR176">
        <v>1.0200000000000001E-3</v>
      </c>
      <c r="AS176" t="s">
        <v>878</v>
      </c>
      <c r="AT176">
        <v>1.61E-2</v>
      </c>
      <c r="AU176" t="s">
        <v>878</v>
      </c>
      <c r="AV176" t="s">
        <v>878</v>
      </c>
      <c r="AW176" t="s">
        <v>878</v>
      </c>
      <c r="AX176">
        <v>0.19800000000000001</v>
      </c>
      <c r="AY176">
        <v>1E-4</v>
      </c>
      <c r="AZ176">
        <v>1.5299999999999999E-3</v>
      </c>
      <c r="BA176" t="s">
        <v>878</v>
      </c>
      <c r="BB176">
        <v>30.850704799999999</v>
      </c>
      <c r="BC176">
        <v>7.1699999999999997E-4</v>
      </c>
      <c r="BD176">
        <v>4.2499999999999998E-4</v>
      </c>
      <c r="BE176">
        <v>1.24E-2</v>
      </c>
      <c r="BF176">
        <v>1.2300000000000001E-4</v>
      </c>
      <c r="BG176">
        <v>9.7999999999999997E-5</v>
      </c>
      <c r="BH176" t="s">
        <v>878</v>
      </c>
      <c r="BI176">
        <v>1.64E-3</v>
      </c>
      <c r="BJ176">
        <v>0.46800000000000003</v>
      </c>
      <c r="BK176">
        <v>8.6000000000000003E-5</v>
      </c>
      <c r="BL176">
        <v>5.0000000000000002E-5</v>
      </c>
      <c r="BM176">
        <v>3.0600000000000001E-4</v>
      </c>
      <c r="BN176">
        <v>1.12E-2</v>
      </c>
      <c r="BO176">
        <v>3.6400000000000001E-4</v>
      </c>
      <c r="BP176">
        <v>1.99E-3</v>
      </c>
      <c r="BQ176">
        <v>3.2400000000000001E-4</v>
      </c>
      <c r="BR176">
        <v>1.0500000000000001E-2</v>
      </c>
      <c r="BS176">
        <v>1.34E-2</v>
      </c>
    </row>
    <row r="177" spans="1:71" x14ac:dyDescent="0.25">
      <c r="A177" t="s">
        <v>469</v>
      </c>
      <c r="B177" s="2">
        <v>2.0000000000000002E-5</v>
      </c>
      <c r="C177">
        <v>7.45</v>
      </c>
      <c r="D177" s="2">
        <v>2.0000000000000002E-5</v>
      </c>
      <c r="E177" s="2">
        <v>9.9999999999999995E-8</v>
      </c>
      <c r="F177" t="s">
        <v>878</v>
      </c>
      <c r="G177">
        <v>2.69E-2</v>
      </c>
      <c r="H177">
        <v>1.05E-4</v>
      </c>
      <c r="I177" s="2">
        <v>1.0000000000000001E-5</v>
      </c>
      <c r="J177">
        <v>5.86</v>
      </c>
      <c r="K177" s="2">
        <v>1.0000000000000001E-5</v>
      </c>
      <c r="L177" t="s">
        <v>878</v>
      </c>
      <c r="M177" t="s">
        <v>878</v>
      </c>
      <c r="N177">
        <v>4.2700000000000004E-3</v>
      </c>
      <c r="O177">
        <v>1.9300000000000001E-2</v>
      </c>
      <c r="P177" t="s">
        <v>878</v>
      </c>
      <c r="Q177">
        <v>4.8599999999999997E-3</v>
      </c>
      <c r="R177" t="s">
        <v>878</v>
      </c>
      <c r="S177" t="s">
        <v>878</v>
      </c>
      <c r="T177" t="s">
        <v>878</v>
      </c>
      <c r="U177">
        <v>7.62</v>
      </c>
      <c r="V177" t="s">
        <v>878</v>
      </c>
      <c r="W177" t="s">
        <v>878</v>
      </c>
      <c r="X177" t="s">
        <v>878</v>
      </c>
      <c r="Y177">
        <v>3.7500000000000001E-4</v>
      </c>
      <c r="Z177" t="s">
        <v>878</v>
      </c>
      <c r="AA177" t="s">
        <v>878</v>
      </c>
      <c r="AB177" t="s">
        <v>878</v>
      </c>
      <c r="AC177" t="s">
        <v>878</v>
      </c>
      <c r="AD177">
        <v>0.73499999999999999</v>
      </c>
      <c r="AE177" t="s">
        <v>878</v>
      </c>
      <c r="AF177">
        <v>8.3199999999999995E-4</v>
      </c>
      <c r="AG177" t="s">
        <v>878</v>
      </c>
      <c r="AH177">
        <v>3.93</v>
      </c>
      <c r="AI177">
        <v>0.108</v>
      </c>
      <c r="AJ177">
        <v>2.4899999999999998E-4</v>
      </c>
      <c r="AK177">
        <v>2.42</v>
      </c>
      <c r="AL177">
        <v>2.3800000000000002E-3</v>
      </c>
      <c r="AM177" t="s">
        <v>878</v>
      </c>
      <c r="AN177" t="s">
        <v>878</v>
      </c>
      <c r="AO177">
        <v>0.156</v>
      </c>
      <c r="AP177">
        <v>2.9E-4</v>
      </c>
      <c r="AQ177" t="s">
        <v>878</v>
      </c>
      <c r="AR177" t="s">
        <v>878</v>
      </c>
      <c r="AS177" t="s">
        <v>878</v>
      </c>
      <c r="AT177" t="s">
        <v>878</v>
      </c>
      <c r="AU177" t="s">
        <v>878</v>
      </c>
      <c r="AV177" t="s">
        <v>878</v>
      </c>
      <c r="AW177" t="s">
        <v>878</v>
      </c>
      <c r="AX177" t="s">
        <v>878</v>
      </c>
      <c r="AY177" s="2">
        <v>1.0000000000000001E-5</v>
      </c>
      <c r="AZ177">
        <v>2.16E-3</v>
      </c>
      <c r="BA177" t="s">
        <v>878</v>
      </c>
      <c r="BB177" t="s">
        <v>878</v>
      </c>
      <c r="BC177" t="s">
        <v>878</v>
      </c>
      <c r="BD177">
        <v>1.5100000000000001E-4</v>
      </c>
      <c r="BE177">
        <v>4.4200000000000003E-2</v>
      </c>
      <c r="BF177">
        <v>1.4799999999999999E-4</v>
      </c>
      <c r="BG177" t="s">
        <v>878</v>
      </c>
      <c r="BH177" t="s">
        <v>878</v>
      </c>
      <c r="BI177">
        <v>3.0800000000000001E-4</v>
      </c>
      <c r="BJ177">
        <v>1.06</v>
      </c>
      <c r="BK177" t="s">
        <v>878</v>
      </c>
      <c r="BL177" t="s">
        <v>878</v>
      </c>
      <c r="BM177">
        <v>7.6000000000000004E-5</v>
      </c>
      <c r="BN177" t="s">
        <v>878</v>
      </c>
      <c r="BO177">
        <v>5.3000000000000001E-5</v>
      </c>
      <c r="BP177">
        <v>2.2300000000000002E-3</v>
      </c>
      <c r="BQ177" t="s">
        <v>878</v>
      </c>
      <c r="BR177">
        <v>1.0800000000000001E-2</v>
      </c>
      <c r="BS177">
        <v>1.43E-2</v>
      </c>
    </row>
    <row r="178" spans="1:71" x14ac:dyDescent="0.25">
      <c r="A178" t="s">
        <v>471</v>
      </c>
      <c r="B178" s="2">
        <v>2.0000000000000002E-5</v>
      </c>
      <c r="C178">
        <v>7.77</v>
      </c>
      <c r="D178">
        <v>1.35E-4</v>
      </c>
      <c r="E178" s="2">
        <v>9.9999999999999995E-8</v>
      </c>
      <c r="F178" t="s">
        <v>878</v>
      </c>
      <c r="G178">
        <v>5.3600000000000002E-2</v>
      </c>
      <c r="H178">
        <v>2.14E-4</v>
      </c>
      <c r="I178">
        <v>3.0000000000000001E-6</v>
      </c>
      <c r="J178">
        <v>5.62</v>
      </c>
      <c r="K178">
        <v>1.2E-5</v>
      </c>
      <c r="L178">
        <v>5.8999999999999999E-3</v>
      </c>
      <c r="M178" t="s">
        <v>878</v>
      </c>
      <c r="N178">
        <v>4.4200000000000003E-3</v>
      </c>
      <c r="O178">
        <v>1.47E-2</v>
      </c>
      <c r="P178">
        <v>1.18E-4</v>
      </c>
      <c r="Q178">
        <v>4.3200000000000001E-3</v>
      </c>
      <c r="R178" t="s">
        <v>878</v>
      </c>
      <c r="S178" t="s">
        <v>878</v>
      </c>
      <c r="T178" t="s">
        <v>878</v>
      </c>
      <c r="U178">
        <v>7.97</v>
      </c>
      <c r="V178">
        <v>2.2100000000000002E-3</v>
      </c>
      <c r="W178" t="s">
        <v>878</v>
      </c>
      <c r="X178" t="s">
        <v>878</v>
      </c>
      <c r="Y178">
        <v>4.6999999999999999E-4</v>
      </c>
      <c r="Z178" t="s">
        <v>878</v>
      </c>
      <c r="AA178" t="s">
        <v>878</v>
      </c>
      <c r="AB178">
        <v>7.4000000000000003E-6</v>
      </c>
      <c r="AC178" t="s">
        <v>878</v>
      </c>
      <c r="AD178">
        <v>1.69</v>
      </c>
      <c r="AE178">
        <v>2.9099999999999998E-3</v>
      </c>
      <c r="AF178">
        <v>1.08E-3</v>
      </c>
      <c r="AG178">
        <v>2.3E-5</v>
      </c>
      <c r="AH178">
        <v>4.5599999999999996</v>
      </c>
      <c r="AI178">
        <v>0.115</v>
      </c>
      <c r="AJ178">
        <v>4.46E-4</v>
      </c>
      <c r="AK178">
        <v>2.33</v>
      </c>
      <c r="AL178">
        <v>4.4600000000000004E-3</v>
      </c>
      <c r="AM178" t="s">
        <v>878</v>
      </c>
      <c r="AN178" t="s">
        <v>878</v>
      </c>
      <c r="AO178">
        <v>0.252</v>
      </c>
      <c r="AP178">
        <v>3.5599999999999998E-4</v>
      </c>
      <c r="AQ178" t="s">
        <v>878</v>
      </c>
      <c r="AR178" t="s">
        <v>878</v>
      </c>
      <c r="AS178" t="s">
        <v>878</v>
      </c>
      <c r="AT178" t="s">
        <v>878</v>
      </c>
      <c r="AU178" t="s">
        <v>878</v>
      </c>
      <c r="AV178" t="s">
        <v>878</v>
      </c>
      <c r="AW178" t="s">
        <v>878</v>
      </c>
      <c r="AX178">
        <v>4.2000000000000003E-2</v>
      </c>
      <c r="AY178" t="s">
        <v>878</v>
      </c>
      <c r="AZ178">
        <v>2E-3</v>
      </c>
      <c r="BA178" t="s">
        <v>878</v>
      </c>
      <c r="BB178" t="s">
        <v>878</v>
      </c>
      <c r="BC178" t="s">
        <v>878</v>
      </c>
      <c r="BD178">
        <v>1.8900000000000001E-4</v>
      </c>
      <c r="BE178">
        <v>7.4800000000000005E-2</v>
      </c>
      <c r="BF178">
        <v>3.01E-4</v>
      </c>
      <c r="BG178">
        <v>7.8999999999999996E-5</v>
      </c>
      <c r="BH178" t="s">
        <v>878</v>
      </c>
      <c r="BI178">
        <v>3.7800000000000003E-4</v>
      </c>
      <c r="BJ178">
        <v>1.22</v>
      </c>
      <c r="BK178">
        <v>1.2E-5</v>
      </c>
      <c r="BL178" t="s">
        <v>878</v>
      </c>
      <c r="BM178">
        <v>1.3999999999999999E-4</v>
      </c>
      <c r="BN178" t="s">
        <v>878</v>
      </c>
      <c r="BO178" t="s">
        <v>878</v>
      </c>
      <c r="BP178">
        <v>2.0400000000000001E-3</v>
      </c>
      <c r="BQ178" t="s">
        <v>878</v>
      </c>
      <c r="BR178">
        <v>1.04E-2</v>
      </c>
      <c r="BS178">
        <v>2.0500000000000001E-2</v>
      </c>
    </row>
    <row r="179" spans="1:71" x14ac:dyDescent="0.25">
      <c r="A179" t="s">
        <v>472</v>
      </c>
      <c r="B179">
        <v>1.0000000000000001E-5</v>
      </c>
      <c r="C179">
        <v>7.66</v>
      </c>
      <c r="D179">
        <v>2.0000000000000001E-4</v>
      </c>
      <c r="E179" s="2">
        <v>1.9999999999999999E-7</v>
      </c>
      <c r="F179" t="s">
        <v>878</v>
      </c>
      <c r="G179">
        <v>2.8500000000000001E-2</v>
      </c>
      <c r="H179" t="s">
        <v>878</v>
      </c>
      <c r="I179" s="2">
        <v>5.0000000000000004E-6</v>
      </c>
      <c r="J179">
        <v>6.07</v>
      </c>
      <c r="K179" s="2">
        <v>3.0000000000000001E-5</v>
      </c>
      <c r="L179">
        <v>3.7599999999999999E-3</v>
      </c>
      <c r="M179" t="s">
        <v>878</v>
      </c>
      <c r="N179">
        <v>4.4000000000000003E-3</v>
      </c>
      <c r="O179">
        <v>2.2100000000000002E-2</v>
      </c>
      <c r="P179" t="s">
        <v>878</v>
      </c>
      <c r="Q179">
        <v>5.1999999999999998E-3</v>
      </c>
      <c r="R179">
        <v>4.6000000000000001E-4</v>
      </c>
      <c r="S179">
        <v>2.2000000000000001E-4</v>
      </c>
      <c r="T179">
        <v>1.6000000000000001E-4</v>
      </c>
      <c r="U179">
        <v>7.97</v>
      </c>
      <c r="V179" t="s">
        <v>878</v>
      </c>
      <c r="W179">
        <v>5.2999999999999998E-4</v>
      </c>
      <c r="X179" t="s">
        <v>878</v>
      </c>
      <c r="Y179" t="s">
        <v>878</v>
      </c>
      <c r="Z179" t="s">
        <v>878</v>
      </c>
      <c r="AA179">
        <v>8.0000000000000007E-5</v>
      </c>
      <c r="AB179" t="s">
        <v>878</v>
      </c>
      <c r="AC179" t="s">
        <v>878</v>
      </c>
      <c r="AD179">
        <v>0.7</v>
      </c>
      <c r="AE179">
        <v>1.74E-3</v>
      </c>
      <c r="AF179" t="s">
        <v>878</v>
      </c>
      <c r="AG179">
        <v>2.0000000000000002E-5</v>
      </c>
      <c r="AH179">
        <v>4.13</v>
      </c>
      <c r="AI179">
        <v>0.11</v>
      </c>
      <c r="AJ179" t="s">
        <v>878</v>
      </c>
      <c r="AK179">
        <v>2.31</v>
      </c>
      <c r="AL179">
        <v>2.0999999999999999E-3</v>
      </c>
      <c r="AM179">
        <v>1.99E-3</v>
      </c>
      <c r="AN179" t="s">
        <v>878</v>
      </c>
      <c r="AO179">
        <v>0.13600000000000001</v>
      </c>
      <c r="AP179">
        <v>2.9E-4</v>
      </c>
      <c r="AQ179" s="2">
        <v>2.0000000000000001E-4</v>
      </c>
      <c r="AR179">
        <v>4.6999999999999999E-4</v>
      </c>
      <c r="AS179" s="2">
        <v>1E-4</v>
      </c>
      <c r="AT179">
        <v>2.2399999999999998E-3</v>
      </c>
      <c r="AU179" t="s">
        <v>878</v>
      </c>
      <c r="AV179" t="s">
        <v>878</v>
      </c>
      <c r="AW179" t="s">
        <v>878</v>
      </c>
      <c r="AX179" t="s">
        <v>878</v>
      </c>
      <c r="AY179">
        <v>1.4E-5</v>
      </c>
      <c r="AZ179" t="s">
        <v>878</v>
      </c>
      <c r="BA179" t="s">
        <v>878</v>
      </c>
      <c r="BB179">
        <v>24.2</v>
      </c>
      <c r="BC179">
        <v>4.6999999999999999E-4</v>
      </c>
      <c r="BD179">
        <v>2.0000000000000001E-4</v>
      </c>
      <c r="BE179">
        <v>4.0300000000000002E-2</v>
      </c>
      <c r="BF179" t="s">
        <v>878</v>
      </c>
      <c r="BG179">
        <v>8.1000000000000004E-5</v>
      </c>
      <c r="BH179" t="s">
        <v>878</v>
      </c>
      <c r="BI179">
        <v>2.8499999999999999E-4</v>
      </c>
      <c r="BJ179">
        <v>1.1000000000000001</v>
      </c>
      <c r="BK179" t="s">
        <v>878</v>
      </c>
      <c r="BL179">
        <v>3.0000000000000001E-5</v>
      </c>
      <c r="BM179">
        <v>7.4999999999999993E-5</v>
      </c>
      <c r="BN179" t="s">
        <v>878</v>
      </c>
      <c r="BO179" t="s">
        <v>878</v>
      </c>
      <c r="BP179">
        <v>2.2899999999999999E-3</v>
      </c>
      <c r="BQ179">
        <v>1.83E-4</v>
      </c>
      <c r="BR179">
        <v>1.14E-2</v>
      </c>
      <c r="BS179">
        <v>1.41E-2</v>
      </c>
    </row>
    <row r="180" spans="1:71" x14ac:dyDescent="0.25">
      <c r="A180" t="s">
        <v>473</v>
      </c>
      <c r="B180">
        <v>2.58E-5</v>
      </c>
      <c r="C180">
        <v>1.34</v>
      </c>
      <c r="D180">
        <v>1.1800000000000001E-3</v>
      </c>
      <c r="E180">
        <v>3.0899999999999999E-5</v>
      </c>
      <c r="F180" s="2">
        <v>1E-3</v>
      </c>
      <c r="G180">
        <v>6.8999999999999999E-3</v>
      </c>
      <c r="H180">
        <v>6.0000000000000002E-5</v>
      </c>
      <c r="I180">
        <v>8.1000000000000004E-6</v>
      </c>
      <c r="J180">
        <v>0.88400000000000001</v>
      </c>
      <c r="K180">
        <v>1.2E-5</v>
      </c>
      <c r="L180">
        <v>3.9699999999999996E-3</v>
      </c>
      <c r="M180" t="s">
        <v>878</v>
      </c>
      <c r="N180" t="s">
        <v>878</v>
      </c>
      <c r="O180">
        <v>4.9500000000000004E-3</v>
      </c>
      <c r="P180">
        <v>8.5000000000000006E-5</v>
      </c>
      <c r="Q180">
        <v>4.47E-3</v>
      </c>
      <c r="R180">
        <v>2.9E-4</v>
      </c>
      <c r="S180">
        <v>1.3300000000000001E-4</v>
      </c>
      <c r="T180">
        <v>7.4999999999999993E-5</v>
      </c>
      <c r="U180">
        <v>5.08</v>
      </c>
      <c r="V180">
        <v>4.1800000000000002E-4</v>
      </c>
      <c r="W180">
        <v>3.6299999999999999E-4</v>
      </c>
      <c r="X180" t="s">
        <v>878</v>
      </c>
      <c r="Y180">
        <v>8.7000000000000001E-5</v>
      </c>
      <c r="Z180" t="s">
        <v>878</v>
      </c>
      <c r="AA180">
        <v>4.8999999999999998E-5</v>
      </c>
      <c r="AB180" s="2">
        <v>3.9999999999999998E-6</v>
      </c>
      <c r="AC180" t="s">
        <v>878</v>
      </c>
      <c r="AD180">
        <v>0.111</v>
      </c>
      <c r="AE180">
        <v>1.75E-3</v>
      </c>
      <c r="AF180">
        <v>7.2300000000000001E-4</v>
      </c>
      <c r="AG180">
        <v>1.4E-5</v>
      </c>
      <c r="AH180">
        <v>1.73</v>
      </c>
      <c r="AI180">
        <v>5.8000000000000003E-2</v>
      </c>
      <c r="AJ180">
        <v>9.3999999999999994E-5</v>
      </c>
      <c r="AK180">
        <v>0.186</v>
      </c>
      <c r="AL180" s="2">
        <v>1E-4</v>
      </c>
      <c r="AM180">
        <v>1.75E-3</v>
      </c>
      <c r="AN180">
        <v>1.1900000000000001E-2</v>
      </c>
      <c r="AO180">
        <v>9.9000000000000005E-2</v>
      </c>
      <c r="AP180">
        <v>8.0599999999999997E-4</v>
      </c>
      <c r="AQ180" t="s">
        <v>878</v>
      </c>
      <c r="AR180">
        <v>4.3899999999999999E-4</v>
      </c>
      <c r="AS180" t="s">
        <v>878</v>
      </c>
      <c r="AT180">
        <v>1.1199999999999999E-3</v>
      </c>
      <c r="AU180" t="s">
        <v>878</v>
      </c>
      <c r="AV180" t="s">
        <v>878</v>
      </c>
      <c r="AW180" t="s">
        <v>878</v>
      </c>
      <c r="AX180">
        <v>1.2E-2</v>
      </c>
      <c r="AY180">
        <v>4.3999999999999999E-5</v>
      </c>
      <c r="AZ180">
        <v>5.0799999999999999E-4</v>
      </c>
      <c r="BA180" s="2">
        <v>1E-4</v>
      </c>
      <c r="BB180" t="s">
        <v>878</v>
      </c>
      <c r="BC180">
        <v>3.86E-4</v>
      </c>
      <c r="BD180">
        <v>7.1000000000000005E-5</v>
      </c>
      <c r="BE180">
        <v>6.6E-3</v>
      </c>
      <c r="BF180" s="2">
        <v>5.0000000000000004E-6</v>
      </c>
      <c r="BG180">
        <v>5.1999999999999997E-5</v>
      </c>
      <c r="BH180" s="2">
        <v>5.0000000000000004E-6</v>
      </c>
      <c r="BI180">
        <v>3.0600000000000001E-4</v>
      </c>
      <c r="BJ180">
        <v>0.17100000000000001</v>
      </c>
      <c r="BK180">
        <v>6.8000000000000001E-6</v>
      </c>
      <c r="BL180">
        <v>1.7E-5</v>
      </c>
      <c r="BM180">
        <v>5.8999999999999998E-5</v>
      </c>
      <c r="BN180">
        <v>4.1399999999999996E-3</v>
      </c>
      <c r="BO180" t="s">
        <v>878</v>
      </c>
      <c r="BP180">
        <v>1.23E-3</v>
      </c>
      <c r="BQ180">
        <v>1E-4</v>
      </c>
      <c r="BR180">
        <v>8.2000000000000007E-3</v>
      </c>
      <c r="BS180" t="s">
        <v>878</v>
      </c>
    </row>
    <row r="181" spans="1:71" x14ac:dyDescent="0.25">
      <c r="A181" t="s">
        <v>475</v>
      </c>
      <c r="B181">
        <v>7.3000000000000004E-6</v>
      </c>
      <c r="C181">
        <v>5.45</v>
      </c>
      <c r="D181">
        <v>3.8200000000000002E-4</v>
      </c>
      <c r="E181">
        <v>3.3200000000000001E-5</v>
      </c>
      <c r="F181" s="2">
        <v>1E-3</v>
      </c>
      <c r="G181">
        <v>4.2500000000000003E-2</v>
      </c>
      <c r="H181">
        <v>2.43E-4</v>
      </c>
      <c r="I181">
        <v>1.2999999999999999E-5</v>
      </c>
      <c r="J181">
        <v>1.9</v>
      </c>
      <c r="K181">
        <v>3.1999999999999999E-6</v>
      </c>
      <c r="L181">
        <v>7.6E-3</v>
      </c>
      <c r="M181" t="s">
        <v>878</v>
      </c>
      <c r="N181">
        <v>2.7899999999999999E-3</v>
      </c>
      <c r="O181">
        <v>1.18E-2</v>
      </c>
      <c r="P181">
        <v>3.0600000000000001E-4</v>
      </c>
      <c r="Q181">
        <v>2.47E-3</v>
      </c>
      <c r="R181">
        <v>4.4099999999999999E-4</v>
      </c>
      <c r="S181">
        <v>1.9000000000000001E-4</v>
      </c>
      <c r="T181">
        <v>2.0699999999999999E-4</v>
      </c>
      <c r="U181">
        <v>4.5999999999999996</v>
      </c>
      <c r="V181">
        <v>1.6999999999999999E-3</v>
      </c>
      <c r="W181">
        <v>6.2799999999999998E-4</v>
      </c>
      <c r="X181">
        <v>1.8E-5</v>
      </c>
      <c r="Y181">
        <v>5.22E-4</v>
      </c>
      <c r="Z181" t="s">
        <v>878</v>
      </c>
      <c r="AA181">
        <v>7.4999999999999993E-5</v>
      </c>
      <c r="AB181">
        <v>5.4999999999999999E-6</v>
      </c>
      <c r="AC181" t="s">
        <v>878</v>
      </c>
      <c r="AD181">
        <v>1.54</v>
      </c>
      <c r="AE181">
        <v>4.1700000000000001E-3</v>
      </c>
      <c r="AF181">
        <v>1.91E-3</v>
      </c>
      <c r="AG181">
        <v>2.0000000000000002E-5</v>
      </c>
      <c r="AH181">
        <v>1.38</v>
      </c>
      <c r="AI181">
        <v>5.6000000000000001E-2</v>
      </c>
      <c r="AJ181">
        <v>2.2000000000000001E-4</v>
      </c>
      <c r="AK181">
        <v>1.42</v>
      </c>
      <c r="AL181">
        <v>3.9500000000000004E-3</v>
      </c>
      <c r="AM181">
        <v>3.7799999999999999E-3</v>
      </c>
      <c r="AN181">
        <v>8.6E-3</v>
      </c>
      <c r="AO181">
        <v>0.129</v>
      </c>
      <c r="AP181">
        <v>8.6399999999999997E-4</v>
      </c>
      <c r="AQ181" t="s">
        <v>878</v>
      </c>
      <c r="AR181">
        <v>9.6199999999999996E-4</v>
      </c>
      <c r="AS181" t="s">
        <v>878</v>
      </c>
      <c r="AT181">
        <v>9.7099999999999997E-4</v>
      </c>
      <c r="AU181" s="2">
        <v>1.9999999999999999E-7</v>
      </c>
      <c r="AV181" t="s">
        <v>878</v>
      </c>
      <c r="AW181" t="s">
        <v>878</v>
      </c>
      <c r="AX181">
        <v>8.9999999999999993E-3</v>
      </c>
      <c r="AY181">
        <v>3.3000000000000003E-5</v>
      </c>
      <c r="AZ181">
        <v>1.0399999999999999E-3</v>
      </c>
      <c r="BA181" t="s">
        <v>878</v>
      </c>
      <c r="BB181" t="s">
        <v>878</v>
      </c>
      <c r="BC181">
        <v>5.0799999999999999E-4</v>
      </c>
      <c r="BD181">
        <v>2.41E-4</v>
      </c>
      <c r="BE181">
        <v>4.0300000000000002E-2</v>
      </c>
      <c r="BF181">
        <v>2.4899999999999998E-4</v>
      </c>
      <c r="BG181">
        <v>8.7000000000000001E-5</v>
      </c>
      <c r="BH181" t="s">
        <v>878</v>
      </c>
      <c r="BI181">
        <v>8.2799999999999996E-4</v>
      </c>
      <c r="BJ181">
        <v>0.63300000000000001</v>
      </c>
      <c r="BK181">
        <v>2.5000000000000001E-5</v>
      </c>
      <c r="BL181">
        <v>2.4000000000000001E-5</v>
      </c>
      <c r="BM181">
        <v>1.8100000000000001E-4</v>
      </c>
      <c r="BN181">
        <v>2.8999999999999998E-3</v>
      </c>
      <c r="BO181">
        <v>1.46E-4</v>
      </c>
      <c r="BP181">
        <v>1.91E-3</v>
      </c>
      <c r="BQ181">
        <v>1.4799999999999999E-4</v>
      </c>
      <c r="BR181">
        <v>9.4999999999999998E-3</v>
      </c>
      <c r="BS181">
        <v>2.3E-2</v>
      </c>
    </row>
    <row r="182" spans="1:71" x14ac:dyDescent="0.25">
      <c r="A182" t="s">
        <v>477</v>
      </c>
      <c r="B182">
        <v>7.9000000000000006E-6</v>
      </c>
      <c r="C182">
        <v>5.18</v>
      </c>
      <c r="D182">
        <v>5.4000000000000003E-3</v>
      </c>
      <c r="E182">
        <v>3.1300000000000002E-5</v>
      </c>
      <c r="F182" s="2">
        <v>1E-3</v>
      </c>
      <c r="G182">
        <v>3.5400000000000001E-2</v>
      </c>
      <c r="H182">
        <v>1.9699999999999999E-4</v>
      </c>
      <c r="I182">
        <v>2.9E-5</v>
      </c>
      <c r="J182">
        <v>1.72</v>
      </c>
      <c r="K182">
        <v>7.5000000000000002E-6</v>
      </c>
      <c r="L182">
        <v>7.0000000000000001E-3</v>
      </c>
      <c r="M182" t="s">
        <v>878</v>
      </c>
      <c r="N182">
        <v>2.0600000000000002E-3</v>
      </c>
      <c r="O182">
        <v>0.01</v>
      </c>
      <c r="P182">
        <v>2.6200000000000003E-4</v>
      </c>
      <c r="Q182">
        <v>2.4099999999999998E-3</v>
      </c>
      <c r="R182">
        <v>3.6699999999999998E-4</v>
      </c>
      <c r="S182">
        <v>1.5899999999999999E-4</v>
      </c>
      <c r="T182">
        <v>1.6000000000000001E-4</v>
      </c>
      <c r="U182">
        <v>4.04</v>
      </c>
      <c r="V182">
        <v>1.5299999999999999E-3</v>
      </c>
      <c r="W182">
        <v>5.1999999999999995E-4</v>
      </c>
      <c r="X182">
        <v>1.0000000000000001E-5</v>
      </c>
      <c r="Y182">
        <v>4.3399999999999998E-4</v>
      </c>
      <c r="Z182" t="s">
        <v>878</v>
      </c>
      <c r="AA182">
        <v>6.3E-5</v>
      </c>
      <c r="AB182">
        <v>5.9000000000000003E-6</v>
      </c>
      <c r="AC182" t="s">
        <v>878</v>
      </c>
      <c r="AD182">
        <v>1.32</v>
      </c>
      <c r="AE182">
        <v>3.8E-3</v>
      </c>
      <c r="AF182">
        <v>2.1700000000000001E-3</v>
      </c>
      <c r="AG182">
        <v>1.8E-5</v>
      </c>
      <c r="AH182">
        <v>1.55</v>
      </c>
      <c r="AI182">
        <v>4.9000000000000002E-2</v>
      </c>
      <c r="AJ182">
        <v>1.9599999999999999E-4</v>
      </c>
      <c r="AK182">
        <v>1.07</v>
      </c>
      <c r="AL182">
        <v>3.1800000000000001E-3</v>
      </c>
      <c r="AM182">
        <v>3.2100000000000002E-3</v>
      </c>
      <c r="AN182">
        <v>7.3000000000000001E-3</v>
      </c>
      <c r="AO182">
        <v>9.5000000000000001E-2</v>
      </c>
      <c r="AP182">
        <v>9.9200000000000004E-4</v>
      </c>
      <c r="AQ182" t="s">
        <v>878</v>
      </c>
      <c r="AR182">
        <v>8.5099999999999998E-4</v>
      </c>
      <c r="AS182" t="s">
        <v>878</v>
      </c>
      <c r="AT182">
        <v>1.91E-3</v>
      </c>
      <c r="AU182" s="2">
        <v>1.9999999999999999E-7</v>
      </c>
      <c r="AV182" t="s">
        <v>878</v>
      </c>
      <c r="AW182" t="s">
        <v>878</v>
      </c>
      <c r="AX182">
        <v>2.7E-2</v>
      </c>
      <c r="AY182">
        <v>8.7999999999999998E-5</v>
      </c>
      <c r="AZ182">
        <v>9.8900000000000008E-4</v>
      </c>
      <c r="BA182" t="s">
        <v>878</v>
      </c>
      <c r="BB182" t="s">
        <v>878</v>
      </c>
      <c r="BC182" t="s">
        <v>878</v>
      </c>
      <c r="BD182">
        <v>3.59E-4</v>
      </c>
      <c r="BE182">
        <v>3.1099999999999999E-2</v>
      </c>
      <c r="BF182">
        <v>2.0699999999999999E-4</v>
      </c>
      <c r="BG182">
        <v>6.8999999999999997E-5</v>
      </c>
      <c r="BH182" t="s">
        <v>878</v>
      </c>
      <c r="BI182">
        <v>8.6799999999999996E-4</v>
      </c>
      <c r="BJ182">
        <v>0.56699999999999995</v>
      </c>
      <c r="BK182">
        <v>3.4999999999999997E-5</v>
      </c>
      <c r="BL182">
        <v>2.0000000000000002E-5</v>
      </c>
      <c r="BM182">
        <v>1.6200000000000001E-4</v>
      </c>
      <c r="BN182">
        <v>3.3700000000000002E-3</v>
      </c>
      <c r="BO182">
        <v>2.05E-4</v>
      </c>
      <c r="BP182">
        <v>1.57E-3</v>
      </c>
      <c r="BQ182">
        <v>1.2799999999999999E-4</v>
      </c>
      <c r="BR182">
        <v>7.4999999999999997E-3</v>
      </c>
      <c r="BS182">
        <v>1.8800000000000001E-2</v>
      </c>
    </row>
    <row r="183" spans="1:71" x14ac:dyDescent="0.25">
      <c r="A183" t="s">
        <v>478</v>
      </c>
      <c r="B183">
        <v>1.73E-5</v>
      </c>
      <c r="C183">
        <v>1.31</v>
      </c>
      <c r="D183">
        <v>1.2999999999999999E-3</v>
      </c>
      <c r="E183">
        <v>5.0399999999999999E-5</v>
      </c>
      <c r="F183" s="2">
        <v>1E-3</v>
      </c>
      <c r="G183">
        <v>6.7999999999999996E-3</v>
      </c>
      <c r="H183">
        <v>6.0000000000000002E-5</v>
      </c>
      <c r="I183">
        <v>9.5999999999999996E-6</v>
      </c>
      <c r="J183">
        <v>0.86599999999999999</v>
      </c>
      <c r="K183">
        <v>1.5999999999999999E-5</v>
      </c>
      <c r="L183">
        <v>3.9100000000000003E-3</v>
      </c>
      <c r="M183" t="s">
        <v>878</v>
      </c>
      <c r="N183" t="s">
        <v>878</v>
      </c>
      <c r="O183">
        <v>5.4999999999999997E-3</v>
      </c>
      <c r="P183">
        <v>8.2999999999999998E-5</v>
      </c>
      <c r="Q183">
        <v>4.7499999999999999E-3</v>
      </c>
      <c r="R183">
        <v>2.8600000000000001E-4</v>
      </c>
      <c r="S183">
        <v>1.3200000000000001E-4</v>
      </c>
      <c r="T183">
        <v>7.4999999999999993E-5</v>
      </c>
      <c r="U183">
        <v>5.05</v>
      </c>
      <c r="V183">
        <v>4.2999999999999999E-4</v>
      </c>
      <c r="W183">
        <v>3.6099999999999999E-4</v>
      </c>
      <c r="X183" t="s">
        <v>878</v>
      </c>
      <c r="Y183">
        <v>8.3999999999999995E-5</v>
      </c>
      <c r="Z183" t="s">
        <v>878</v>
      </c>
      <c r="AA183">
        <v>4.8999999999999998E-5</v>
      </c>
      <c r="AB183" s="2">
        <v>3.9999999999999998E-6</v>
      </c>
      <c r="AC183" t="s">
        <v>878</v>
      </c>
      <c r="AD183">
        <v>0.113</v>
      </c>
      <c r="AE183">
        <v>1.75E-3</v>
      </c>
      <c r="AF183">
        <v>7.1000000000000002E-4</v>
      </c>
      <c r="AG183">
        <v>1.4E-5</v>
      </c>
      <c r="AH183">
        <v>1.73</v>
      </c>
      <c r="AI183">
        <v>5.6000000000000001E-2</v>
      </c>
      <c r="AJ183">
        <v>1.02E-4</v>
      </c>
      <c r="AK183">
        <v>0.186</v>
      </c>
      <c r="AL183" s="2">
        <v>5.0000000000000002E-5</v>
      </c>
      <c r="AM183">
        <v>1.73E-3</v>
      </c>
      <c r="AN183">
        <v>1.1900000000000001E-2</v>
      </c>
      <c r="AO183">
        <v>9.7000000000000003E-2</v>
      </c>
      <c r="AP183">
        <v>1.0499999999999999E-3</v>
      </c>
      <c r="AQ183" t="s">
        <v>878</v>
      </c>
      <c r="AR183">
        <v>4.37E-4</v>
      </c>
      <c r="AS183" t="s">
        <v>878</v>
      </c>
      <c r="AT183">
        <v>1.15E-3</v>
      </c>
      <c r="AU183" t="s">
        <v>878</v>
      </c>
      <c r="AV183" t="s">
        <v>878</v>
      </c>
      <c r="AW183" t="s">
        <v>878</v>
      </c>
      <c r="AX183">
        <v>1.7000000000000001E-2</v>
      </c>
      <c r="AY183" s="2">
        <v>6.0000000000000002E-5</v>
      </c>
      <c r="AZ183">
        <v>5.1999999999999995E-4</v>
      </c>
      <c r="BA183" s="2">
        <v>1E-4</v>
      </c>
      <c r="BB183" t="s">
        <v>878</v>
      </c>
      <c r="BC183">
        <v>3.8200000000000002E-4</v>
      </c>
      <c r="BD183">
        <v>6.9999999999999994E-5</v>
      </c>
      <c r="BE183">
        <v>6.4999999999999997E-3</v>
      </c>
      <c r="BF183" s="2">
        <v>5.0000000000000004E-6</v>
      </c>
      <c r="BG183">
        <v>5.1999999999999997E-5</v>
      </c>
      <c r="BH183" s="2">
        <v>5.0000000000000004E-6</v>
      </c>
      <c r="BI183">
        <v>3.0600000000000001E-4</v>
      </c>
      <c r="BJ183">
        <v>0.16800000000000001</v>
      </c>
      <c r="BK183">
        <v>6.8000000000000001E-6</v>
      </c>
      <c r="BL183">
        <v>1.5999999999999999E-5</v>
      </c>
      <c r="BM183">
        <v>5.8E-5</v>
      </c>
      <c r="BN183">
        <v>4.2100000000000002E-3</v>
      </c>
      <c r="BO183" s="2">
        <v>1E-4</v>
      </c>
      <c r="BP183">
        <v>1.23E-3</v>
      </c>
      <c r="BQ183">
        <v>9.7999999999999997E-5</v>
      </c>
      <c r="BR183">
        <v>8.8999999999999999E-3</v>
      </c>
      <c r="BS183" t="s">
        <v>878</v>
      </c>
    </row>
    <row r="184" spans="1:71" x14ac:dyDescent="0.25">
      <c r="A184" t="s">
        <v>479</v>
      </c>
      <c r="B184">
        <v>1.04E-5</v>
      </c>
      <c r="C184">
        <v>4.8</v>
      </c>
      <c r="D184">
        <v>1.2899999999999999E-3</v>
      </c>
      <c r="E184">
        <v>5.0500000000000001E-5</v>
      </c>
      <c r="F184" s="2">
        <v>1E-3</v>
      </c>
      <c r="G184">
        <v>3.1099999999999999E-2</v>
      </c>
      <c r="H184">
        <v>1.25E-4</v>
      </c>
      <c r="I184">
        <v>3.1000000000000001E-5</v>
      </c>
      <c r="J184">
        <v>2.0099999999999998</v>
      </c>
      <c r="K184">
        <v>2.7E-6</v>
      </c>
      <c r="L184">
        <v>5.1000000000000004E-3</v>
      </c>
      <c r="M184" t="s">
        <v>878</v>
      </c>
      <c r="N184">
        <v>1.8E-3</v>
      </c>
      <c r="O184">
        <v>1.15E-2</v>
      </c>
      <c r="P184">
        <v>2.7999999999999998E-4</v>
      </c>
      <c r="Q184">
        <v>2.6700000000000001E-3</v>
      </c>
      <c r="R184">
        <v>3.1399999999999999E-4</v>
      </c>
      <c r="S184">
        <v>1.54E-4</v>
      </c>
      <c r="T184">
        <v>1.1E-4</v>
      </c>
      <c r="U184">
        <v>3.69</v>
      </c>
      <c r="V184">
        <v>1.2600000000000001E-3</v>
      </c>
      <c r="W184">
        <v>4.0299999999999998E-4</v>
      </c>
      <c r="X184">
        <v>1.1E-5</v>
      </c>
      <c r="Y184">
        <v>2.9399999999999999E-4</v>
      </c>
      <c r="Z184">
        <v>1.7999999999999999E-6</v>
      </c>
      <c r="AA184">
        <v>5.7000000000000003E-5</v>
      </c>
      <c r="AB184">
        <v>6.4999999999999996E-6</v>
      </c>
      <c r="AC184" t="s">
        <v>878</v>
      </c>
      <c r="AD184">
        <v>1.17</v>
      </c>
      <c r="AE184">
        <v>2.5799999999999998E-3</v>
      </c>
      <c r="AF184">
        <v>2.0999999999999999E-3</v>
      </c>
      <c r="AG184">
        <v>2.0000000000000002E-5</v>
      </c>
      <c r="AH184">
        <v>1.67</v>
      </c>
      <c r="AI184">
        <v>4.2000000000000003E-2</v>
      </c>
      <c r="AJ184">
        <v>1.84E-4</v>
      </c>
      <c r="AK184">
        <v>0.77400000000000002</v>
      </c>
      <c r="AL184">
        <v>1.4400000000000001E-3</v>
      </c>
      <c r="AM184">
        <v>2.3700000000000001E-3</v>
      </c>
      <c r="AN184">
        <v>5.7000000000000002E-3</v>
      </c>
      <c r="AO184">
        <v>7.0000000000000007E-2</v>
      </c>
      <c r="AP184">
        <v>9.0600000000000001E-4</v>
      </c>
      <c r="AQ184" s="2">
        <v>9.9999999999999995E-7</v>
      </c>
      <c r="AR184">
        <v>6.2100000000000002E-4</v>
      </c>
      <c r="AS184" t="s">
        <v>878</v>
      </c>
      <c r="AT184">
        <v>8.5800000000000004E-4</v>
      </c>
      <c r="AU184" s="2">
        <v>1.9999999999999999E-7</v>
      </c>
      <c r="AV184" t="s">
        <v>878</v>
      </c>
      <c r="AW184" t="s">
        <v>878</v>
      </c>
      <c r="AX184">
        <v>1.7000000000000001E-2</v>
      </c>
      <c r="AY184">
        <v>7.8999999999999996E-5</v>
      </c>
      <c r="AZ184">
        <v>9.68E-4</v>
      </c>
      <c r="BA184" s="2">
        <v>1E-4</v>
      </c>
      <c r="BB184" t="s">
        <v>878</v>
      </c>
      <c r="BC184">
        <v>3.0499999999999999E-4</v>
      </c>
      <c r="BD184">
        <v>3.6499999999999998E-4</v>
      </c>
      <c r="BE184">
        <v>1.9599999999999999E-2</v>
      </c>
      <c r="BF184">
        <v>1.03E-4</v>
      </c>
      <c r="BG184">
        <v>5.8E-5</v>
      </c>
      <c r="BH184" s="2">
        <v>1.0000000000000001E-5</v>
      </c>
      <c r="BI184">
        <v>8.6499999999999999E-4</v>
      </c>
      <c r="BJ184">
        <v>0.48099999999999998</v>
      </c>
      <c r="BK184">
        <v>3.4999999999999997E-5</v>
      </c>
      <c r="BL184">
        <v>2.0999999999999999E-5</v>
      </c>
      <c r="BM184">
        <v>1.27E-4</v>
      </c>
      <c r="BN184">
        <v>1.9499999999999999E-3</v>
      </c>
      <c r="BO184">
        <v>1.9699999999999999E-4</v>
      </c>
      <c r="BP184">
        <v>1.5200000000000001E-3</v>
      </c>
      <c r="BQ184">
        <v>1.3899999999999999E-4</v>
      </c>
      <c r="BR184">
        <v>6.0000000000000001E-3</v>
      </c>
      <c r="BS184">
        <v>1.0800000000000001E-2</v>
      </c>
    </row>
    <row r="185" spans="1:71" x14ac:dyDescent="0.25">
      <c r="A185" t="s">
        <v>480</v>
      </c>
      <c r="B185">
        <v>1.8499999999999999E-5</v>
      </c>
      <c r="C185">
        <v>1.32</v>
      </c>
      <c r="D185">
        <v>1.6199999999999999E-3</v>
      </c>
      <c r="E185">
        <v>6.7399999999999998E-5</v>
      </c>
      <c r="F185" s="2">
        <v>1E-3</v>
      </c>
      <c r="G185">
        <v>6.8999999999999999E-3</v>
      </c>
      <c r="H185">
        <v>6.2000000000000003E-5</v>
      </c>
      <c r="I185">
        <v>1.1E-5</v>
      </c>
      <c r="J185">
        <v>0.84299999999999997</v>
      </c>
      <c r="K185">
        <v>1.9000000000000001E-5</v>
      </c>
      <c r="L185">
        <v>3.9199999999999999E-3</v>
      </c>
      <c r="M185" t="s">
        <v>878</v>
      </c>
      <c r="N185" t="s">
        <v>878</v>
      </c>
      <c r="O185">
        <v>5.8999999999999999E-3</v>
      </c>
      <c r="P185">
        <v>8.1000000000000004E-5</v>
      </c>
      <c r="Q185">
        <v>4.9399999999999999E-3</v>
      </c>
      <c r="R185">
        <v>2.7599999999999999E-4</v>
      </c>
      <c r="S185">
        <v>1.27E-4</v>
      </c>
      <c r="T185">
        <v>7.3999999999999996E-5</v>
      </c>
      <c r="U185">
        <v>4.97</v>
      </c>
      <c r="V185">
        <v>4.1899999999999999E-4</v>
      </c>
      <c r="W185">
        <v>3.5100000000000002E-4</v>
      </c>
      <c r="X185" t="s">
        <v>878</v>
      </c>
      <c r="Y185">
        <v>8.0000000000000007E-5</v>
      </c>
      <c r="Z185" t="s">
        <v>878</v>
      </c>
      <c r="AA185">
        <v>4.6E-5</v>
      </c>
      <c r="AB185">
        <v>2.7E-6</v>
      </c>
      <c r="AC185" t="s">
        <v>878</v>
      </c>
      <c r="AD185">
        <v>0.12</v>
      </c>
      <c r="AE185">
        <v>1.75E-3</v>
      </c>
      <c r="AF185">
        <v>7.3899999999999997E-4</v>
      </c>
      <c r="AG185">
        <v>1.2999999999999999E-5</v>
      </c>
      <c r="AH185">
        <v>1.66</v>
      </c>
      <c r="AI185">
        <v>5.5E-2</v>
      </c>
      <c r="AJ185">
        <v>1.08E-4</v>
      </c>
      <c r="AK185">
        <v>0.17100000000000001</v>
      </c>
      <c r="AL185" s="2">
        <v>5.0000000000000002E-5</v>
      </c>
      <c r="AM185">
        <v>1.6999999999999999E-3</v>
      </c>
      <c r="AN185">
        <v>1.17E-2</v>
      </c>
      <c r="AO185">
        <v>9.4E-2</v>
      </c>
      <c r="AP185">
        <v>1.1800000000000001E-3</v>
      </c>
      <c r="AQ185" t="s">
        <v>878</v>
      </c>
      <c r="AR185">
        <v>4.3800000000000002E-4</v>
      </c>
      <c r="AS185" t="s">
        <v>878</v>
      </c>
      <c r="AT185">
        <v>1.1800000000000001E-3</v>
      </c>
      <c r="AU185" t="s">
        <v>878</v>
      </c>
      <c r="AV185" t="s">
        <v>878</v>
      </c>
      <c r="AW185" t="s">
        <v>878</v>
      </c>
      <c r="AX185">
        <v>1.9E-2</v>
      </c>
      <c r="AY185">
        <v>5.1999999999999997E-5</v>
      </c>
      <c r="AZ185">
        <v>5.2499999999999997E-4</v>
      </c>
      <c r="BA185" s="2">
        <v>1E-4</v>
      </c>
      <c r="BB185" t="s">
        <v>878</v>
      </c>
      <c r="BC185">
        <v>3.7800000000000003E-4</v>
      </c>
      <c r="BD185">
        <v>6.7999999999999999E-5</v>
      </c>
      <c r="BE185">
        <v>6.1999999999999998E-3</v>
      </c>
      <c r="BF185" s="2">
        <v>5.0000000000000004E-6</v>
      </c>
      <c r="BG185">
        <v>5.0000000000000002E-5</v>
      </c>
      <c r="BH185" s="2">
        <v>5.0000000000000004E-6</v>
      </c>
      <c r="BI185">
        <v>3.2600000000000001E-4</v>
      </c>
      <c r="BJ185">
        <v>0.16200000000000001</v>
      </c>
      <c r="BK185">
        <v>6.9999999999999999E-6</v>
      </c>
      <c r="BL185">
        <v>1.5E-5</v>
      </c>
      <c r="BM185">
        <v>6.0999999999999999E-5</v>
      </c>
      <c r="BN185">
        <v>4.2500000000000003E-3</v>
      </c>
      <c r="BO185" s="2">
        <v>5.0000000000000002E-5</v>
      </c>
      <c r="BP185">
        <v>1.1800000000000001E-3</v>
      </c>
      <c r="BQ185">
        <v>9.6000000000000002E-5</v>
      </c>
      <c r="BR185">
        <v>9.1000000000000004E-3</v>
      </c>
      <c r="BS185" t="s">
        <v>878</v>
      </c>
    </row>
    <row r="186" spans="1:71" x14ac:dyDescent="0.25">
      <c r="A186" t="s">
        <v>481</v>
      </c>
      <c r="B186">
        <v>2.1100000000000001E-5</v>
      </c>
      <c r="C186">
        <v>7.7</v>
      </c>
      <c r="D186">
        <v>2.0199999999999999E-2</v>
      </c>
      <c r="E186">
        <v>8.3700000000000002E-5</v>
      </c>
      <c r="F186" s="2">
        <v>1E-3</v>
      </c>
      <c r="G186">
        <v>6.3399999999999998E-2</v>
      </c>
      <c r="H186">
        <v>2.9500000000000001E-4</v>
      </c>
      <c r="I186">
        <v>3.6299999999999999E-4</v>
      </c>
      <c r="J186">
        <v>1.46</v>
      </c>
      <c r="K186">
        <v>5.0000000000000004E-6</v>
      </c>
      <c r="L186">
        <v>9.2999999999999992E-3</v>
      </c>
      <c r="M186" t="s">
        <v>878</v>
      </c>
      <c r="N186">
        <v>2.6199999999999999E-3</v>
      </c>
      <c r="O186">
        <v>1.4500000000000001E-2</v>
      </c>
      <c r="P186">
        <v>6.6699999999999995E-4</v>
      </c>
      <c r="Q186">
        <v>3.7799999999999999E-3</v>
      </c>
      <c r="R186">
        <v>4.8700000000000002E-4</v>
      </c>
      <c r="S186">
        <v>2.33E-4</v>
      </c>
      <c r="T186">
        <v>1.9799999999999999E-4</v>
      </c>
      <c r="U186">
        <v>5.13</v>
      </c>
      <c r="V186">
        <v>2.15E-3</v>
      </c>
      <c r="W186">
        <v>6.5899999999999997E-4</v>
      </c>
      <c r="X186">
        <v>2.0000000000000002E-5</v>
      </c>
      <c r="Y186">
        <v>5.3399999999999997E-4</v>
      </c>
      <c r="Z186" t="s">
        <v>878</v>
      </c>
      <c r="AA186">
        <v>8.7000000000000001E-5</v>
      </c>
      <c r="AB186">
        <v>7.7000000000000008E-6</v>
      </c>
      <c r="AC186" t="s">
        <v>878</v>
      </c>
      <c r="AD186">
        <v>2.25</v>
      </c>
      <c r="AE186">
        <v>4.8700000000000002E-3</v>
      </c>
      <c r="AF186">
        <v>2.65E-3</v>
      </c>
      <c r="AG186">
        <v>2.9E-5</v>
      </c>
      <c r="AH186">
        <v>1.36</v>
      </c>
      <c r="AI186">
        <v>4.7E-2</v>
      </c>
      <c r="AJ186">
        <v>2.1599999999999999E-4</v>
      </c>
      <c r="AK186">
        <v>1.02</v>
      </c>
      <c r="AL186">
        <v>2.9299999999999999E-3</v>
      </c>
      <c r="AM186">
        <v>4.2500000000000003E-3</v>
      </c>
      <c r="AN186">
        <v>8.3000000000000001E-3</v>
      </c>
      <c r="AO186">
        <v>9.8000000000000004E-2</v>
      </c>
      <c r="AP186">
        <v>1.6999999999999999E-3</v>
      </c>
      <c r="AQ186" t="s">
        <v>878</v>
      </c>
      <c r="AR186">
        <v>1.1100000000000001E-3</v>
      </c>
      <c r="AS186" t="s">
        <v>878</v>
      </c>
      <c r="AT186">
        <v>1.2999999999999999E-3</v>
      </c>
      <c r="AU186" s="2">
        <v>1.9999999999999999E-7</v>
      </c>
      <c r="AV186" t="s">
        <v>878</v>
      </c>
      <c r="AW186" t="s">
        <v>878</v>
      </c>
      <c r="AX186">
        <v>1.4999999999999999E-2</v>
      </c>
      <c r="AY186">
        <v>9.6400000000000001E-4</v>
      </c>
      <c r="AZ186">
        <v>1.64E-3</v>
      </c>
      <c r="BA186" t="s">
        <v>878</v>
      </c>
      <c r="BB186" t="s">
        <v>878</v>
      </c>
      <c r="BC186">
        <v>5.3700000000000004E-4</v>
      </c>
      <c r="BD186">
        <v>5.8900000000000001E-4</v>
      </c>
      <c r="BE186">
        <v>2.7199999999999998E-2</v>
      </c>
      <c r="BF186">
        <v>1.93E-4</v>
      </c>
      <c r="BG186">
        <v>9.2E-5</v>
      </c>
      <c r="BH186">
        <v>6.3999999999999997E-6</v>
      </c>
      <c r="BI186">
        <v>1.3500000000000001E-3</v>
      </c>
      <c r="BJ186">
        <v>0.61699999999999999</v>
      </c>
      <c r="BK186">
        <v>5.8E-5</v>
      </c>
      <c r="BL186">
        <v>3.1999999999999999E-5</v>
      </c>
      <c r="BM186">
        <v>2.7900000000000001E-4</v>
      </c>
      <c r="BN186">
        <v>3.5699999999999998E-3</v>
      </c>
      <c r="BO186">
        <v>3.64E-3</v>
      </c>
      <c r="BP186">
        <v>2.1900000000000001E-3</v>
      </c>
      <c r="BQ186">
        <v>2.05E-4</v>
      </c>
      <c r="BR186">
        <v>1.0999999999999999E-2</v>
      </c>
      <c r="BS186">
        <v>2.1399999999999999E-2</v>
      </c>
    </row>
    <row r="187" spans="1:71" x14ac:dyDescent="0.25">
      <c r="A187" t="s">
        <v>482</v>
      </c>
      <c r="B187">
        <v>1.9199999999999999E-5</v>
      </c>
      <c r="C187">
        <v>5.03</v>
      </c>
      <c r="D187">
        <v>1.5E-3</v>
      </c>
      <c r="E187">
        <v>8.2000000000000001E-5</v>
      </c>
      <c r="F187" s="2">
        <v>1E-3</v>
      </c>
      <c r="G187">
        <v>3.39E-2</v>
      </c>
      <c r="H187">
        <v>1.8599999999999999E-4</v>
      </c>
      <c r="I187">
        <v>3.4E-5</v>
      </c>
      <c r="J187">
        <v>1.49</v>
      </c>
      <c r="K187">
        <v>6.6000000000000003E-6</v>
      </c>
      <c r="L187">
        <v>6.7999999999999996E-3</v>
      </c>
      <c r="M187" t="s">
        <v>878</v>
      </c>
      <c r="N187">
        <v>1.91E-3</v>
      </c>
      <c r="O187">
        <v>1.0200000000000001E-2</v>
      </c>
      <c r="P187">
        <v>2.6499999999999999E-4</v>
      </c>
      <c r="Q187">
        <v>2.6800000000000001E-3</v>
      </c>
      <c r="R187">
        <v>3.4000000000000002E-4</v>
      </c>
      <c r="S187">
        <v>1.5200000000000001E-4</v>
      </c>
      <c r="T187">
        <v>1.45E-4</v>
      </c>
      <c r="U187">
        <v>3.86</v>
      </c>
      <c r="V187">
        <v>1.47E-3</v>
      </c>
      <c r="W187">
        <v>4.8799999999999999E-4</v>
      </c>
      <c r="X187">
        <v>9.5000000000000005E-6</v>
      </c>
      <c r="Y187">
        <v>4.17E-4</v>
      </c>
      <c r="Z187" t="s">
        <v>878</v>
      </c>
      <c r="AA187">
        <v>6.0000000000000002E-5</v>
      </c>
      <c r="AB187">
        <v>5.6999999999999996E-6</v>
      </c>
      <c r="AC187" t="s">
        <v>878</v>
      </c>
      <c r="AD187">
        <v>1.28</v>
      </c>
      <c r="AE187">
        <v>3.7000000000000002E-3</v>
      </c>
      <c r="AF187">
        <v>2.3999999999999998E-3</v>
      </c>
      <c r="AG187">
        <v>1.7E-5</v>
      </c>
      <c r="AH187">
        <v>1.44</v>
      </c>
      <c r="AI187">
        <v>4.3999999999999997E-2</v>
      </c>
      <c r="AJ187">
        <v>2.2699999999999999E-4</v>
      </c>
      <c r="AK187">
        <v>0.92900000000000005</v>
      </c>
      <c r="AL187">
        <v>2.9199999999999999E-3</v>
      </c>
      <c r="AM187">
        <v>3.1199999999999999E-3</v>
      </c>
      <c r="AN187">
        <v>6.8999999999999999E-3</v>
      </c>
      <c r="AO187">
        <v>8.5000000000000006E-2</v>
      </c>
      <c r="AP187">
        <v>1.0399999999999999E-3</v>
      </c>
      <c r="AQ187" t="s">
        <v>878</v>
      </c>
      <c r="AR187">
        <v>8.2799999999999996E-4</v>
      </c>
      <c r="AS187" t="s">
        <v>878</v>
      </c>
      <c r="AT187">
        <v>1.4E-3</v>
      </c>
      <c r="AU187" s="2">
        <v>1.9999999999999999E-7</v>
      </c>
      <c r="AV187" t="s">
        <v>878</v>
      </c>
      <c r="AW187" t="s">
        <v>878</v>
      </c>
      <c r="AX187">
        <v>1.0999999999999999E-2</v>
      </c>
      <c r="AY187">
        <v>8.6000000000000003E-5</v>
      </c>
      <c r="AZ187">
        <v>9.7799999999999992E-4</v>
      </c>
      <c r="BA187" t="s">
        <v>878</v>
      </c>
      <c r="BB187" t="s">
        <v>878</v>
      </c>
      <c r="BC187" t="s">
        <v>878</v>
      </c>
      <c r="BD187">
        <v>3.8900000000000002E-4</v>
      </c>
      <c r="BE187">
        <v>2.7300000000000001E-2</v>
      </c>
      <c r="BF187">
        <v>1.92E-4</v>
      </c>
      <c r="BG187">
        <v>6.7000000000000002E-5</v>
      </c>
      <c r="BH187" t="s">
        <v>878</v>
      </c>
      <c r="BI187">
        <v>8.8000000000000003E-4</v>
      </c>
      <c r="BJ187">
        <v>0.52300000000000002</v>
      </c>
      <c r="BK187">
        <v>3.6000000000000001E-5</v>
      </c>
      <c r="BL187">
        <v>1.9000000000000001E-5</v>
      </c>
      <c r="BM187">
        <v>1.5300000000000001E-4</v>
      </c>
      <c r="BN187">
        <v>3.1800000000000001E-3</v>
      </c>
      <c r="BO187">
        <v>2.5900000000000001E-4</v>
      </c>
      <c r="BP187">
        <v>1.5100000000000001E-3</v>
      </c>
      <c r="BQ187">
        <v>1.25E-4</v>
      </c>
      <c r="BR187">
        <v>7.1000000000000004E-3</v>
      </c>
      <c r="BS187">
        <v>1.7899999999999999E-2</v>
      </c>
    </row>
    <row r="188" spans="1:71" x14ac:dyDescent="0.25">
      <c r="A188" t="s">
        <v>483</v>
      </c>
      <c r="B188" t="s">
        <v>878</v>
      </c>
      <c r="C188" t="s">
        <v>878</v>
      </c>
      <c r="D188" t="s">
        <v>878</v>
      </c>
      <c r="E188">
        <v>1.22E-4</v>
      </c>
      <c r="F188" t="s">
        <v>878</v>
      </c>
      <c r="G188" t="s">
        <v>878</v>
      </c>
      <c r="H188" t="s">
        <v>878</v>
      </c>
      <c r="I188" t="s">
        <v>878</v>
      </c>
      <c r="J188" t="s">
        <v>878</v>
      </c>
      <c r="K188" t="s">
        <v>878</v>
      </c>
      <c r="L188" t="s">
        <v>878</v>
      </c>
      <c r="M188" t="s">
        <v>878</v>
      </c>
      <c r="N188" t="s">
        <v>878</v>
      </c>
      <c r="O188" t="s">
        <v>878</v>
      </c>
      <c r="P188" t="s">
        <v>878</v>
      </c>
      <c r="Q188" t="s">
        <v>878</v>
      </c>
      <c r="R188" t="s">
        <v>878</v>
      </c>
      <c r="S188" t="s">
        <v>878</v>
      </c>
      <c r="T188" t="s">
        <v>878</v>
      </c>
      <c r="U188" t="s">
        <v>878</v>
      </c>
      <c r="V188" t="s">
        <v>878</v>
      </c>
      <c r="W188" t="s">
        <v>878</v>
      </c>
      <c r="X188" t="s">
        <v>878</v>
      </c>
      <c r="Y188" t="s">
        <v>878</v>
      </c>
      <c r="Z188" t="s">
        <v>878</v>
      </c>
      <c r="AA188" t="s">
        <v>878</v>
      </c>
      <c r="AB188" t="s">
        <v>878</v>
      </c>
      <c r="AC188" t="s">
        <v>878</v>
      </c>
      <c r="AD188" t="s">
        <v>878</v>
      </c>
      <c r="AE188" t="s">
        <v>878</v>
      </c>
      <c r="AF188" t="s">
        <v>878</v>
      </c>
      <c r="AG188" t="s">
        <v>878</v>
      </c>
      <c r="AH188" t="s">
        <v>878</v>
      </c>
      <c r="AI188" t="s">
        <v>878</v>
      </c>
      <c r="AJ188" t="s">
        <v>878</v>
      </c>
      <c r="AK188" t="s">
        <v>878</v>
      </c>
      <c r="AL188" t="s">
        <v>878</v>
      </c>
      <c r="AM188" t="s">
        <v>878</v>
      </c>
      <c r="AN188" t="s">
        <v>878</v>
      </c>
      <c r="AO188" t="s">
        <v>878</v>
      </c>
      <c r="AP188" t="s">
        <v>878</v>
      </c>
      <c r="AQ188" t="s">
        <v>878</v>
      </c>
      <c r="AR188" t="s">
        <v>878</v>
      </c>
      <c r="AS188" t="s">
        <v>878</v>
      </c>
      <c r="AT188" t="s">
        <v>878</v>
      </c>
      <c r="AU188" t="s">
        <v>878</v>
      </c>
      <c r="AV188" t="s">
        <v>878</v>
      </c>
      <c r="AW188" t="s">
        <v>878</v>
      </c>
      <c r="AX188" t="s">
        <v>878</v>
      </c>
      <c r="AY188" t="s">
        <v>878</v>
      </c>
      <c r="AZ188" t="s">
        <v>878</v>
      </c>
      <c r="BA188" t="s">
        <v>878</v>
      </c>
      <c r="BB188" t="s">
        <v>878</v>
      </c>
      <c r="BC188" t="s">
        <v>878</v>
      </c>
      <c r="BD188" t="s">
        <v>878</v>
      </c>
      <c r="BE188" t="s">
        <v>878</v>
      </c>
      <c r="BF188" t="s">
        <v>878</v>
      </c>
      <c r="BG188" t="s">
        <v>878</v>
      </c>
      <c r="BH188" t="s">
        <v>878</v>
      </c>
      <c r="BI188" t="s">
        <v>878</v>
      </c>
      <c r="BJ188" t="s">
        <v>878</v>
      </c>
      <c r="BK188" t="s">
        <v>878</v>
      </c>
      <c r="BL188" t="s">
        <v>878</v>
      </c>
      <c r="BM188" t="s">
        <v>878</v>
      </c>
      <c r="BN188" t="s">
        <v>878</v>
      </c>
      <c r="BO188" t="s">
        <v>878</v>
      </c>
      <c r="BP188" t="s">
        <v>878</v>
      </c>
      <c r="BQ188" t="s">
        <v>878</v>
      </c>
      <c r="BR188" t="s">
        <v>878</v>
      </c>
      <c r="BS188" t="s">
        <v>878</v>
      </c>
    </row>
    <row r="189" spans="1:71" x14ac:dyDescent="0.25">
      <c r="A189" t="s">
        <v>485</v>
      </c>
      <c r="B189">
        <v>2.8600000000000001E-5</v>
      </c>
      <c r="C189">
        <v>6.3</v>
      </c>
      <c r="D189">
        <v>2.35E-2</v>
      </c>
      <c r="E189">
        <v>1.2400000000000001E-4</v>
      </c>
      <c r="F189" s="2">
        <v>1E-3</v>
      </c>
      <c r="G189">
        <v>4.82E-2</v>
      </c>
      <c r="H189">
        <v>2.13E-4</v>
      </c>
      <c r="I189">
        <v>4.3399999999999998E-4</v>
      </c>
      <c r="J189">
        <v>1.24</v>
      </c>
      <c r="K189">
        <v>5.9000000000000003E-6</v>
      </c>
      <c r="L189">
        <v>7.6E-3</v>
      </c>
      <c r="M189" t="s">
        <v>878</v>
      </c>
      <c r="N189">
        <v>1.5E-3</v>
      </c>
      <c r="O189">
        <v>1.2E-2</v>
      </c>
      <c r="P189">
        <v>5.0600000000000005E-4</v>
      </c>
      <c r="Q189">
        <v>3.8600000000000001E-3</v>
      </c>
      <c r="R189">
        <v>3.8400000000000001E-4</v>
      </c>
      <c r="S189">
        <v>1.8100000000000001E-4</v>
      </c>
      <c r="T189">
        <v>1.45E-4</v>
      </c>
      <c r="U189">
        <v>4.0199999999999996</v>
      </c>
      <c r="V189">
        <v>1.73E-3</v>
      </c>
      <c r="W189">
        <v>5.2400000000000005E-4</v>
      </c>
      <c r="X189" s="2">
        <v>1.0000000000000001E-5</v>
      </c>
      <c r="Y189">
        <v>4.3300000000000001E-4</v>
      </c>
      <c r="Z189">
        <v>3.8999999999999999E-6</v>
      </c>
      <c r="AA189">
        <v>6.3999999999999997E-5</v>
      </c>
      <c r="AB189">
        <v>6.9999999999999999E-6</v>
      </c>
      <c r="AC189" t="s">
        <v>878</v>
      </c>
      <c r="AD189">
        <v>1.74</v>
      </c>
      <c r="AE189">
        <v>3.9699999999999996E-3</v>
      </c>
      <c r="AF189">
        <v>2.5500000000000002E-3</v>
      </c>
      <c r="AG189">
        <v>2.5000000000000001E-5</v>
      </c>
      <c r="AH189">
        <v>1.24</v>
      </c>
      <c r="AI189">
        <v>3.2000000000000001E-2</v>
      </c>
      <c r="AJ189">
        <v>2.4800000000000001E-4</v>
      </c>
      <c r="AK189">
        <v>0.64500000000000002</v>
      </c>
      <c r="AL189">
        <v>1.8500000000000001E-3</v>
      </c>
      <c r="AM189">
        <v>3.3600000000000001E-3</v>
      </c>
      <c r="AN189">
        <v>5.4000000000000003E-3</v>
      </c>
      <c r="AO189">
        <v>6.8000000000000005E-2</v>
      </c>
      <c r="AP189">
        <v>1.5E-3</v>
      </c>
      <c r="AQ189" s="2">
        <v>9.9999999999999995E-7</v>
      </c>
      <c r="AR189">
        <v>8.9899999999999995E-4</v>
      </c>
      <c r="AS189" t="s">
        <v>878</v>
      </c>
      <c r="AT189">
        <v>1.16E-3</v>
      </c>
      <c r="AU189" s="2">
        <v>1.9999999999999999E-7</v>
      </c>
      <c r="AV189" t="s">
        <v>878</v>
      </c>
      <c r="AW189" t="s">
        <v>878</v>
      </c>
      <c r="AX189">
        <v>2.1000000000000001E-2</v>
      </c>
      <c r="AY189">
        <v>1.1100000000000001E-3</v>
      </c>
      <c r="AZ189">
        <v>1.32E-3</v>
      </c>
      <c r="BA189" s="2">
        <v>1E-4</v>
      </c>
      <c r="BB189" t="s">
        <v>878</v>
      </c>
      <c r="BC189">
        <v>4.4000000000000002E-4</v>
      </c>
      <c r="BD189">
        <v>6.9200000000000002E-4</v>
      </c>
      <c r="BE189">
        <v>1.8599999999999998E-2</v>
      </c>
      <c r="BF189">
        <v>1.27E-4</v>
      </c>
      <c r="BG189">
        <v>7.2999999999999999E-5</v>
      </c>
      <c r="BH189">
        <v>6.9E-6</v>
      </c>
      <c r="BI189">
        <v>1.2899999999999999E-3</v>
      </c>
      <c r="BJ189">
        <v>0.46800000000000003</v>
      </c>
      <c r="BK189">
        <v>5.0000000000000002E-5</v>
      </c>
      <c r="BL189">
        <v>2.4000000000000001E-5</v>
      </c>
      <c r="BM189">
        <v>2.14E-4</v>
      </c>
      <c r="BN189">
        <v>3.0599999999999998E-3</v>
      </c>
      <c r="BO189">
        <v>4.0600000000000002E-3</v>
      </c>
      <c r="BP189">
        <v>1.72E-3</v>
      </c>
      <c r="BQ189">
        <v>1.64E-4</v>
      </c>
      <c r="BR189">
        <v>7.3000000000000001E-3</v>
      </c>
      <c r="BS189">
        <v>1.5699999999999999E-2</v>
      </c>
    </row>
    <row r="190" spans="1:71" x14ac:dyDescent="0.25">
      <c r="A190" t="s">
        <v>486</v>
      </c>
      <c r="B190" t="s">
        <v>878</v>
      </c>
      <c r="C190" t="s">
        <v>878</v>
      </c>
      <c r="D190" t="s">
        <v>878</v>
      </c>
      <c r="E190">
        <v>2.5500000000000002E-4</v>
      </c>
      <c r="F190" t="s">
        <v>878</v>
      </c>
      <c r="G190" t="s">
        <v>878</v>
      </c>
      <c r="H190" t="s">
        <v>878</v>
      </c>
      <c r="I190" t="s">
        <v>878</v>
      </c>
      <c r="J190" t="s">
        <v>878</v>
      </c>
      <c r="K190" t="s">
        <v>878</v>
      </c>
      <c r="L190" t="s">
        <v>878</v>
      </c>
      <c r="M190" t="s">
        <v>878</v>
      </c>
      <c r="N190" t="s">
        <v>878</v>
      </c>
      <c r="O190" t="s">
        <v>878</v>
      </c>
      <c r="P190" t="s">
        <v>878</v>
      </c>
      <c r="Q190" t="s">
        <v>878</v>
      </c>
      <c r="R190" t="s">
        <v>878</v>
      </c>
      <c r="S190" t="s">
        <v>878</v>
      </c>
      <c r="T190" t="s">
        <v>878</v>
      </c>
      <c r="U190" t="s">
        <v>878</v>
      </c>
      <c r="V190" t="s">
        <v>878</v>
      </c>
      <c r="W190" t="s">
        <v>878</v>
      </c>
      <c r="X190" t="s">
        <v>878</v>
      </c>
      <c r="Y190" t="s">
        <v>878</v>
      </c>
      <c r="Z190" t="s">
        <v>878</v>
      </c>
      <c r="AA190" t="s">
        <v>878</v>
      </c>
      <c r="AB190" t="s">
        <v>878</v>
      </c>
      <c r="AC190" t="s">
        <v>878</v>
      </c>
      <c r="AD190" t="s">
        <v>878</v>
      </c>
      <c r="AE190" t="s">
        <v>878</v>
      </c>
      <c r="AF190" t="s">
        <v>878</v>
      </c>
      <c r="AG190" t="s">
        <v>878</v>
      </c>
      <c r="AH190" t="s">
        <v>878</v>
      </c>
      <c r="AI190" t="s">
        <v>878</v>
      </c>
      <c r="AJ190" t="s">
        <v>878</v>
      </c>
      <c r="AK190" t="s">
        <v>878</v>
      </c>
      <c r="AL190" t="s">
        <v>878</v>
      </c>
      <c r="AM190" t="s">
        <v>878</v>
      </c>
      <c r="AN190" t="s">
        <v>878</v>
      </c>
      <c r="AO190" t="s">
        <v>878</v>
      </c>
      <c r="AP190" t="s">
        <v>878</v>
      </c>
      <c r="AQ190" t="s">
        <v>878</v>
      </c>
      <c r="AR190" t="s">
        <v>878</v>
      </c>
      <c r="AS190" t="s">
        <v>878</v>
      </c>
      <c r="AT190" t="s">
        <v>878</v>
      </c>
      <c r="AU190" t="s">
        <v>878</v>
      </c>
      <c r="AV190" t="s">
        <v>878</v>
      </c>
      <c r="AW190" t="s">
        <v>878</v>
      </c>
      <c r="AX190" t="s">
        <v>878</v>
      </c>
      <c r="AY190" t="s">
        <v>878</v>
      </c>
      <c r="AZ190" t="s">
        <v>878</v>
      </c>
      <c r="BA190" t="s">
        <v>878</v>
      </c>
      <c r="BB190" t="s">
        <v>878</v>
      </c>
      <c r="BC190" t="s">
        <v>878</v>
      </c>
      <c r="BD190" t="s">
        <v>878</v>
      </c>
      <c r="BE190" t="s">
        <v>878</v>
      </c>
      <c r="BF190" t="s">
        <v>878</v>
      </c>
      <c r="BG190" t="s">
        <v>878</v>
      </c>
      <c r="BH190" t="s">
        <v>878</v>
      </c>
      <c r="BI190" t="s">
        <v>878</v>
      </c>
      <c r="BJ190" t="s">
        <v>878</v>
      </c>
      <c r="BK190" t="s">
        <v>878</v>
      </c>
      <c r="BL190" t="s">
        <v>878</v>
      </c>
      <c r="BM190" t="s">
        <v>878</v>
      </c>
      <c r="BN190" t="s">
        <v>878</v>
      </c>
      <c r="BO190" t="s">
        <v>878</v>
      </c>
      <c r="BP190" t="s">
        <v>878</v>
      </c>
      <c r="BQ190" t="s">
        <v>878</v>
      </c>
      <c r="BR190" t="s">
        <v>878</v>
      </c>
      <c r="BS190" t="s">
        <v>878</v>
      </c>
    </row>
    <row r="191" spans="1:71" x14ac:dyDescent="0.25">
      <c r="A191" t="s">
        <v>487</v>
      </c>
      <c r="B191">
        <v>4.5300000000000003E-5</v>
      </c>
      <c r="C191">
        <v>5.45</v>
      </c>
      <c r="D191">
        <v>1.3699999999999999E-3</v>
      </c>
      <c r="E191">
        <v>2.5300000000000002E-4</v>
      </c>
      <c r="F191" t="s">
        <v>878</v>
      </c>
      <c r="G191">
        <v>4.07E-2</v>
      </c>
      <c r="H191">
        <v>2.2000000000000001E-4</v>
      </c>
      <c r="I191">
        <v>2.5000000000000001E-5</v>
      </c>
      <c r="J191">
        <v>1.64</v>
      </c>
      <c r="K191">
        <v>7.3000000000000004E-6</v>
      </c>
      <c r="L191">
        <v>6.6E-3</v>
      </c>
      <c r="M191" t="s">
        <v>878</v>
      </c>
      <c r="N191">
        <v>2.7299999999999998E-3</v>
      </c>
      <c r="O191">
        <v>1.52E-2</v>
      </c>
      <c r="P191">
        <v>2.6600000000000001E-4</v>
      </c>
      <c r="Q191">
        <v>4.2900000000000004E-3</v>
      </c>
      <c r="R191">
        <v>3.8699999999999997E-4</v>
      </c>
      <c r="S191">
        <v>1.73E-4</v>
      </c>
      <c r="T191">
        <v>1.7799999999999999E-4</v>
      </c>
      <c r="U191">
        <v>4.38</v>
      </c>
      <c r="V191">
        <v>1.6000000000000001E-3</v>
      </c>
      <c r="W191">
        <v>5.4500000000000002E-4</v>
      </c>
      <c r="X191" t="s">
        <v>878</v>
      </c>
      <c r="Y191">
        <v>4.7600000000000002E-4</v>
      </c>
      <c r="Z191" t="s">
        <v>878</v>
      </c>
      <c r="AA191">
        <v>6.8999999999999997E-5</v>
      </c>
      <c r="AB191">
        <v>5.2000000000000002E-6</v>
      </c>
      <c r="AC191" t="s">
        <v>878</v>
      </c>
      <c r="AD191">
        <v>1.49</v>
      </c>
      <c r="AE191">
        <v>3.63E-3</v>
      </c>
      <c r="AF191">
        <v>2.0200000000000001E-3</v>
      </c>
      <c r="AG191">
        <v>1.9000000000000001E-5</v>
      </c>
      <c r="AH191">
        <v>1.49</v>
      </c>
      <c r="AI191">
        <v>5.3999999999999999E-2</v>
      </c>
      <c r="AJ191">
        <v>3.4600000000000001E-4</v>
      </c>
      <c r="AK191">
        <v>1.23</v>
      </c>
      <c r="AL191">
        <v>3.2799999999999999E-3</v>
      </c>
      <c r="AM191">
        <v>3.2299999999999998E-3</v>
      </c>
      <c r="AN191" t="s">
        <v>878</v>
      </c>
      <c r="AO191">
        <v>0.109</v>
      </c>
      <c r="AP191">
        <v>9.8499999999999998E-4</v>
      </c>
      <c r="AQ191" t="s">
        <v>878</v>
      </c>
      <c r="AR191">
        <v>8.5099999999999998E-4</v>
      </c>
      <c r="AS191" t="s">
        <v>878</v>
      </c>
      <c r="AT191" t="s">
        <v>878</v>
      </c>
      <c r="AU191" s="2">
        <v>1.9999999999999999E-7</v>
      </c>
      <c r="AV191" t="s">
        <v>878</v>
      </c>
      <c r="AW191" t="s">
        <v>878</v>
      </c>
      <c r="AX191">
        <v>2.4E-2</v>
      </c>
      <c r="AY191">
        <v>7.2999999999999999E-5</v>
      </c>
      <c r="AZ191">
        <v>1.1900000000000001E-3</v>
      </c>
      <c r="BA191" t="s">
        <v>878</v>
      </c>
      <c r="BB191" t="s">
        <v>878</v>
      </c>
      <c r="BC191" t="s">
        <v>878</v>
      </c>
      <c r="BD191">
        <v>2.0799999999999999E-4</v>
      </c>
      <c r="BE191">
        <v>3.3300000000000003E-2</v>
      </c>
      <c r="BF191">
        <v>2.1000000000000001E-4</v>
      </c>
      <c r="BG191">
        <v>7.3999999999999996E-5</v>
      </c>
      <c r="BH191" t="s">
        <v>878</v>
      </c>
      <c r="BI191">
        <v>7.3300000000000004E-4</v>
      </c>
      <c r="BJ191">
        <v>0.56299999999999994</v>
      </c>
      <c r="BK191">
        <v>2.6999999999999999E-5</v>
      </c>
      <c r="BL191">
        <v>2.3E-5</v>
      </c>
      <c r="BM191">
        <v>1.63E-4</v>
      </c>
      <c r="BN191" t="s">
        <v>878</v>
      </c>
      <c r="BO191">
        <v>3.7599999999999998E-4</v>
      </c>
      <c r="BP191">
        <v>1.72E-3</v>
      </c>
      <c r="BQ191">
        <v>1.35E-4</v>
      </c>
      <c r="BR191">
        <v>8.8999999999999999E-3</v>
      </c>
      <c r="BS191">
        <v>2.0299999999999999E-2</v>
      </c>
    </row>
    <row r="192" spans="1:71" x14ac:dyDescent="0.25">
      <c r="A192" t="s">
        <v>488</v>
      </c>
      <c r="B192">
        <v>9.2800000000000006E-5</v>
      </c>
      <c r="C192">
        <v>5.08</v>
      </c>
      <c r="D192">
        <v>1.7600000000000001E-3</v>
      </c>
      <c r="E192">
        <v>2.5700000000000001E-4</v>
      </c>
      <c r="F192" s="2">
        <v>1E-3</v>
      </c>
      <c r="G192">
        <v>3.4000000000000002E-2</v>
      </c>
      <c r="H192">
        <v>1.93E-4</v>
      </c>
      <c r="I192">
        <v>3.4999999999999997E-5</v>
      </c>
      <c r="J192">
        <v>1.46</v>
      </c>
      <c r="K192">
        <v>7.0999999999999998E-6</v>
      </c>
      <c r="L192">
        <v>7.0000000000000001E-3</v>
      </c>
      <c r="M192" t="s">
        <v>878</v>
      </c>
      <c r="N192">
        <v>2.0100000000000001E-3</v>
      </c>
      <c r="O192">
        <v>1.11E-2</v>
      </c>
      <c r="P192">
        <v>2.4699999999999999E-4</v>
      </c>
      <c r="Q192">
        <v>3.14E-3</v>
      </c>
      <c r="R192">
        <v>3.4400000000000001E-4</v>
      </c>
      <c r="S192">
        <v>1.5899999999999999E-4</v>
      </c>
      <c r="T192">
        <v>1.4999999999999999E-4</v>
      </c>
      <c r="U192">
        <v>3.93</v>
      </c>
      <c r="V192">
        <v>1.5E-3</v>
      </c>
      <c r="W192">
        <v>5.31E-4</v>
      </c>
      <c r="X192">
        <v>1.1E-5</v>
      </c>
      <c r="Y192">
        <v>4.4099999999999999E-4</v>
      </c>
      <c r="Z192">
        <v>3.4999999999999999E-6</v>
      </c>
      <c r="AA192">
        <v>6.0999999999999999E-5</v>
      </c>
      <c r="AB192">
        <v>6.0000000000000002E-6</v>
      </c>
      <c r="AC192" t="s">
        <v>878</v>
      </c>
      <c r="AD192">
        <v>1.29</v>
      </c>
      <c r="AE192">
        <v>3.79E-3</v>
      </c>
      <c r="AF192">
        <v>2.4099999999999998E-3</v>
      </c>
      <c r="AG192">
        <v>1.7E-5</v>
      </c>
      <c r="AH192">
        <v>1.51</v>
      </c>
      <c r="AI192">
        <v>4.5999999999999999E-2</v>
      </c>
      <c r="AJ192">
        <v>3.8699999999999997E-4</v>
      </c>
      <c r="AK192">
        <v>0.96899999999999997</v>
      </c>
      <c r="AL192">
        <v>3.0500000000000002E-3</v>
      </c>
      <c r="AM192">
        <v>3.2000000000000002E-3</v>
      </c>
      <c r="AN192">
        <v>7.6E-3</v>
      </c>
      <c r="AO192">
        <v>8.8999999999999996E-2</v>
      </c>
      <c r="AP192">
        <v>1.07E-3</v>
      </c>
      <c r="AQ192" t="s">
        <v>878</v>
      </c>
      <c r="AR192">
        <v>8.4900000000000004E-4</v>
      </c>
      <c r="AS192" t="s">
        <v>878</v>
      </c>
      <c r="AT192">
        <v>1.5299999999999999E-3</v>
      </c>
      <c r="AU192" s="2">
        <v>1.9999999999999999E-7</v>
      </c>
      <c r="AV192" t="s">
        <v>878</v>
      </c>
      <c r="AW192" t="s">
        <v>878</v>
      </c>
      <c r="AX192">
        <v>0.02</v>
      </c>
      <c r="AY192">
        <v>1.17E-4</v>
      </c>
      <c r="AZ192">
        <v>1.01E-3</v>
      </c>
      <c r="BA192" t="s">
        <v>878</v>
      </c>
      <c r="BB192" t="s">
        <v>878</v>
      </c>
      <c r="BC192" t="s">
        <v>878</v>
      </c>
      <c r="BD192">
        <v>3.7500000000000001E-4</v>
      </c>
      <c r="BE192">
        <v>2.8500000000000001E-2</v>
      </c>
      <c r="BF192">
        <v>1.9699999999999999E-4</v>
      </c>
      <c r="BG192">
        <v>6.7999999999999999E-5</v>
      </c>
      <c r="BH192" t="s">
        <v>878</v>
      </c>
      <c r="BI192">
        <v>8.3699999999999996E-4</v>
      </c>
      <c r="BJ192">
        <v>0.53200000000000003</v>
      </c>
      <c r="BK192">
        <v>3.6000000000000001E-5</v>
      </c>
      <c r="BL192">
        <v>2.0000000000000002E-5</v>
      </c>
      <c r="BM192">
        <v>1.5300000000000001E-4</v>
      </c>
      <c r="BN192">
        <v>3.4099999999999998E-3</v>
      </c>
      <c r="BO192">
        <v>3.2000000000000003E-4</v>
      </c>
      <c r="BP192">
        <v>1.5399999999999999E-3</v>
      </c>
      <c r="BQ192">
        <v>1.26E-4</v>
      </c>
      <c r="BR192">
        <v>7.4999999999999997E-3</v>
      </c>
      <c r="BS192">
        <v>1.89E-2</v>
      </c>
    </row>
    <row r="193" spans="1:71" x14ac:dyDescent="0.25">
      <c r="A193" t="s">
        <v>489</v>
      </c>
      <c r="B193" t="s">
        <v>878</v>
      </c>
      <c r="C193" t="s">
        <v>878</v>
      </c>
      <c r="D193" t="s">
        <v>878</v>
      </c>
      <c r="E193">
        <v>4.08E-4</v>
      </c>
      <c r="F193" t="s">
        <v>878</v>
      </c>
      <c r="G193" t="s">
        <v>878</v>
      </c>
      <c r="H193" t="s">
        <v>878</v>
      </c>
      <c r="I193" t="s">
        <v>878</v>
      </c>
      <c r="J193" t="s">
        <v>878</v>
      </c>
      <c r="K193" t="s">
        <v>878</v>
      </c>
      <c r="L193" t="s">
        <v>878</v>
      </c>
      <c r="M193" t="s">
        <v>878</v>
      </c>
      <c r="N193" t="s">
        <v>878</v>
      </c>
      <c r="O193" t="s">
        <v>878</v>
      </c>
      <c r="P193" t="s">
        <v>878</v>
      </c>
      <c r="Q193" t="s">
        <v>878</v>
      </c>
      <c r="R193" t="s">
        <v>878</v>
      </c>
      <c r="S193" t="s">
        <v>878</v>
      </c>
      <c r="T193" t="s">
        <v>878</v>
      </c>
      <c r="U193" t="s">
        <v>878</v>
      </c>
      <c r="V193" t="s">
        <v>878</v>
      </c>
      <c r="W193" t="s">
        <v>878</v>
      </c>
      <c r="X193" t="s">
        <v>878</v>
      </c>
      <c r="Y193" t="s">
        <v>878</v>
      </c>
      <c r="Z193" t="s">
        <v>878</v>
      </c>
      <c r="AA193" t="s">
        <v>878</v>
      </c>
      <c r="AB193" t="s">
        <v>878</v>
      </c>
      <c r="AC193" t="s">
        <v>878</v>
      </c>
      <c r="AD193" t="s">
        <v>878</v>
      </c>
      <c r="AE193" t="s">
        <v>878</v>
      </c>
      <c r="AF193" t="s">
        <v>878</v>
      </c>
      <c r="AG193" t="s">
        <v>878</v>
      </c>
      <c r="AH193" t="s">
        <v>878</v>
      </c>
      <c r="AI193" t="s">
        <v>878</v>
      </c>
      <c r="AJ193" t="s">
        <v>878</v>
      </c>
      <c r="AK193" t="s">
        <v>878</v>
      </c>
      <c r="AL193" t="s">
        <v>878</v>
      </c>
      <c r="AM193" t="s">
        <v>878</v>
      </c>
      <c r="AN193" t="s">
        <v>878</v>
      </c>
      <c r="AO193" t="s">
        <v>878</v>
      </c>
      <c r="AP193" t="s">
        <v>878</v>
      </c>
      <c r="AQ193" t="s">
        <v>878</v>
      </c>
      <c r="AR193" t="s">
        <v>878</v>
      </c>
      <c r="AS193" t="s">
        <v>878</v>
      </c>
      <c r="AT193" t="s">
        <v>878</v>
      </c>
      <c r="AU193" t="s">
        <v>878</v>
      </c>
      <c r="AV193" t="s">
        <v>878</v>
      </c>
      <c r="AW193" t="s">
        <v>878</v>
      </c>
      <c r="AX193" t="s">
        <v>878</v>
      </c>
      <c r="AY193" t="s">
        <v>878</v>
      </c>
      <c r="AZ193" t="s">
        <v>878</v>
      </c>
      <c r="BA193" t="s">
        <v>878</v>
      </c>
      <c r="BB193" t="s">
        <v>878</v>
      </c>
      <c r="BC193" t="s">
        <v>878</v>
      </c>
      <c r="BD193" t="s">
        <v>878</v>
      </c>
      <c r="BE193" t="s">
        <v>878</v>
      </c>
      <c r="BF193" t="s">
        <v>878</v>
      </c>
      <c r="BG193" t="s">
        <v>878</v>
      </c>
      <c r="BH193" t="s">
        <v>878</v>
      </c>
      <c r="BI193" t="s">
        <v>878</v>
      </c>
      <c r="BJ193" t="s">
        <v>878</v>
      </c>
      <c r="BK193" t="s">
        <v>878</v>
      </c>
      <c r="BL193" t="s">
        <v>878</v>
      </c>
      <c r="BM193" t="s">
        <v>878</v>
      </c>
      <c r="BN193" t="s">
        <v>878</v>
      </c>
      <c r="BO193" t="s">
        <v>878</v>
      </c>
      <c r="BP193" t="s">
        <v>878</v>
      </c>
      <c r="BQ193" t="s">
        <v>878</v>
      </c>
      <c r="BR193" t="s">
        <v>878</v>
      </c>
      <c r="BS193" t="s">
        <v>878</v>
      </c>
    </row>
    <row r="194" spans="1:71" x14ac:dyDescent="0.25">
      <c r="A194" t="s">
        <v>490</v>
      </c>
      <c r="B194">
        <v>7.9300000000000003E-5</v>
      </c>
      <c r="C194">
        <v>7.22</v>
      </c>
      <c r="D194">
        <v>4.3299999999999998E-2</v>
      </c>
      <c r="E194">
        <v>4.1599999999999997E-4</v>
      </c>
      <c r="F194" s="2">
        <v>1E-3</v>
      </c>
      <c r="G194">
        <v>5.4800000000000001E-2</v>
      </c>
      <c r="H194">
        <v>2.4800000000000001E-4</v>
      </c>
      <c r="I194">
        <v>8.1099999999999998E-4</v>
      </c>
      <c r="J194">
        <v>1.05</v>
      </c>
      <c r="K194">
        <v>7.0999999999999998E-6</v>
      </c>
      <c r="L194">
        <v>7.7999999999999996E-3</v>
      </c>
      <c r="M194" t="s">
        <v>878</v>
      </c>
      <c r="N194">
        <v>1.8600000000000001E-3</v>
      </c>
      <c r="O194">
        <v>1.7899999999999999E-2</v>
      </c>
      <c r="P194">
        <v>5.4100000000000003E-4</v>
      </c>
      <c r="Q194">
        <v>6.8999999999999999E-3</v>
      </c>
      <c r="R194">
        <v>3.9800000000000002E-4</v>
      </c>
      <c r="S194">
        <v>1.8100000000000001E-4</v>
      </c>
      <c r="T194">
        <v>1.6699999999999999E-4</v>
      </c>
      <c r="U194">
        <v>4.59</v>
      </c>
      <c r="V194">
        <v>1.97E-3</v>
      </c>
      <c r="W194">
        <v>5.53E-4</v>
      </c>
      <c r="X194">
        <v>1.7E-5</v>
      </c>
      <c r="Y194">
        <v>4.6099999999999998E-4</v>
      </c>
      <c r="Z194">
        <v>9.0999999999999993E-6</v>
      </c>
      <c r="AA194">
        <v>6.7999999999999999E-5</v>
      </c>
      <c r="AB194">
        <v>6.3999999999999997E-6</v>
      </c>
      <c r="AC194" t="s">
        <v>878</v>
      </c>
      <c r="AD194">
        <v>1.82</v>
      </c>
      <c r="AE194">
        <v>4.1799999999999997E-3</v>
      </c>
      <c r="AF194">
        <v>2.6199999999999999E-3</v>
      </c>
      <c r="AG194">
        <v>2.1999999999999999E-5</v>
      </c>
      <c r="AH194">
        <v>1.33</v>
      </c>
      <c r="AI194">
        <v>3.3000000000000002E-2</v>
      </c>
      <c r="AJ194">
        <v>4.37E-4</v>
      </c>
      <c r="AK194">
        <v>0.73599999999999999</v>
      </c>
      <c r="AL194">
        <v>2.3500000000000001E-3</v>
      </c>
      <c r="AM194">
        <v>3.6099999999999999E-3</v>
      </c>
      <c r="AN194">
        <v>7.6E-3</v>
      </c>
      <c r="AO194">
        <v>7.5999999999999998E-2</v>
      </c>
      <c r="AP194">
        <v>1.64E-3</v>
      </c>
      <c r="AQ194" t="s">
        <v>878</v>
      </c>
      <c r="AR194">
        <v>9.41E-4</v>
      </c>
      <c r="AS194" t="s">
        <v>878</v>
      </c>
      <c r="AT194">
        <v>1E-3</v>
      </c>
      <c r="AU194" s="2">
        <v>1.9999999999999999E-7</v>
      </c>
      <c r="AV194" t="s">
        <v>878</v>
      </c>
      <c r="AW194" t="s">
        <v>878</v>
      </c>
      <c r="AX194">
        <v>3.9E-2</v>
      </c>
      <c r="AY194">
        <v>2.1299999999999999E-3</v>
      </c>
      <c r="AZ194">
        <v>1.7099999999999999E-3</v>
      </c>
      <c r="BA194">
        <v>9.5000000000000005E-5</v>
      </c>
      <c r="BB194" t="s">
        <v>878</v>
      </c>
      <c r="BC194">
        <v>4.5899999999999999E-4</v>
      </c>
      <c r="BD194">
        <v>8.2700000000000004E-4</v>
      </c>
      <c r="BE194">
        <v>2.3E-2</v>
      </c>
      <c r="BF194">
        <v>1.5899999999999999E-4</v>
      </c>
      <c r="BG194">
        <v>7.7000000000000001E-5</v>
      </c>
      <c r="BH194">
        <v>1.7E-5</v>
      </c>
      <c r="BI194">
        <v>1.1100000000000001E-3</v>
      </c>
      <c r="BJ194">
        <v>0.51100000000000001</v>
      </c>
      <c r="BK194">
        <v>4.6E-5</v>
      </c>
      <c r="BL194">
        <v>2.4000000000000001E-5</v>
      </c>
      <c r="BM194">
        <v>2.2000000000000001E-4</v>
      </c>
      <c r="BN194">
        <v>4.8300000000000001E-3</v>
      </c>
      <c r="BO194">
        <v>8.2000000000000007E-3</v>
      </c>
      <c r="BP194">
        <v>1.7099999999999999E-3</v>
      </c>
      <c r="BQ194">
        <v>1.5899999999999999E-4</v>
      </c>
      <c r="BR194">
        <v>8.6E-3</v>
      </c>
      <c r="BS194">
        <v>1.83E-2</v>
      </c>
    </row>
    <row r="195" spans="1:71" x14ac:dyDescent="0.25">
      <c r="A195" t="s">
        <v>491</v>
      </c>
      <c r="B195">
        <v>1.0399999999999999E-4</v>
      </c>
      <c r="C195">
        <v>6.31</v>
      </c>
      <c r="D195">
        <v>1.7399999999999999E-2</v>
      </c>
      <c r="E195">
        <v>4.17E-4</v>
      </c>
      <c r="F195" s="2">
        <v>1E-3</v>
      </c>
      <c r="G195">
        <v>4.4499999999999998E-2</v>
      </c>
      <c r="H195">
        <v>2.1000000000000001E-4</v>
      </c>
      <c r="I195">
        <v>3.1599999999999998E-4</v>
      </c>
      <c r="J195">
        <v>1.26</v>
      </c>
      <c r="K195">
        <v>9.5000000000000005E-6</v>
      </c>
      <c r="L195">
        <v>7.3000000000000001E-3</v>
      </c>
      <c r="M195" t="s">
        <v>878</v>
      </c>
      <c r="N195">
        <v>2.0999999999999999E-3</v>
      </c>
      <c r="O195">
        <v>1.6899999999999998E-2</v>
      </c>
      <c r="P195">
        <v>3.8099999999999999E-4</v>
      </c>
      <c r="Q195">
        <v>5.8999999999999999E-3</v>
      </c>
      <c r="R195">
        <v>3.5799999999999997E-4</v>
      </c>
      <c r="S195">
        <v>1.6899999999999999E-4</v>
      </c>
      <c r="T195">
        <v>1.4899999999999999E-4</v>
      </c>
      <c r="U195">
        <v>4.4000000000000004</v>
      </c>
      <c r="V195">
        <v>1.7700000000000001E-3</v>
      </c>
      <c r="W195">
        <v>5.0500000000000002E-4</v>
      </c>
      <c r="X195">
        <v>1.2E-5</v>
      </c>
      <c r="Y195">
        <v>4.3899999999999999E-4</v>
      </c>
      <c r="Z195" t="s">
        <v>878</v>
      </c>
      <c r="AA195">
        <v>6.3999999999999997E-5</v>
      </c>
      <c r="AB195">
        <v>6.4999999999999996E-6</v>
      </c>
      <c r="AC195" t="s">
        <v>878</v>
      </c>
      <c r="AD195">
        <v>1.58</v>
      </c>
      <c r="AE195">
        <v>3.96E-3</v>
      </c>
      <c r="AF195">
        <v>2.65E-3</v>
      </c>
      <c r="AG195">
        <v>2.0000000000000002E-5</v>
      </c>
      <c r="AH195">
        <v>1.62</v>
      </c>
      <c r="AI195">
        <v>4.2999999999999997E-2</v>
      </c>
      <c r="AJ195">
        <v>4.8500000000000003E-4</v>
      </c>
      <c r="AK195">
        <v>0.81100000000000005</v>
      </c>
      <c r="AL195">
        <v>2.63E-3</v>
      </c>
      <c r="AM195">
        <v>3.2499999999999999E-3</v>
      </c>
      <c r="AN195">
        <v>8.3999999999999995E-3</v>
      </c>
      <c r="AO195">
        <v>7.6999999999999999E-2</v>
      </c>
      <c r="AP195">
        <v>1.5200000000000001E-3</v>
      </c>
      <c r="AQ195" t="s">
        <v>878</v>
      </c>
      <c r="AR195">
        <v>8.6700000000000004E-4</v>
      </c>
      <c r="AS195" t="s">
        <v>878</v>
      </c>
      <c r="AT195">
        <v>1.4599999999999999E-3</v>
      </c>
      <c r="AU195">
        <v>9.9999999999999995E-8</v>
      </c>
      <c r="AV195" t="s">
        <v>878</v>
      </c>
      <c r="AW195" t="s">
        <v>878</v>
      </c>
      <c r="AX195">
        <v>3.9E-2</v>
      </c>
      <c r="AY195">
        <v>8.0099999999999995E-4</v>
      </c>
      <c r="AZ195">
        <v>1.4599999999999999E-3</v>
      </c>
      <c r="BA195" t="s">
        <v>878</v>
      </c>
      <c r="BB195" t="s">
        <v>878</v>
      </c>
      <c r="BC195" t="s">
        <v>878</v>
      </c>
      <c r="BD195">
        <v>5.6499999999999996E-4</v>
      </c>
      <c r="BE195">
        <v>2.41E-2</v>
      </c>
      <c r="BF195">
        <v>1.76E-4</v>
      </c>
      <c r="BG195">
        <v>6.8999999999999997E-5</v>
      </c>
      <c r="BH195">
        <v>1.2E-5</v>
      </c>
      <c r="BI195">
        <v>9.8999999999999999E-4</v>
      </c>
      <c r="BJ195">
        <v>0.51500000000000001</v>
      </c>
      <c r="BK195">
        <v>4.6E-5</v>
      </c>
      <c r="BL195">
        <v>2.0999999999999999E-5</v>
      </c>
      <c r="BM195">
        <v>1.8200000000000001E-4</v>
      </c>
      <c r="BN195">
        <v>4.4799999999999996E-3</v>
      </c>
      <c r="BO195">
        <v>3.32E-3</v>
      </c>
      <c r="BP195">
        <v>1.6100000000000001E-3</v>
      </c>
      <c r="BQ195">
        <v>1.4200000000000001E-4</v>
      </c>
      <c r="BR195">
        <v>8.3999999999999995E-3</v>
      </c>
      <c r="BS195">
        <v>1.8100000000000002E-2</v>
      </c>
    </row>
    <row r="196" spans="1:71" x14ac:dyDescent="0.25">
      <c r="A196" t="s">
        <v>492</v>
      </c>
      <c r="B196" t="s">
        <v>878</v>
      </c>
      <c r="C196" t="s">
        <v>878</v>
      </c>
      <c r="D196" t="s">
        <v>878</v>
      </c>
      <c r="E196">
        <v>7.6599999999999997E-4</v>
      </c>
      <c r="F196" t="s">
        <v>878</v>
      </c>
      <c r="G196" t="s">
        <v>878</v>
      </c>
      <c r="H196" t="s">
        <v>878</v>
      </c>
      <c r="I196" t="s">
        <v>878</v>
      </c>
      <c r="J196" t="s">
        <v>878</v>
      </c>
      <c r="K196" t="s">
        <v>878</v>
      </c>
      <c r="L196" t="s">
        <v>878</v>
      </c>
      <c r="M196" t="s">
        <v>878</v>
      </c>
      <c r="N196" t="s">
        <v>878</v>
      </c>
      <c r="O196" t="s">
        <v>878</v>
      </c>
      <c r="P196" t="s">
        <v>878</v>
      </c>
      <c r="Q196" t="s">
        <v>878</v>
      </c>
      <c r="R196" t="s">
        <v>878</v>
      </c>
      <c r="S196" t="s">
        <v>878</v>
      </c>
      <c r="T196" t="s">
        <v>878</v>
      </c>
      <c r="U196" t="s">
        <v>878</v>
      </c>
      <c r="V196" t="s">
        <v>878</v>
      </c>
      <c r="W196" t="s">
        <v>878</v>
      </c>
      <c r="X196" t="s">
        <v>878</v>
      </c>
      <c r="Y196" t="s">
        <v>878</v>
      </c>
      <c r="Z196" t="s">
        <v>878</v>
      </c>
      <c r="AA196" t="s">
        <v>878</v>
      </c>
      <c r="AB196" t="s">
        <v>878</v>
      </c>
      <c r="AC196" t="s">
        <v>878</v>
      </c>
      <c r="AD196" t="s">
        <v>878</v>
      </c>
      <c r="AE196" t="s">
        <v>878</v>
      </c>
      <c r="AF196" t="s">
        <v>878</v>
      </c>
      <c r="AG196" t="s">
        <v>878</v>
      </c>
      <c r="AH196" t="s">
        <v>878</v>
      </c>
      <c r="AI196" t="s">
        <v>878</v>
      </c>
      <c r="AJ196" t="s">
        <v>878</v>
      </c>
      <c r="AK196" t="s">
        <v>878</v>
      </c>
      <c r="AL196" t="s">
        <v>878</v>
      </c>
      <c r="AM196" t="s">
        <v>878</v>
      </c>
      <c r="AN196" t="s">
        <v>878</v>
      </c>
      <c r="AO196" t="s">
        <v>878</v>
      </c>
      <c r="AP196" t="s">
        <v>878</v>
      </c>
      <c r="AQ196" t="s">
        <v>878</v>
      </c>
      <c r="AR196" t="s">
        <v>878</v>
      </c>
      <c r="AS196" t="s">
        <v>878</v>
      </c>
      <c r="AT196" t="s">
        <v>878</v>
      </c>
      <c r="AU196" t="s">
        <v>878</v>
      </c>
      <c r="AV196" t="s">
        <v>878</v>
      </c>
      <c r="AW196" t="s">
        <v>878</v>
      </c>
      <c r="AX196" t="s">
        <v>878</v>
      </c>
      <c r="AY196" t="s">
        <v>878</v>
      </c>
      <c r="AZ196" t="s">
        <v>878</v>
      </c>
      <c r="BA196" t="s">
        <v>878</v>
      </c>
      <c r="BB196" t="s">
        <v>878</v>
      </c>
      <c r="BC196" t="s">
        <v>878</v>
      </c>
      <c r="BD196" t="s">
        <v>878</v>
      </c>
      <c r="BE196" t="s">
        <v>878</v>
      </c>
      <c r="BF196" t="s">
        <v>878</v>
      </c>
      <c r="BG196" t="s">
        <v>878</v>
      </c>
      <c r="BH196" t="s">
        <v>878</v>
      </c>
      <c r="BI196" t="s">
        <v>878</v>
      </c>
      <c r="BJ196" t="s">
        <v>878</v>
      </c>
      <c r="BK196" t="s">
        <v>878</v>
      </c>
      <c r="BL196" t="s">
        <v>878</v>
      </c>
      <c r="BM196" t="s">
        <v>878</v>
      </c>
      <c r="BN196" t="s">
        <v>878</v>
      </c>
      <c r="BO196" t="s">
        <v>878</v>
      </c>
      <c r="BP196" t="s">
        <v>878</v>
      </c>
      <c r="BQ196" t="s">
        <v>878</v>
      </c>
      <c r="BR196" t="s">
        <v>878</v>
      </c>
      <c r="BS196" t="s">
        <v>878</v>
      </c>
    </row>
    <row r="197" spans="1:71" x14ac:dyDescent="0.25">
      <c r="A197" t="s">
        <v>493</v>
      </c>
      <c r="B197">
        <v>1.3300000000000001E-4</v>
      </c>
      <c r="C197">
        <v>6.42</v>
      </c>
      <c r="D197">
        <v>2.76E-2</v>
      </c>
      <c r="E197">
        <v>7.8399999999999997E-4</v>
      </c>
      <c r="F197" s="2">
        <v>1E-3</v>
      </c>
      <c r="G197">
        <v>4.4400000000000002E-2</v>
      </c>
      <c r="H197">
        <v>1.75E-4</v>
      </c>
      <c r="I197">
        <v>5.2999999999999998E-4</v>
      </c>
      <c r="J197">
        <v>0.89700000000000002</v>
      </c>
      <c r="K197">
        <v>8.6000000000000007E-6</v>
      </c>
      <c r="L197">
        <v>5.1999999999999998E-3</v>
      </c>
      <c r="M197" t="s">
        <v>878</v>
      </c>
      <c r="N197">
        <v>2.15E-3</v>
      </c>
      <c r="O197">
        <v>2.2499999999999999E-2</v>
      </c>
      <c r="P197">
        <v>3.5E-4</v>
      </c>
      <c r="Q197">
        <v>9.4000000000000004E-3</v>
      </c>
      <c r="R197">
        <v>2.92E-4</v>
      </c>
      <c r="S197">
        <v>1.4799999999999999E-4</v>
      </c>
      <c r="T197">
        <v>1.18E-4</v>
      </c>
      <c r="U197">
        <v>4.03</v>
      </c>
      <c r="V197">
        <v>1.64E-3</v>
      </c>
      <c r="W197">
        <v>3.79E-4</v>
      </c>
      <c r="X197">
        <v>1.5E-5</v>
      </c>
      <c r="Y197">
        <v>3.2899999999999997E-4</v>
      </c>
      <c r="Z197">
        <v>1.7E-5</v>
      </c>
      <c r="AA197">
        <v>5.3000000000000001E-5</v>
      </c>
      <c r="AB197">
        <v>5.3000000000000001E-6</v>
      </c>
      <c r="AC197" t="s">
        <v>878</v>
      </c>
      <c r="AD197">
        <v>1.56</v>
      </c>
      <c r="AE197">
        <v>2.81E-3</v>
      </c>
      <c r="AF197">
        <v>2.5000000000000001E-3</v>
      </c>
      <c r="AG197">
        <v>2.0000000000000002E-5</v>
      </c>
      <c r="AH197">
        <v>1.65</v>
      </c>
      <c r="AI197">
        <v>3.4000000000000002E-2</v>
      </c>
      <c r="AJ197">
        <v>6.3400000000000001E-4</v>
      </c>
      <c r="AK197">
        <v>0.55800000000000005</v>
      </c>
      <c r="AL197">
        <v>1.5100000000000001E-3</v>
      </c>
      <c r="AM197">
        <v>2.3E-3</v>
      </c>
      <c r="AN197">
        <v>8.9999999999999993E-3</v>
      </c>
      <c r="AO197">
        <v>5.1999999999999998E-2</v>
      </c>
      <c r="AP197">
        <v>1.5E-3</v>
      </c>
      <c r="AQ197" t="s">
        <v>878</v>
      </c>
      <c r="AR197">
        <v>6.0999999999999997E-4</v>
      </c>
      <c r="AS197" t="s">
        <v>878</v>
      </c>
      <c r="AT197">
        <v>9.1799999999999998E-4</v>
      </c>
      <c r="AU197" s="2">
        <v>1.9999999999999999E-7</v>
      </c>
      <c r="AV197" t="s">
        <v>878</v>
      </c>
      <c r="AW197" t="s">
        <v>878</v>
      </c>
      <c r="AX197">
        <v>6.3E-2</v>
      </c>
      <c r="AY197">
        <v>1.1900000000000001E-3</v>
      </c>
      <c r="AZ197">
        <v>1.7099999999999999E-3</v>
      </c>
      <c r="BA197">
        <v>9.0000000000000006E-5</v>
      </c>
      <c r="BB197" t="s">
        <v>878</v>
      </c>
      <c r="BC197">
        <v>3.21E-4</v>
      </c>
      <c r="BD197">
        <v>5.2300000000000003E-4</v>
      </c>
      <c r="BE197">
        <v>1.55E-2</v>
      </c>
      <c r="BF197">
        <v>1.03E-4</v>
      </c>
      <c r="BG197">
        <v>5.1E-5</v>
      </c>
      <c r="BH197">
        <v>2.3E-5</v>
      </c>
      <c r="BI197">
        <v>7.5100000000000004E-4</v>
      </c>
      <c r="BJ197">
        <v>0.39100000000000001</v>
      </c>
      <c r="BK197">
        <v>4.0000000000000003E-5</v>
      </c>
      <c r="BL197" t="s">
        <v>878</v>
      </c>
      <c r="BM197">
        <v>1.5300000000000001E-4</v>
      </c>
      <c r="BN197">
        <v>5.7000000000000002E-3</v>
      </c>
      <c r="BO197">
        <v>5.4000000000000003E-3</v>
      </c>
      <c r="BP197">
        <v>1.3500000000000001E-3</v>
      </c>
      <c r="BQ197">
        <v>1.34E-4</v>
      </c>
      <c r="BR197">
        <v>7.4999999999999997E-3</v>
      </c>
      <c r="BS197">
        <v>1.2800000000000001E-2</v>
      </c>
    </row>
    <row r="198" spans="1:71" x14ac:dyDescent="0.25">
      <c r="A198" t="s">
        <v>494</v>
      </c>
      <c r="B198" t="s">
        <v>878</v>
      </c>
      <c r="C198" t="s">
        <v>878</v>
      </c>
      <c r="D198" t="s">
        <v>878</v>
      </c>
      <c r="E198">
        <v>1.418E-3</v>
      </c>
      <c r="F198" t="s">
        <v>878</v>
      </c>
      <c r="G198" t="s">
        <v>878</v>
      </c>
      <c r="H198" t="s">
        <v>878</v>
      </c>
      <c r="I198" t="s">
        <v>878</v>
      </c>
      <c r="J198" t="s">
        <v>878</v>
      </c>
      <c r="K198" t="s">
        <v>878</v>
      </c>
      <c r="L198" t="s">
        <v>878</v>
      </c>
      <c r="M198" t="s">
        <v>878</v>
      </c>
      <c r="N198" t="s">
        <v>878</v>
      </c>
      <c r="O198" t="s">
        <v>878</v>
      </c>
      <c r="P198" t="s">
        <v>878</v>
      </c>
      <c r="Q198" t="s">
        <v>878</v>
      </c>
      <c r="R198" t="s">
        <v>878</v>
      </c>
      <c r="S198" t="s">
        <v>878</v>
      </c>
      <c r="T198" t="s">
        <v>878</v>
      </c>
      <c r="U198" t="s">
        <v>878</v>
      </c>
      <c r="V198" t="s">
        <v>878</v>
      </c>
      <c r="W198" t="s">
        <v>878</v>
      </c>
      <c r="X198" t="s">
        <v>878</v>
      </c>
      <c r="Y198" t="s">
        <v>878</v>
      </c>
      <c r="Z198" t="s">
        <v>878</v>
      </c>
      <c r="AA198" t="s">
        <v>878</v>
      </c>
      <c r="AB198" t="s">
        <v>878</v>
      </c>
      <c r="AC198" t="s">
        <v>878</v>
      </c>
      <c r="AD198" t="s">
        <v>878</v>
      </c>
      <c r="AE198" t="s">
        <v>878</v>
      </c>
      <c r="AF198" t="s">
        <v>878</v>
      </c>
      <c r="AG198" t="s">
        <v>878</v>
      </c>
      <c r="AH198" t="s">
        <v>878</v>
      </c>
      <c r="AI198" t="s">
        <v>878</v>
      </c>
      <c r="AJ198" t="s">
        <v>878</v>
      </c>
      <c r="AK198" t="s">
        <v>878</v>
      </c>
      <c r="AL198" t="s">
        <v>878</v>
      </c>
      <c r="AM198" t="s">
        <v>878</v>
      </c>
      <c r="AN198" t="s">
        <v>878</v>
      </c>
      <c r="AO198" t="s">
        <v>878</v>
      </c>
      <c r="AP198" t="s">
        <v>878</v>
      </c>
      <c r="AQ198" t="s">
        <v>878</v>
      </c>
      <c r="AR198" t="s">
        <v>878</v>
      </c>
      <c r="AS198" t="s">
        <v>878</v>
      </c>
      <c r="AT198" t="s">
        <v>878</v>
      </c>
      <c r="AU198" t="s">
        <v>878</v>
      </c>
      <c r="AV198" t="s">
        <v>878</v>
      </c>
      <c r="AW198" t="s">
        <v>878</v>
      </c>
      <c r="AX198" t="s">
        <v>878</v>
      </c>
      <c r="AY198" t="s">
        <v>878</v>
      </c>
      <c r="AZ198" t="s">
        <v>878</v>
      </c>
      <c r="BA198" t="s">
        <v>878</v>
      </c>
      <c r="BB198" t="s">
        <v>878</v>
      </c>
      <c r="BC198" t="s">
        <v>878</v>
      </c>
      <c r="BD198" t="s">
        <v>878</v>
      </c>
      <c r="BE198" t="s">
        <v>878</v>
      </c>
      <c r="BF198" t="s">
        <v>878</v>
      </c>
      <c r="BG198" t="s">
        <v>878</v>
      </c>
      <c r="BH198" t="s">
        <v>878</v>
      </c>
      <c r="BI198" t="s">
        <v>878</v>
      </c>
      <c r="BJ198" t="s">
        <v>878</v>
      </c>
      <c r="BK198" t="s">
        <v>878</v>
      </c>
      <c r="BL198" t="s">
        <v>878</v>
      </c>
      <c r="BM198" t="s">
        <v>878</v>
      </c>
      <c r="BN198" t="s">
        <v>878</v>
      </c>
      <c r="BO198" t="s">
        <v>878</v>
      </c>
      <c r="BP198" t="s">
        <v>878</v>
      </c>
      <c r="BQ198" t="s">
        <v>878</v>
      </c>
      <c r="BR198" t="s">
        <v>878</v>
      </c>
      <c r="BS198" t="s">
        <v>878</v>
      </c>
    </row>
    <row r="199" spans="1:71" x14ac:dyDescent="0.25">
      <c r="A199" t="s">
        <v>495</v>
      </c>
      <c r="B199">
        <v>2.3599999999999999E-4</v>
      </c>
      <c r="C199">
        <v>5.14</v>
      </c>
      <c r="D199">
        <v>6.4999999999999997E-3</v>
      </c>
      <c r="E199">
        <v>1.4220000000000001E-3</v>
      </c>
      <c r="F199" t="s">
        <v>878</v>
      </c>
      <c r="G199">
        <v>2.93E-2</v>
      </c>
      <c r="H199">
        <v>6.0999999999999999E-5</v>
      </c>
      <c r="I199">
        <v>8.7999999999999998E-5</v>
      </c>
      <c r="J199">
        <v>0.57899999999999996</v>
      </c>
      <c r="K199">
        <v>8.3999999999999992E-6</v>
      </c>
      <c r="L199">
        <v>1.3699999999999999E-3</v>
      </c>
      <c r="M199" t="s">
        <v>878</v>
      </c>
      <c r="N199">
        <v>2.6199999999999999E-3</v>
      </c>
      <c r="O199">
        <v>3.0200000000000001E-2</v>
      </c>
      <c r="P199">
        <v>6.2000000000000003E-5</v>
      </c>
      <c r="Q199">
        <v>1.4800000000000001E-2</v>
      </c>
      <c r="R199">
        <v>1.34E-4</v>
      </c>
      <c r="S199">
        <v>8.3999999999999995E-5</v>
      </c>
      <c r="T199">
        <v>3.8000000000000002E-5</v>
      </c>
      <c r="U199">
        <v>3.16</v>
      </c>
      <c r="V199">
        <v>1.1900000000000001E-3</v>
      </c>
      <c r="W199">
        <v>1.3200000000000001E-4</v>
      </c>
      <c r="X199" t="s">
        <v>878</v>
      </c>
      <c r="Y199">
        <v>1.2400000000000001E-4</v>
      </c>
      <c r="Z199" t="s">
        <v>878</v>
      </c>
      <c r="AA199">
        <v>2.9E-5</v>
      </c>
      <c r="AB199">
        <v>3.0000000000000001E-6</v>
      </c>
      <c r="AC199" t="s">
        <v>878</v>
      </c>
      <c r="AD199">
        <v>1.1499999999999999</v>
      </c>
      <c r="AE199">
        <v>7.1900000000000002E-4</v>
      </c>
      <c r="AF199">
        <v>2.3400000000000001E-3</v>
      </c>
      <c r="AG199">
        <v>1.1E-5</v>
      </c>
      <c r="AH199">
        <v>2.13</v>
      </c>
      <c r="AI199">
        <v>3.4000000000000002E-2</v>
      </c>
      <c r="AJ199">
        <v>9.9599999999999992E-4</v>
      </c>
      <c r="AK199">
        <v>0.23100000000000001</v>
      </c>
      <c r="AL199">
        <v>1.5799999999999999E-4</v>
      </c>
      <c r="AM199">
        <v>5.7799999999999995E-4</v>
      </c>
      <c r="AN199" t="s">
        <v>878</v>
      </c>
      <c r="AO199">
        <v>1.4999999999999999E-2</v>
      </c>
      <c r="AP199">
        <v>1.58E-3</v>
      </c>
      <c r="AQ199" t="s">
        <v>878</v>
      </c>
      <c r="AR199">
        <v>1.56E-4</v>
      </c>
      <c r="AS199" t="s">
        <v>878</v>
      </c>
      <c r="AT199" t="s">
        <v>878</v>
      </c>
      <c r="AU199" t="s">
        <v>878</v>
      </c>
      <c r="AV199" t="s">
        <v>878</v>
      </c>
      <c r="AW199" t="s">
        <v>878</v>
      </c>
      <c r="AX199">
        <v>0.111</v>
      </c>
      <c r="AY199" t="s">
        <v>878</v>
      </c>
      <c r="AZ199">
        <v>1.92E-3</v>
      </c>
      <c r="BA199" t="s">
        <v>878</v>
      </c>
      <c r="BB199" t="s">
        <v>878</v>
      </c>
      <c r="BC199" t="s">
        <v>878</v>
      </c>
      <c r="BD199">
        <v>5.0000000000000002E-5</v>
      </c>
      <c r="BE199">
        <v>3.2000000000000002E-3</v>
      </c>
      <c r="BF199">
        <v>1.0000000000000001E-5</v>
      </c>
      <c r="BG199">
        <v>2.0999999999999999E-5</v>
      </c>
      <c r="BH199" t="s">
        <v>878</v>
      </c>
      <c r="BI199">
        <v>1.85E-4</v>
      </c>
      <c r="BJ199">
        <v>0.19800000000000001</v>
      </c>
      <c r="BK199">
        <v>3.4999999999999997E-5</v>
      </c>
      <c r="BL199">
        <v>1.1E-5</v>
      </c>
      <c r="BM199">
        <v>5.1999999999999997E-5</v>
      </c>
      <c r="BN199" t="s">
        <v>878</v>
      </c>
      <c r="BO199">
        <v>1.5299999999999999E-3</v>
      </c>
      <c r="BP199">
        <v>7.3800000000000005E-4</v>
      </c>
      <c r="BQ199">
        <v>8.0000000000000007E-5</v>
      </c>
      <c r="BR199">
        <v>5.7000000000000002E-3</v>
      </c>
      <c r="BS199">
        <v>4.5500000000000002E-3</v>
      </c>
    </row>
    <row r="200" spans="1:71" x14ac:dyDescent="0.25">
      <c r="A200" t="s">
        <v>496</v>
      </c>
      <c r="B200">
        <v>1.5699999999999999E-4</v>
      </c>
      <c r="C200">
        <v>6.2</v>
      </c>
      <c r="D200">
        <v>2.5600000000000001E-2</v>
      </c>
      <c r="E200">
        <v>1.1150000000000001E-3</v>
      </c>
      <c r="F200" s="2">
        <v>1E-3</v>
      </c>
      <c r="G200">
        <v>4.2299999999999997E-2</v>
      </c>
      <c r="H200">
        <v>1.54E-4</v>
      </c>
      <c r="I200">
        <v>4.7600000000000002E-4</v>
      </c>
      <c r="J200">
        <v>0.71899999999999997</v>
      </c>
      <c r="K200">
        <v>8.1999999999999994E-6</v>
      </c>
      <c r="L200">
        <v>4.4999999999999997E-3</v>
      </c>
      <c r="M200" t="s">
        <v>878</v>
      </c>
      <c r="N200">
        <v>2.0500000000000002E-3</v>
      </c>
      <c r="O200">
        <v>2.3599999999999999E-2</v>
      </c>
      <c r="P200">
        <v>3.3100000000000002E-4</v>
      </c>
      <c r="Q200">
        <v>1.01E-2</v>
      </c>
      <c r="R200">
        <v>2.5900000000000001E-4</v>
      </c>
      <c r="S200">
        <v>1.3300000000000001E-4</v>
      </c>
      <c r="T200">
        <v>9.5000000000000005E-5</v>
      </c>
      <c r="U200">
        <v>3.74</v>
      </c>
      <c r="V200">
        <v>1.5200000000000001E-3</v>
      </c>
      <c r="W200">
        <v>3.19E-4</v>
      </c>
      <c r="X200">
        <v>1.4E-5</v>
      </c>
      <c r="Y200">
        <v>2.81E-4</v>
      </c>
      <c r="Z200">
        <v>2.0000000000000002E-5</v>
      </c>
      <c r="AA200">
        <v>4.8000000000000001E-5</v>
      </c>
      <c r="AB200">
        <v>5.0000000000000004E-6</v>
      </c>
      <c r="AC200" t="s">
        <v>878</v>
      </c>
      <c r="AD200">
        <v>1.5</v>
      </c>
      <c r="AE200">
        <v>2.3900000000000002E-3</v>
      </c>
      <c r="AF200">
        <v>2.5600000000000002E-3</v>
      </c>
      <c r="AG200">
        <v>1.5999999999999999E-5</v>
      </c>
      <c r="AH200">
        <v>1.64</v>
      </c>
      <c r="AI200">
        <v>3.1E-2</v>
      </c>
      <c r="AJ200">
        <v>6.7199999999999996E-4</v>
      </c>
      <c r="AK200">
        <v>0.43</v>
      </c>
      <c r="AL200">
        <v>1.1000000000000001E-3</v>
      </c>
      <c r="AM200">
        <v>1.97E-3</v>
      </c>
      <c r="AN200">
        <v>8.8999999999999999E-3</v>
      </c>
      <c r="AO200">
        <v>0.04</v>
      </c>
      <c r="AP200">
        <v>1.58E-3</v>
      </c>
      <c r="AQ200" t="s">
        <v>878</v>
      </c>
      <c r="AR200">
        <v>5.1500000000000005E-4</v>
      </c>
      <c r="AS200" t="s">
        <v>878</v>
      </c>
      <c r="AT200">
        <v>1.08E-3</v>
      </c>
      <c r="AU200" s="2">
        <v>1.9999999999999999E-7</v>
      </c>
      <c r="AV200" t="s">
        <v>878</v>
      </c>
      <c r="AW200" t="s">
        <v>878</v>
      </c>
      <c r="AX200">
        <v>7.0000000000000007E-2</v>
      </c>
      <c r="AY200">
        <v>1.2199999999999999E-3</v>
      </c>
      <c r="AZ200">
        <v>1.7899999999999999E-3</v>
      </c>
      <c r="BA200">
        <v>9.3999999999999994E-5</v>
      </c>
      <c r="BB200" t="s">
        <v>878</v>
      </c>
      <c r="BC200">
        <v>2.7500000000000002E-4</v>
      </c>
      <c r="BD200">
        <v>4.6900000000000002E-4</v>
      </c>
      <c r="BE200">
        <v>1.0999999999999999E-2</v>
      </c>
      <c r="BF200">
        <v>7.6000000000000004E-5</v>
      </c>
      <c r="BG200">
        <v>4.3999999999999999E-5</v>
      </c>
      <c r="BH200">
        <v>2.4000000000000001E-5</v>
      </c>
      <c r="BI200">
        <v>6.8000000000000005E-4</v>
      </c>
      <c r="BJ200">
        <v>0.34100000000000003</v>
      </c>
      <c r="BK200">
        <v>4.1E-5</v>
      </c>
      <c r="BL200">
        <v>1.7E-5</v>
      </c>
      <c r="BM200">
        <v>1.3999999999999999E-4</v>
      </c>
      <c r="BN200">
        <v>5.7999999999999996E-3</v>
      </c>
      <c r="BO200">
        <v>5.1999999999999998E-3</v>
      </c>
      <c r="BP200">
        <v>1.1999999999999999E-3</v>
      </c>
      <c r="BQ200">
        <v>1.25E-4</v>
      </c>
      <c r="BR200">
        <v>6.8999999999999999E-3</v>
      </c>
      <c r="BS200">
        <v>1.09E-2</v>
      </c>
    </row>
    <row r="201" spans="1:71" x14ac:dyDescent="0.25">
      <c r="A201" t="s">
        <v>497</v>
      </c>
      <c r="B201" t="s">
        <v>878</v>
      </c>
      <c r="C201">
        <v>8.8699999999999992</v>
      </c>
      <c r="D201" t="s">
        <v>878</v>
      </c>
      <c r="E201" s="2">
        <v>1.9999999999999999E-7</v>
      </c>
      <c r="F201" t="s">
        <v>878</v>
      </c>
      <c r="G201">
        <v>1.47E-2</v>
      </c>
      <c r="H201">
        <v>1.02E-4</v>
      </c>
      <c r="I201">
        <v>3.4999999999999997E-5</v>
      </c>
      <c r="J201">
        <v>0.309</v>
      </c>
      <c r="K201" t="s">
        <v>878</v>
      </c>
      <c r="L201">
        <v>4.8900000000000002E-3</v>
      </c>
      <c r="M201" t="s">
        <v>878</v>
      </c>
      <c r="N201">
        <v>8.1999999999999998E-4</v>
      </c>
      <c r="O201">
        <v>1.15E-2</v>
      </c>
      <c r="P201">
        <v>6.4599999999999998E-4</v>
      </c>
      <c r="Q201">
        <v>3.3899999999999998E-3</v>
      </c>
      <c r="R201">
        <v>4.3100000000000001E-4</v>
      </c>
      <c r="S201">
        <v>2.7599999999999999E-4</v>
      </c>
      <c r="T201">
        <v>8.0000000000000007E-5</v>
      </c>
      <c r="U201">
        <v>6.6</v>
      </c>
      <c r="V201">
        <v>2.5899999999999999E-3</v>
      </c>
      <c r="W201">
        <v>3.79E-4</v>
      </c>
      <c r="X201" t="s">
        <v>878</v>
      </c>
      <c r="Y201">
        <v>4.5300000000000001E-4</v>
      </c>
      <c r="Z201" t="s">
        <v>878</v>
      </c>
      <c r="AA201">
        <v>9.2E-5</v>
      </c>
      <c r="AB201" t="s">
        <v>878</v>
      </c>
      <c r="AC201" t="s">
        <v>878</v>
      </c>
      <c r="AD201">
        <v>0.48199999999999998</v>
      </c>
      <c r="AE201">
        <v>2.1800000000000001E-3</v>
      </c>
      <c r="AF201">
        <v>3.6700000000000001E-3</v>
      </c>
      <c r="AG201">
        <v>4.5000000000000003E-5</v>
      </c>
      <c r="AH201">
        <v>0.32700000000000001</v>
      </c>
      <c r="AI201">
        <v>4.7E-2</v>
      </c>
      <c r="AJ201">
        <v>2.5500000000000002E-4</v>
      </c>
      <c r="AK201">
        <v>0.13400000000000001</v>
      </c>
      <c r="AL201">
        <v>2.2399999999999998E-3</v>
      </c>
      <c r="AM201">
        <v>2E-3</v>
      </c>
      <c r="AN201">
        <v>2.6900000000000001E-3</v>
      </c>
      <c r="AO201">
        <v>4.8000000000000001E-2</v>
      </c>
      <c r="AP201">
        <v>2.5200000000000001E-3</v>
      </c>
      <c r="AQ201" t="s">
        <v>878</v>
      </c>
      <c r="AR201">
        <v>5.3300000000000005E-4</v>
      </c>
      <c r="AS201" t="s">
        <v>878</v>
      </c>
      <c r="AT201">
        <v>6.0000000000000001E-3</v>
      </c>
      <c r="AU201" t="s">
        <v>878</v>
      </c>
      <c r="AV201" t="s">
        <v>878</v>
      </c>
      <c r="AW201" t="s">
        <v>878</v>
      </c>
      <c r="AX201">
        <v>5.0999999999999997E-2</v>
      </c>
      <c r="AY201">
        <v>6.7000000000000002E-5</v>
      </c>
      <c r="AZ201">
        <v>1.3699999999999999E-3</v>
      </c>
      <c r="BA201" t="s">
        <v>878</v>
      </c>
      <c r="BB201">
        <v>26.4848626</v>
      </c>
      <c r="BC201">
        <v>3.8999999999999999E-4</v>
      </c>
      <c r="BD201">
        <v>4.06E-4</v>
      </c>
      <c r="BE201">
        <v>4.8500000000000001E-3</v>
      </c>
      <c r="BF201">
        <v>1.6000000000000001E-4</v>
      </c>
      <c r="BG201">
        <v>6.6000000000000005E-5</v>
      </c>
      <c r="BH201" t="s">
        <v>878</v>
      </c>
      <c r="BI201">
        <v>1.58E-3</v>
      </c>
      <c r="BJ201">
        <v>0.97699999999999998</v>
      </c>
      <c r="BK201">
        <v>3.4999999999999997E-5</v>
      </c>
      <c r="BL201">
        <v>4.3000000000000002E-5</v>
      </c>
      <c r="BM201">
        <v>2.9399999999999999E-4</v>
      </c>
      <c r="BN201">
        <v>1.6400000000000001E-2</v>
      </c>
      <c r="BO201">
        <v>2.1000000000000001E-4</v>
      </c>
      <c r="BP201">
        <v>1.23E-3</v>
      </c>
      <c r="BQ201">
        <v>2.8899999999999998E-4</v>
      </c>
      <c r="BR201">
        <v>4.4400000000000004E-3</v>
      </c>
      <c r="BS201">
        <v>3.9800000000000002E-2</v>
      </c>
    </row>
    <row r="202" spans="1:71" x14ac:dyDescent="0.25">
      <c r="A202" t="s">
        <v>499</v>
      </c>
      <c r="B202">
        <v>4.6999999999999999E-6</v>
      </c>
      <c r="C202">
        <v>8.6</v>
      </c>
      <c r="D202">
        <v>1.4499999999999999E-3</v>
      </c>
      <c r="E202">
        <v>1.9999999999999999E-7</v>
      </c>
      <c r="F202" s="2">
        <v>1E-3</v>
      </c>
      <c r="G202">
        <v>2.1100000000000001E-2</v>
      </c>
      <c r="H202">
        <v>1.2999999999999999E-4</v>
      </c>
      <c r="I202">
        <v>4.0000000000000003E-5</v>
      </c>
      <c r="J202">
        <v>0.255</v>
      </c>
      <c r="K202">
        <v>4.4000000000000002E-6</v>
      </c>
      <c r="L202">
        <v>5.3E-3</v>
      </c>
      <c r="M202" t="s">
        <v>878</v>
      </c>
      <c r="N202">
        <v>9.2900000000000003E-4</v>
      </c>
      <c r="O202">
        <v>2.0400000000000001E-2</v>
      </c>
      <c r="P202">
        <v>4.6099999999999998E-4</v>
      </c>
      <c r="Q202">
        <v>3.8300000000000001E-3</v>
      </c>
      <c r="R202">
        <v>2.4699999999999999E-4</v>
      </c>
      <c r="S202">
        <v>1.2899999999999999E-4</v>
      </c>
      <c r="T202">
        <v>8.2999999999999998E-5</v>
      </c>
      <c r="U202">
        <v>8.19</v>
      </c>
      <c r="V202">
        <v>2.5300000000000001E-3</v>
      </c>
      <c r="W202">
        <v>3.1599999999999998E-4</v>
      </c>
      <c r="X202">
        <v>2.03E-4</v>
      </c>
      <c r="Y202">
        <v>4.6799999999999999E-4</v>
      </c>
      <c r="Z202">
        <v>2.7999999999999999E-6</v>
      </c>
      <c r="AA202">
        <v>4.6E-5</v>
      </c>
      <c r="AB202">
        <v>9.5000000000000005E-6</v>
      </c>
      <c r="AC202" t="s">
        <v>878</v>
      </c>
      <c r="AD202">
        <v>0.76200000000000001</v>
      </c>
      <c r="AE202">
        <v>2.8300000000000001E-3</v>
      </c>
      <c r="AF202">
        <v>2.9499999999999999E-3</v>
      </c>
      <c r="AG202">
        <v>1.8E-5</v>
      </c>
      <c r="AH202">
        <v>0.35499999999999998</v>
      </c>
      <c r="AI202">
        <v>2.4E-2</v>
      </c>
      <c r="AJ202">
        <v>2.12E-4</v>
      </c>
      <c r="AK202">
        <v>7.0999999999999994E-2</v>
      </c>
      <c r="AL202">
        <v>2.3700000000000001E-3</v>
      </c>
      <c r="AM202">
        <v>2.1199999999999999E-3</v>
      </c>
      <c r="AN202">
        <v>6.8999999999999999E-3</v>
      </c>
      <c r="AO202">
        <v>4.1000000000000002E-2</v>
      </c>
      <c r="AP202">
        <v>2.0899999999999998E-3</v>
      </c>
      <c r="AQ202">
        <v>9.9999999999999995E-8</v>
      </c>
      <c r="AR202">
        <v>5.8E-4</v>
      </c>
      <c r="AS202" s="2">
        <v>4.9999999999999998E-7</v>
      </c>
      <c r="AT202">
        <v>6.1000000000000004E-3</v>
      </c>
      <c r="AU202" s="2">
        <v>1.9999999999999999E-7</v>
      </c>
      <c r="AV202" t="s">
        <v>878</v>
      </c>
      <c r="AW202" t="s">
        <v>878</v>
      </c>
      <c r="AX202">
        <v>2.5999999999999999E-2</v>
      </c>
      <c r="AY202">
        <v>9.7999999999999997E-5</v>
      </c>
      <c r="AZ202">
        <v>1.5299999999999999E-3</v>
      </c>
      <c r="BA202">
        <v>4.3000000000000002E-5</v>
      </c>
      <c r="BB202">
        <v>27.153294500000001</v>
      </c>
      <c r="BC202">
        <v>4.1899999999999999E-4</v>
      </c>
      <c r="BD202">
        <v>5.0699999999999996E-4</v>
      </c>
      <c r="BE202">
        <v>3.2299999999999998E-3</v>
      </c>
      <c r="BF202">
        <v>1.65E-4</v>
      </c>
      <c r="BG202">
        <v>4.3000000000000002E-5</v>
      </c>
      <c r="BH202" t="s">
        <v>878</v>
      </c>
      <c r="BI202">
        <v>1.2800000000000001E-3</v>
      </c>
      <c r="BJ202">
        <v>1.01</v>
      </c>
      <c r="BK202">
        <v>4.0000000000000003E-5</v>
      </c>
      <c r="BL202">
        <v>1.9000000000000001E-5</v>
      </c>
      <c r="BM202">
        <v>2.3499999999999999E-4</v>
      </c>
      <c r="BN202">
        <v>1.8800000000000001E-2</v>
      </c>
      <c r="BO202">
        <v>2.0699999999999999E-4</v>
      </c>
      <c r="BP202">
        <v>1.1800000000000001E-3</v>
      </c>
      <c r="BQ202">
        <v>1.1E-4</v>
      </c>
      <c r="BR202">
        <v>6.6E-3</v>
      </c>
      <c r="BS202">
        <v>1.8100000000000002E-2</v>
      </c>
    </row>
    <row r="203" spans="1:71" x14ac:dyDescent="0.25">
      <c r="A203" t="s">
        <v>500</v>
      </c>
      <c r="B203">
        <v>1.4600000000000001E-5</v>
      </c>
      <c r="C203">
        <v>1.33</v>
      </c>
      <c r="D203">
        <v>1.25E-3</v>
      </c>
      <c r="E203">
        <v>1.5999999999999999E-6</v>
      </c>
      <c r="F203" t="s">
        <v>878</v>
      </c>
      <c r="G203">
        <v>1.5100000000000001E-2</v>
      </c>
      <c r="H203">
        <v>1.2400000000000001E-4</v>
      </c>
      <c r="I203">
        <v>5.3999999999999998E-5</v>
      </c>
      <c r="J203">
        <v>0.88500000000000001</v>
      </c>
      <c r="K203">
        <v>2.0999999999999999E-5</v>
      </c>
      <c r="L203" t="s">
        <v>878</v>
      </c>
      <c r="M203" t="s">
        <v>878</v>
      </c>
      <c r="N203" t="s">
        <v>878</v>
      </c>
      <c r="O203">
        <v>4.9199999999999999E-3</v>
      </c>
      <c r="P203" t="s">
        <v>878</v>
      </c>
      <c r="Q203">
        <v>4.6499999999999996E-3</v>
      </c>
      <c r="R203">
        <v>2.6400000000000002E-4</v>
      </c>
      <c r="S203">
        <v>1.22E-4</v>
      </c>
      <c r="T203">
        <v>8.7999999999999998E-5</v>
      </c>
      <c r="U203">
        <v>3.73</v>
      </c>
      <c r="V203">
        <v>5.0500000000000002E-4</v>
      </c>
      <c r="W203">
        <v>4.0400000000000001E-4</v>
      </c>
      <c r="X203" t="s">
        <v>878</v>
      </c>
      <c r="Y203" t="s">
        <v>878</v>
      </c>
      <c r="Z203" t="s">
        <v>878</v>
      </c>
      <c r="AA203">
        <v>4.3999999999999999E-5</v>
      </c>
      <c r="AB203">
        <v>2.7E-6</v>
      </c>
      <c r="AC203" t="s">
        <v>878</v>
      </c>
      <c r="AD203">
        <v>0.28499999999999998</v>
      </c>
      <c r="AE203" t="s">
        <v>878</v>
      </c>
      <c r="AF203">
        <v>2.15E-3</v>
      </c>
      <c r="AG203">
        <v>1.4E-5</v>
      </c>
      <c r="AH203">
        <v>0.59299999999999997</v>
      </c>
      <c r="AI203">
        <v>4.4999999999999998E-2</v>
      </c>
      <c r="AJ203">
        <v>4.3000000000000002E-5</v>
      </c>
      <c r="AK203">
        <v>8.2000000000000003E-2</v>
      </c>
      <c r="AL203" t="s">
        <v>878</v>
      </c>
      <c r="AM203" t="s">
        <v>878</v>
      </c>
      <c r="AN203">
        <v>7.4999999999999997E-3</v>
      </c>
      <c r="AO203">
        <v>0.04</v>
      </c>
      <c r="AP203">
        <v>3.0699999999999998E-3</v>
      </c>
      <c r="AQ203" t="s">
        <v>878</v>
      </c>
      <c r="AR203" t="s">
        <v>878</v>
      </c>
      <c r="AS203" t="s">
        <v>878</v>
      </c>
      <c r="AT203" t="s">
        <v>878</v>
      </c>
      <c r="AU203" t="s">
        <v>878</v>
      </c>
      <c r="AV203" t="s">
        <v>878</v>
      </c>
      <c r="AW203" t="s">
        <v>878</v>
      </c>
      <c r="AX203">
        <v>7.6999999999999999E-2</v>
      </c>
      <c r="AY203">
        <v>1.3200000000000001E-4</v>
      </c>
      <c r="AZ203">
        <v>3.39E-4</v>
      </c>
      <c r="BA203" t="s">
        <v>878</v>
      </c>
      <c r="BB203" t="s">
        <v>878</v>
      </c>
      <c r="BC203">
        <v>4.8000000000000001E-4</v>
      </c>
      <c r="BD203" t="s">
        <v>878</v>
      </c>
      <c r="BE203">
        <v>1.48E-3</v>
      </c>
      <c r="BF203" t="s">
        <v>878</v>
      </c>
      <c r="BG203">
        <v>5.1999999999999997E-5</v>
      </c>
      <c r="BH203">
        <v>8.1000000000000004E-6</v>
      </c>
      <c r="BI203">
        <v>1.1299999999999999E-3</v>
      </c>
      <c r="BJ203" t="s">
        <v>878</v>
      </c>
      <c r="BK203">
        <v>2.1999999999999999E-5</v>
      </c>
      <c r="BL203">
        <v>1.5999999999999999E-5</v>
      </c>
      <c r="BM203">
        <v>1.2899999999999999E-4</v>
      </c>
      <c r="BN203">
        <v>2.2000000000000001E-3</v>
      </c>
      <c r="BO203">
        <v>6.2999999999999998E-6</v>
      </c>
      <c r="BP203">
        <v>1.17E-3</v>
      </c>
      <c r="BQ203">
        <v>9.8999999999999994E-5</v>
      </c>
      <c r="BR203">
        <v>1.2500000000000001E-2</v>
      </c>
      <c r="BS203" t="s">
        <v>878</v>
      </c>
    </row>
    <row r="204" spans="1:71" x14ac:dyDescent="0.25">
      <c r="A204" t="s">
        <v>503</v>
      </c>
      <c r="B204">
        <v>2.0400000000000001E-5</v>
      </c>
      <c r="C204">
        <v>1.33</v>
      </c>
      <c r="D204">
        <v>1.7799999999999999E-3</v>
      </c>
      <c r="E204">
        <v>4.8999999999999997E-6</v>
      </c>
      <c r="F204" t="s">
        <v>878</v>
      </c>
      <c r="G204">
        <v>1.7100000000000001E-2</v>
      </c>
      <c r="H204">
        <v>1.2300000000000001E-4</v>
      </c>
      <c r="I204">
        <v>5.8999999999999998E-5</v>
      </c>
      <c r="J204">
        <v>1.1499999999999999</v>
      </c>
      <c r="K204">
        <v>2.6999999999999999E-5</v>
      </c>
      <c r="L204" t="s">
        <v>878</v>
      </c>
      <c r="M204" t="s">
        <v>878</v>
      </c>
      <c r="N204" t="s">
        <v>878</v>
      </c>
      <c r="O204">
        <v>4.8500000000000001E-3</v>
      </c>
      <c r="P204" t="s">
        <v>878</v>
      </c>
      <c r="Q204">
        <v>6.4000000000000003E-3</v>
      </c>
      <c r="R204">
        <v>2.63E-4</v>
      </c>
      <c r="S204">
        <v>1.2400000000000001E-4</v>
      </c>
      <c r="T204">
        <v>8.5000000000000006E-5</v>
      </c>
      <c r="U204">
        <v>3.74</v>
      </c>
      <c r="V204">
        <v>4.9799999999999996E-4</v>
      </c>
      <c r="W204">
        <v>3.9399999999999998E-4</v>
      </c>
      <c r="X204" t="s">
        <v>878</v>
      </c>
      <c r="Y204" t="s">
        <v>878</v>
      </c>
      <c r="Z204">
        <v>7.0999999999999998E-6</v>
      </c>
      <c r="AA204">
        <v>4.3999999999999999E-5</v>
      </c>
      <c r="AB204">
        <v>2.7999999999999999E-6</v>
      </c>
      <c r="AC204" t="s">
        <v>878</v>
      </c>
      <c r="AD204">
        <v>0.28100000000000003</v>
      </c>
      <c r="AE204" t="s">
        <v>878</v>
      </c>
      <c r="AF204">
        <v>2.1099999999999999E-3</v>
      </c>
      <c r="AG204">
        <v>1.4E-5</v>
      </c>
      <c r="AH204">
        <v>0.65800000000000003</v>
      </c>
      <c r="AI204">
        <v>4.5999999999999999E-2</v>
      </c>
      <c r="AJ204">
        <v>4.8000000000000001E-5</v>
      </c>
      <c r="AK204">
        <v>8.2000000000000003E-2</v>
      </c>
      <c r="AL204" t="s">
        <v>878</v>
      </c>
      <c r="AM204" t="s">
        <v>878</v>
      </c>
      <c r="AN204">
        <v>7.4000000000000003E-3</v>
      </c>
      <c r="AO204">
        <v>4.1000000000000002E-2</v>
      </c>
      <c r="AP204">
        <v>3.4199999999999999E-3</v>
      </c>
      <c r="AQ204" t="s">
        <v>878</v>
      </c>
      <c r="AR204" t="s">
        <v>878</v>
      </c>
      <c r="AS204" t="s">
        <v>878</v>
      </c>
      <c r="AT204" t="s">
        <v>878</v>
      </c>
      <c r="AU204" t="s">
        <v>878</v>
      </c>
      <c r="AV204" t="s">
        <v>878</v>
      </c>
      <c r="AW204" t="s">
        <v>878</v>
      </c>
      <c r="AX204">
        <v>0.11</v>
      </c>
      <c r="AY204">
        <v>2.43E-4</v>
      </c>
      <c r="AZ204">
        <v>3.4200000000000002E-4</v>
      </c>
      <c r="BA204" t="s">
        <v>878</v>
      </c>
      <c r="BB204" t="s">
        <v>878</v>
      </c>
      <c r="BC204">
        <v>4.5800000000000002E-4</v>
      </c>
      <c r="BD204" t="s">
        <v>878</v>
      </c>
      <c r="BE204">
        <v>1.75E-3</v>
      </c>
      <c r="BF204" t="s">
        <v>878</v>
      </c>
      <c r="BG204">
        <v>5.1E-5</v>
      </c>
      <c r="BH204">
        <v>1.1E-5</v>
      </c>
      <c r="BI204">
        <v>1.09E-3</v>
      </c>
      <c r="BJ204" t="s">
        <v>878</v>
      </c>
      <c r="BK204">
        <v>2.8E-5</v>
      </c>
      <c r="BL204">
        <v>1.5999999999999999E-5</v>
      </c>
      <c r="BM204">
        <v>1.2899999999999999E-4</v>
      </c>
      <c r="BN204">
        <v>2.2599999999999999E-3</v>
      </c>
      <c r="BO204">
        <v>9.2E-6</v>
      </c>
      <c r="BP204">
        <v>1.17E-3</v>
      </c>
      <c r="BQ204">
        <v>9.7999999999999997E-5</v>
      </c>
      <c r="BR204">
        <v>1.2800000000000001E-2</v>
      </c>
      <c r="BS204" t="s">
        <v>878</v>
      </c>
    </row>
    <row r="205" spans="1:71" x14ac:dyDescent="0.25">
      <c r="A205" t="s">
        <v>504</v>
      </c>
      <c r="B205">
        <v>4.5000000000000003E-5</v>
      </c>
      <c r="C205">
        <v>1.3</v>
      </c>
      <c r="D205">
        <v>3.5799999999999998E-3</v>
      </c>
      <c r="E205">
        <v>9.9000000000000001E-6</v>
      </c>
      <c r="F205" t="s">
        <v>878</v>
      </c>
      <c r="G205">
        <v>2.4799999999999999E-2</v>
      </c>
      <c r="H205">
        <v>1.1400000000000001E-4</v>
      </c>
      <c r="I205">
        <v>9.7999999999999997E-5</v>
      </c>
      <c r="J205">
        <v>2.98</v>
      </c>
      <c r="K205">
        <v>6.0999999999999999E-5</v>
      </c>
      <c r="L205" t="s">
        <v>878</v>
      </c>
      <c r="M205" t="s">
        <v>878</v>
      </c>
      <c r="N205" t="s">
        <v>878</v>
      </c>
      <c r="O205">
        <v>4.1700000000000001E-3</v>
      </c>
      <c r="P205" t="s">
        <v>878</v>
      </c>
      <c r="Q205">
        <v>1.18E-2</v>
      </c>
      <c r="R205">
        <v>2.2900000000000001E-4</v>
      </c>
      <c r="S205">
        <v>1.17E-4</v>
      </c>
      <c r="T205">
        <v>7.2000000000000002E-5</v>
      </c>
      <c r="U205">
        <v>3.45</v>
      </c>
      <c r="V205">
        <v>4.5899999999999999E-4</v>
      </c>
      <c r="W205">
        <v>3.3399999999999999E-4</v>
      </c>
      <c r="X205" t="s">
        <v>878</v>
      </c>
      <c r="Y205" t="s">
        <v>878</v>
      </c>
      <c r="Z205">
        <v>1.7E-5</v>
      </c>
      <c r="AA205">
        <v>4.1E-5</v>
      </c>
      <c r="AB205">
        <v>3.3000000000000002E-6</v>
      </c>
      <c r="AC205" t="s">
        <v>878</v>
      </c>
      <c r="AD205">
        <v>0.29499999999999998</v>
      </c>
      <c r="AE205" t="s">
        <v>878</v>
      </c>
      <c r="AF205">
        <v>1.7799999999999999E-3</v>
      </c>
      <c r="AG205" t="s">
        <v>878</v>
      </c>
      <c r="AH205">
        <v>1.17</v>
      </c>
      <c r="AI205">
        <v>5.2999999999999999E-2</v>
      </c>
      <c r="AJ205">
        <v>6.7999999999999999E-5</v>
      </c>
      <c r="AK205">
        <v>7.0999999999999994E-2</v>
      </c>
      <c r="AL205" t="s">
        <v>878</v>
      </c>
      <c r="AM205" t="s">
        <v>878</v>
      </c>
      <c r="AN205">
        <v>6.1999999999999998E-3</v>
      </c>
      <c r="AO205">
        <v>0.04</v>
      </c>
      <c r="AP205">
        <v>5.5999999999999999E-3</v>
      </c>
      <c r="AQ205" t="s">
        <v>878</v>
      </c>
      <c r="AR205" t="s">
        <v>878</v>
      </c>
      <c r="AS205" t="s">
        <v>878</v>
      </c>
      <c r="AT205" t="s">
        <v>878</v>
      </c>
      <c r="AU205" t="s">
        <v>878</v>
      </c>
      <c r="AV205" t="s">
        <v>878</v>
      </c>
      <c r="AW205" t="s">
        <v>878</v>
      </c>
      <c r="AX205">
        <v>0.27200000000000002</v>
      </c>
      <c r="AY205">
        <v>5.0600000000000005E-4</v>
      </c>
      <c r="AZ205">
        <v>3.4900000000000003E-4</v>
      </c>
      <c r="BA205" t="s">
        <v>878</v>
      </c>
      <c r="BB205" t="s">
        <v>878</v>
      </c>
      <c r="BC205">
        <v>3.5799999999999997E-4</v>
      </c>
      <c r="BD205" t="s">
        <v>878</v>
      </c>
      <c r="BE205">
        <v>3.5999999999999999E-3</v>
      </c>
      <c r="BF205" t="s">
        <v>878</v>
      </c>
      <c r="BG205">
        <v>4.3000000000000002E-5</v>
      </c>
      <c r="BH205">
        <v>2.3E-5</v>
      </c>
      <c r="BI205">
        <v>9.3300000000000002E-4</v>
      </c>
      <c r="BJ205" t="s">
        <v>878</v>
      </c>
      <c r="BK205">
        <v>4.6999999999999997E-5</v>
      </c>
      <c r="BL205" t="s">
        <v>878</v>
      </c>
      <c r="BM205">
        <v>1.22E-4</v>
      </c>
      <c r="BN205">
        <v>2.2499999999999998E-3</v>
      </c>
      <c r="BO205" t="s">
        <v>878</v>
      </c>
      <c r="BP205">
        <v>1.1199999999999999E-3</v>
      </c>
      <c r="BQ205">
        <v>9.5000000000000005E-5</v>
      </c>
      <c r="BR205">
        <v>1.54E-2</v>
      </c>
      <c r="BS205" t="s">
        <v>878</v>
      </c>
    </row>
    <row r="206" spans="1:71" x14ac:dyDescent="0.25">
      <c r="A206" t="s">
        <v>505</v>
      </c>
      <c r="B206">
        <v>1.3200000000000001E-5</v>
      </c>
      <c r="C206">
        <v>5.01</v>
      </c>
      <c r="D206">
        <v>3.0300000000000001E-3</v>
      </c>
      <c r="E206">
        <v>1.04E-5</v>
      </c>
      <c r="F206" s="2">
        <v>1E-3</v>
      </c>
      <c r="G206">
        <v>3.3599999999999998E-2</v>
      </c>
      <c r="H206">
        <v>1.5200000000000001E-4</v>
      </c>
      <c r="I206">
        <v>7.2999999999999999E-5</v>
      </c>
      <c r="J206">
        <v>0.38400000000000001</v>
      </c>
      <c r="K206">
        <v>6.1999999999999999E-6</v>
      </c>
      <c r="L206">
        <v>6.7999999999999996E-3</v>
      </c>
      <c r="M206" t="s">
        <v>878</v>
      </c>
      <c r="N206">
        <v>5.7399999999999997E-4</v>
      </c>
      <c r="O206">
        <v>4.9699999999999996E-3</v>
      </c>
      <c r="P206">
        <v>5.0199999999999995E-4</v>
      </c>
      <c r="Q206">
        <v>7.0000000000000001E-3</v>
      </c>
      <c r="R206">
        <v>2.3699999999999999E-4</v>
      </c>
      <c r="S206">
        <v>1.3100000000000001E-4</v>
      </c>
      <c r="T206">
        <v>7.3999999999999996E-5</v>
      </c>
      <c r="U206">
        <v>2.46</v>
      </c>
      <c r="V206">
        <v>1.2600000000000001E-3</v>
      </c>
      <c r="W206">
        <v>3.3500000000000001E-4</v>
      </c>
      <c r="X206" t="s">
        <v>878</v>
      </c>
      <c r="Y206">
        <v>2.5399999999999999E-4</v>
      </c>
      <c r="Z206">
        <v>5.5999999999999997E-6</v>
      </c>
      <c r="AA206">
        <v>4.3000000000000002E-5</v>
      </c>
      <c r="AB206">
        <v>6.2999999999999998E-6</v>
      </c>
      <c r="AC206" t="s">
        <v>878</v>
      </c>
      <c r="AD206">
        <v>1.63</v>
      </c>
      <c r="AE206">
        <v>3.46E-3</v>
      </c>
      <c r="AF206">
        <v>3.49E-3</v>
      </c>
      <c r="AG206">
        <v>1.9000000000000001E-5</v>
      </c>
      <c r="AH206">
        <v>0.55700000000000005</v>
      </c>
      <c r="AI206">
        <v>1.9E-2</v>
      </c>
      <c r="AJ206">
        <v>1.4799999999999999E-4</v>
      </c>
      <c r="AK206">
        <v>0.19</v>
      </c>
      <c r="AL206">
        <v>7.6999999999999996E-4</v>
      </c>
      <c r="AM206">
        <v>2.3999999999999998E-3</v>
      </c>
      <c r="AN206">
        <v>1.6000000000000001E-3</v>
      </c>
      <c r="AO206">
        <v>2.4E-2</v>
      </c>
      <c r="AP206">
        <v>1.9400000000000001E-3</v>
      </c>
      <c r="AQ206" t="s">
        <v>878</v>
      </c>
      <c r="AR206">
        <v>6.9700000000000003E-4</v>
      </c>
      <c r="AS206" t="s">
        <v>878</v>
      </c>
      <c r="AT206">
        <v>1.6999999999999999E-3</v>
      </c>
      <c r="AU206" s="2">
        <v>1.9999999999999999E-7</v>
      </c>
      <c r="AV206" t="s">
        <v>878</v>
      </c>
      <c r="AW206" t="s">
        <v>878</v>
      </c>
      <c r="AX206">
        <v>3.5999999999999997E-2</v>
      </c>
      <c r="AY206">
        <v>5.4100000000000003E-4</v>
      </c>
      <c r="AZ206">
        <v>7.0200000000000004E-4</v>
      </c>
      <c r="BA206" t="s">
        <v>878</v>
      </c>
      <c r="BB206" t="s">
        <v>878</v>
      </c>
      <c r="BC206" t="s">
        <v>878</v>
      </c>
      <c r="BD206">
        <v>6.7199999999999996E-4</v>
      </c>
      <c r="BE206">
        <v>4.4099999999999999E-3</v>
      </c>
      <c r="BF206">
        <v>7.7999999999999999E-5</v>
      </c>
      <c r="BG206">
        <v>4.5000000000000003E-5</v>
      </c>
      <c r="BH206">
        <v>9.0000000000000002E-6</v>
      </c>
      <c r="BI206">
        <v>1.2600000000000001E-3</v>
      </c>
      <c r="BJ206">
        <v>0.253</v>
      </c>
      <c r="BK206">
        <v>8.7999999999999998E-5</v>
      </c>
      <c r="BL206">
        <v>1.8E-5</v>
      </c>
      <c r="BM206">
        <v>1.95E-4</v>
      </c>
      <c r="BN206">
        <v>1.9300000000000001E-3</v>
      </c>
      <c r="BO206">
        <v>3.0699999999999998E-4</v>
      </c>
      <c r="BP206">
        <v>1.1999999999999999E-3</v>
      </c>
      <c r="BQ206">
        <v>1.2999999999999999E-4</v>
      </c>
      <c r="BR206">
        <v>4.7200000000000002E-3</v>
      </c>
      <c r="BS206">
        <v>8.8999999999999999E-3</v>
      </c>
    </row>
    <row r="207" spans="1:71" x14ac:dyDescent="0.25">
      <c r="A207" t="s">
        <v>506</v>
      </c>
      <c r="B207">
        <v>2.8500000000000002E-5</v>
      </c>
      <c r="C207">
        <v>1.29</v>
      </c>
      <c r="D207">
        <v>3.0799999999999998E-3</v>
      </c>
      <c r="E207">
        <v>2.1399999999999998E-5</v>
      </c>
      <c r="F207" t="s">
        <v>878</v>
      </c>
      <c r="G207">
        <v>1.7500000000000002E-2</v>
      </c>
      <c r="H207">
        <v>1.22E-4</v>
      </c>
      <c r="I207">
        <v>5.7000000000000003E-5</v>
      </c>
      <c r="J207">
        <v>1.03</v>
      </c>
      <c r="K207">
        <v>2.6999999999999999E-5</v>
      </c>
      <c r="L207" t="s">
        <v>878</v>
      </c>
      <c r="M207" t="s">
        <v>878</v>
      </c>
      <c r="N207" t="s">
        <v>878</v>
      </c>
      <c r="O207">
        <v>4.7999999999999996E-3</v>
      </c>
      <c r="P207" t="s">
        <v>878</v>
      </c>
      <c r="Q207">
        <v>8.6999999999999994E-3</v>
      </c>
      <c r="R207">
        <v>2.6400000000000002E-4</v>
      </c>
      <c r="S207">
        <v>1.2899999999999999E-4</v>
      </c>
      <c r="T207">
        <v>8.5000000000000006E-5</v>
      </c>
      <c r="U207">
        <v>3.68</v>
      </c>
      <c r="V207">
        <v>4.9200000000000003E-4</v>
      </c>
      <c r="W207">
        <v>3.8900000000000002E-4</v>
      </c>
      <c r="X207" t="s">
        <v>878</v>
      </c>
      <c r="Y207" t="s">
        <v>878</v>
      </c>
      <c r="Z207">
        <v>1.7E-5</v>
      </c>
      <c r="AA207">
        <v>4.3000000000000002E-5</v>
      </c>
      <c r="AB207">
        <v>2.9000000000000002E-6</v>
      </c>
      <c r="AC207" t="s">
        <v>878</v>
      </c>
      <c r="AD207">
        <v>0.28799999999999998</v>
      </c>
      <c r="AE207" t="s">
        <v>878</v>
      </c>
      <c r="AF207">
        <v>2.0100000000000001E-3</v>
      </c>
      <c r="AG207" t="s">
        <v>878</v>
      </c>
      <c r="AH207">
        <v>0.59299999999999997</v>
      </c>
      <c r="AI207">
        <v>4.9000000000000002E-2</v>
      </c>
      <c r="AJ207">
        <v>5.7000000000000003E-5</v>
      </c>
      <c r="AK207">
        <v>7.9000000000000001E-2</v>
      </c>
      <c r="AL207" t="s">
        <v>878</v>
      </c>
      <c r="AM207" t="s">
        <v>878</v>
      </c>
      <c r="AN207">
        <v>7.1999999999999998E-3</v>
      </c>
      <c r="AO207">
        <v>4.1000000000000002E-2</v>
      </c>
      <c r="AP207">
        <v>3.3999999999999998E-3</v>
      </c>
      <c r="AQ207" t="s">
        <v>878</v>
      </c>
      <c r="AR207" t="s">
        <v>878</v>
      </c>
      <c r="AS207" t="s">
        <v>878</v>
      </c>
      <c r="AT207" t="s">
        <v>878</v>
      </c>
      <c r="AU207" t="s">
        <v>878</v>
      </c>
      <c r="AV207" t="s">
        <v>878</v>
      </c>
      <c r="AW207" t="s">
        <v>878</v>
      </c>
      <c r="AX207">
        <v>0.126</v>
      </c>
      <c r="AY207">
        <v>7.3700000000000002E-4</v>
      </c>
      <c r="AZ207">
        <v>3.5199999999999999E-4</v>
      </c>
      <c r="BA207" t="s">
        <v>878</v>
      </c>
      <c r="BB207" t="s">
        <v>878</v>
      </c>
      <c r="BC207">
        <v>4.4099999999999999E-4</v>
      </c>
      <c r="BD207" t="s">
        <v>878</v>
      </c>
      <c r="BE207">
        <v>1.6900000000000001E-3</v>
      </c>
      <c r="BF207" t="s">
        <v>878</v>
      </c>
      <c r="BG207">
        <v>5.0000000000000002E-5</v>
      </c>
      <c r="BH207">
        <v>2.0999999999999999E-5</v>
      </c>
      <c r="BI207">
        <v>1.06E-3</v>
      </c>
      <c r="BJ207" t="s">
        <v>878</v>
      </c>
      <c r="BK207">
        <v>5.3000000000000001E-5</v>
      </c>
      <c r="BL207" t="s">
        <v>878</v>
      </c>
      <c r="BM207">
        <v>1.2799999999999999E-4</v>
      </c>
      <c r="BN207">
        <v>2.2799999999999999E-3</v>
      </c>
      <c r="BO207" t="s">
        <v>878</v>
      </c>
      <c r="BP207">
        <v>1.1999999999999999E-3</v>
      </c>
      <c r="BQ207">
        <v>9.8999999999999994E-5</v>
      </c>
      <c r="BR207">
        <v>1.2699999999999999E-2</v>
      </c>
      <c r="BS207" t="s">
        <v>878</v>
      </c>
    </row>
    <row r="208" spans="1:71" x14ac:dyDescent="0.25">
      <c r="A208" t="s">
        <v>507</v>
      </c>
      <c r="B208">
        <v>5.7299999999999997E-5</v>
      </c>
      <c r="C208">
        <v>4.3099999999999996</v>
      </c>
      <c r="D208">
        <v>3.0499999999999999E-2</v>
      </c>
      <c r="E208">
        <v>3.0700000000000001E-5</v>
      </c>
      <c r="F208" t="s">
        <v>878</v>
      </c>
      <c r="G208">
        <v>8.4099999999999994E-2</v>
      </c>
      <c r="H208">
        <v>1.4899999999999999E-4</v>
      </c>
      <c r="I208">
        <v>1.7E-5</v>
      </c>
      <c r="J208">
        <v>0.40500000000000003</v>
      </c>
      <c r="K208">
        <v>2.2100000000000001E-4</v>
      </c>
      <c r="L208">
        <v>4.2300000000000003E-3</v>
      </c>
      <c r="M208" t="s">
        <v>878</v>
      </c>
      <c r="N208">
        <v>9.7099999999999997E-4</v>
      </c>
      <c r="O208">
        <v>7.1999999999999998E-3</v>
      </c>
      <c r="P208">
        <v>5.8699999999999996E-4</v>
      </c>
      <c r="Q208">
        <v>9.4000000000000004E-3</v>
      </c>
      <c r="R208">
        <v>3.6400000000000001E-4</v>
      </c>
      <c r="S208">
        <v>2.0699999999999999E-4</v>
      </c>
      <c r="T208">
        <v>9.2999999999999997E-5</v>
      </c>
      <c r="U208">
        <v>2.2400000000000002</v>
      </c>
      <c r="V208">
        <v>1.2700000000000001E-3</v>
      </c>
      <c r="W208">
        <v>3.97E-4</v>
      </c>
      <c r="X208" s="2">
        <v>1.0000000000000001E-5</v>
      </c>
      <c r="Y208">
        <v>1.8699999999999999E-4</v>
      </c>
      <c r="Z208">
        <v>1.9599999999999999E-4</v>
      </c>
      <c r="AA208">
        <v>6.9999999999999994E-5</v>
      </c>
      <c r="AB208">
        <v>3.8999999999999999E-6</v>
      </c>
      <c r="AC208" t="s">
        <v>878</v>
      </c>
      <c r="AD208">
        <v>1.84</v>
      </c>
      <c r="AE208">
        <v>2.2799999999999999E-3</v>
      </c>
      <c r="AF208">
        <v>1.98E-3</v>
      </c>
      <c r="AG208">
        <v>3.1000000000000001E-5</v>
      </c>
      <c r="AH208">
        <v>0.315</v>
      </c>
      <c r="AI208">
        <v>4.4999999999999998E-2</v>
      </c>
      <c r="AJ208">
        <v>9.6900000000000003E-4</v>
      </c>
      <c r="AK208">
        <v>3.5999999999999997E-2</v>
      </c>
      <c r="AL208">
        <v>7.7899999999999996E-4</v>
      </c>
      <c r="AM208">
        <v>2.1099999999999999E-3</v>
      </c>
      <c r="AN208">
        <v>5.8999999999999999E-3</v>
      </c>
      <c r="AO208">
        <v>0.217</v>
      </c>
      <c r="AP208">
        <v>9.8799999999999995E-4</v>
      </c>
      <c r="AQ208" t="s">
        <v>878</v>
      </c>
      <c r="AR208">
        <v>5.4900000000000001E-4</v>
      </c>
      <c r="AS208" t="s">
        <v>878</v>
      </c>
      <c r="AT208">
        <v>2.15E-3</v>
      </c>
      <c r="AU208" s="2">
        <v>1.9999999999999999E-7</v>
      </c>
      <c r="AV208" t="s">
        <v>878</v>
      </c>
      <c r="AW208" t="s">
        <v>878</v>
      </c>
      <c r="AX208">
        <v>0.129</v>
      </c>
      <c r="AY208">
        <v>2.63E-3</v>
      </c>
      <c r="AZ208">
        <v>8.3799999999999999E-4</v>
      </c>
      <c r="BA208">
        <v>6.7599999999999995E-4</v>
      </c>
      <c r="BB208" t="s">
        <v>878</v>
      </c>
      <c r="BC208">
        <v>2.34E-4</v>
      </c>
      <c r="BD208">
        <v>1.4200000000000001E-4</v>
      </c>
      <c r="BE208">
        <v>0.01</v>
      </c>
      <c r="BF208">
        <v>5.3000000000000001E-5</v>
      </c>
      <c r="BG208">
        <v>5.8E-5</v>
      </c>
      <c r="BH208">
        <v>1.0000000000000001E-5</v>
      </c>
      <c r="BI208">
        <v>6.9899999999999997E-4</v>
      </c>
      <c r="BJ208">
        <v>0.223</v>
      </c>
      <c r="BK208">
        <v>1.45E-4</v>
      </c>
      <c r="BL208">
        <v>2.9E-5</v>
      </c>
      <c r="BM208">
        <v>5.7200000000000003E-4</v>
      </c>
      <c r="BN208">
        <v>1.46E-2</v>
      </c>
      <c r="BO208">
        <v>5.2800000000000004E-4</v>
      </c>
      <c r="BP208">
        <v>2.0799999999999998E-3</v>
      </c>
      <c r="BQ208">
        <v>2.1000000000000001E-4</v>
      </c>
      <c r="BR208">
        <v>2.24E-2</v>
      </c>
      <c r="BS208">
        <v>7.0000000000000001E-3</v>
      </c>
    </row>
    <row r="209" spans="1:71" x14ac:dyDescent="0.25">
      <c r="A209" t="s">
        <v>509</v>
      </c>
      <c r="B209">
        <v>4.2999999999999999E-4</v>
      </c>
      <c r="C209">
        <v>6.5</v>
      </c>
      <c r="D209">
        <v>1.8700000000000001E-2</v>
      </c>
      <c r="E209">
        <v>7.9299999999999998E-4</v>
      </c>
      <c r="F209" s="2">
        <v>1E-3</v>
      </c>
      <c r="G209">
        <v>4.5900000000000003E-2</v>
      </c>
      <c r="H209">
        <v>2.2900000000000001E-4</v>
      </c>
      <c r="I209">
        <v>3.1100000000000002E-4</v>
      </c>
      <c r="J209">
        <v>2.19</v>
      </c>
      <c r="K209">
        <v>8.6000000000000007E-6</v>
      </c>
      <c r="L209">
        <v>8.3000000000000001E-3</v>
      </c>
      <c r="M209" t="s">
        <v>878</v>
      </c>
      <c r="N209">
        <v>2.2399999999999998E-3</v>
      </c>
      <c r="O209">
        <v>1.3100000000000001E-2</v>
      </c>
      <c r="P209">
        <v>4.4000000000000002E-4</v>
      </c>
      <c r="Q209">
        <v>3.2200000000000002E-3</v>
      </c>
      <c r="R209">
        <v>4.37E-4</v>
      </c>
      <c r="S209">
        <v>2.02E-4</v>
      </c>
      <c r="T209">
        <v>1.7100000000000001E-4</v>
      </c>
      <c r="U209">
        <v>5.05</v>
      </c>
      <c r="V209">
        <v>1.92E-3</v>
      </c>
      <c r="W209">
        <v>6.3199999999999997E-4</v>
      </c>
      <c r="X209">
        <v>1.1E-5</v>
      </c>
      <c r="Y209">
        <v>4.9600000000000002E-4</v>
      </c>
      <c r="Z209">
        <v>3.8999999999999999E-6</v>
      </c>
      <c r="AA209">
        <v>7.7000000000000001E-5</v>
      </c>
      <c r="AB209">
        <v>7.9000000000000006E-6</v>
      </c>
      <c r="AC209" t="s">
        <v>878</v>
      </c>
      <c r="AD209">
        <v>1.51</v>
      </c>
      <c r="AE209">
        <v>4.4900000000000001E-3</v>
      </c>
      <c r="AF209">
        <v>2.9399999999999999E-3</v>
      </c>
      <c r="AG209">
        <v>2.4000000000000001E-5</v>
      </c>
      <c r="AH209">
        <v>1.76</v>
      </c>
      <c r="AI209">
        <v>5.1999999999999998E-2</v>
      </c>
      <c r="AJ209">
        <v>9.3099999999999997E-4</v>
      </c>
      <c r="AK209">
        <v>1.1499999999999999</v>
      </c>
      <c r="AL209">
        <v>3.2399999999999998E-3</v>
      </c>
      <c r="AM209">
        <v>3.7399999999999998E-3</v>
      </c>
      <c r="AN209">
        <v>8.0000000000000002E-3</v>
      </c>
      <c r="AO209">
        <v>0.10299999999999999</v>
      </c>
      <c r="AP209">
        <v>1.5200000000000001E-3</v>
      </c>
      <c r="AQ209" t="s">
        <v>878</v>
      </c>
      <c r="AR209">
        <v>9.9200000000000004E-4</v>
      </c>
      <c r="AS209" t="s">
        <v>878</v>
      </c>
      <c r="AT209">
        <v>1.5299999999999999E-3</v>
      </c>
      <c r="AU209" s="2">
        <v>1.9999999999999999E-7</v>
      </c>
      <c r="AV209" t="s">
        <v>878</v>
      </c>
      <c r="AW209" t="s">
        <v>878</v>
      </c>
      <c r="AX209">
        <v>3.2000000000000001E-2</v>
      </c>
      <c r="AY209">
        <v>1.0300000000000001E-3</v>
      </c>
      <c r="AZ209">
        <v>1.2800000000000001E-3</v>
      </c>
      <c r="BA209" t="s">
        <v>878</v>
      </c>
      <c r="BB209" t="s">
        <v>878</v>
      </c>
      <c r="BC209" t="s">
        <v>878</v>
      </c>
      <c r="BD209">
        <v>6.0400000000000004E-4</v>
      </c>
      <c r="BE209">
        <v>3.3500000000000002E-2</v>
      </c>
      <c r="BF209">
        <v>2.12E-4</v>
      </c>
      <c r="BG209">
        <v>8.2999999999999998E-5</v>
      </c>
      <c r="BH209">
        <v>5.8000000000000004E-6</v>
      </c>
      <c r="BI209">
        <v>1.09E-3</v>
      </c>
      <c r="BJ209">
        <v>0.65</v>
      </c>
      <c r="BK209">
        <v>4.1999999999999998E-5</v>
      </c>
      <c r="BL209">
        <v>2.5999999999999998E-5</v>
      </c>
      <c r="BM209">
        <v>2.0799999999999999E-4</v>
      </c>
      <c r="BN209">
        <v>3.4499999999999999E-3</v>
      </c>
      <c r="BO209">
        <v>3.2100000000000002E-3</v>
      </c>
      <c r="BP209">
        <v>1.9499999999999999E-3</v>
      </c>
      <c r="BQ209">
        <v>1.6699999999999999E-4</v>
      </c>
      <c r="BR209">
        <v>8.9999999999999993E-3</v>
      </c>
      <c r="BS209">
        <v>2.0500000000000001E-2</v>
      </c>
    </row>
    <row r="210" spans="1:71" x14ac:dyDescent="0.25">
      <c r="A210" t="s">
        <v>510</v>
      </c>
      <c r="B210" t="s">
        <v>878</v>
      </c>
      <c r="C210" t="s">
        <v>878</v>
      </c>
      <c r="D210" t="s">
        <v>878</v>
      </c>
      <c r="E210" s="2">
        <v>9.9999999999999995E-8</v>
      </c>
      <c r="F210" t="s">
        <v>878</v>
      </c>
      <c r="G210">
        <v>2.81E-2</v>
      </c>
      <c r="H210" t="s">
        <v>878</v>
      </c>
      <c r="I210" t="s">
        <v>878</v>
      </c>
      <c r="J210" t="s">
        <v>878</v>
      </c>
      <c r="K210">
        <v>5.2000000000000002E-6</v>
      </c>
      <c r="L210" t="s">
        <v>878</v>
      </c>
      <c r="M210" t="s">
        <v>878</v>
      </c>
      <c r="N210">
        <v>4.6100000000000004E-3</v>
      </c>
      <c r="O210" t="s">
        <v>878</v>
      </c>
      <c r="P210" t="s">
        <v>878</v>
      </c>
      <c r="Q210">
        <v>5.0000000000000001E-3</v>
      </c>
      <c r="R210" t="s">
        <v>878</v>
      </c>
      <c r="S210" t="s">
        <v>878</v>
      </c>
      <c r="T210" t="s">
        <v>878</v>
      </c>
      <c r="U210">
        <v>7.76</v>
      </c>
      <c r="V210" t="s">
        <v>878</v>
      </c>
      <c r="W210" t="s">
        <v>878</v>
      </c>
      <c r="X210" t="s">
        <v>878</v>
      </c>
      <c r="Y210" t="s">
        <v>878</v>
      </c>
      <c r="Z210" t="s">
        <v>878</v>
      </c>
      <c r="AA210" t="s">
        <v>878</v>
      </c>
      <c r="AB210" t="s">
        <v>878</v>
      </c>
      <c r="AC210" t="s">
        <v>878</v>
      </c>
      <c r="AD210" t="s">
        <v>878</v>
      </c>
      <c r="AE210" t="s">
        <v>878</v>
      </c>
      <c r="AF210" t="s">
        <v>878</v>
      </c>
      <c r="AG210" t="s">
        <v>878</v>
      </c>
      <c r="AH210" t="s">
        <v>878</v>
      </c>
      <c r="AI210" t="s">
        <v>878</v>
      </c>
      <c r="AJ210">
        <v>1.4999999999999999E-4</v>
      </c>
      <c r="AK210" t="s">
        <v>878</v>
      </c>
      <c r="AL210" t="s">
        <v>878</v>
      </c>
      <c r="AM210" t="s">
        <v>878</v>
      </c>
      <c r="AN210" t="s">
        <v>878</v>
      </c>
      <c r="AO210" t="s">
        <v>878</v>
      </c>
      <c r="AP210">
        <v>2.7300000000000002E-4</v>
      </c>
      <c r="AQ210" t="s">
        <v>878</v>
      </c>
      <c r="AR210" t="s">
        <v>878</v>
      </c>
      <c r="AS210" t="s">
        <v>878</v>
      </c>
      <c r="AT210" t="s">
        <v>878</v>
      </c>
      <c r="AU210" t="s">
        <v>878</v>
      </c>
      <c r="AV210" t="s">
        <v>878</v>
      </c>
      <c r="AW210" t="s">
        <v>878</v>
      </c>
      <c r="AX210" t="s">
        <v>878</v>
      </c>
      <c r="AY210" t="s">
        <v>878</v>
      </c>
      <c r="AZ210" t="s">
        <v>878</v>
      </c>
      <c r="BA210" t="s">
        <v>878</v>
      </c>
      <c r="BB210" t="s">
        <v>878</v>
      </c>
      <c r="BC210" t="s">
        <v>878</v>
      </c>
      <c r="BD210">
        <v>1.5699999999999999E-4</v>
      </c>
      <c r="BE210" t="s">
        <v>878</v>
      </c>
      <c r="BF210" t="s">
        <v>878</v>
      </c>
      <c r="BG210" t="s">
        <v>878</v>
      </c>
      <c r="BH210" t="s">
        <v>878</v>
      </c>
      <c r="BI210">
        <v>2.7500000000000002E-4</v>
      </c>
      <c r="BJ210" t="s">
        <v>878</v>
      </c>
      <c r="BK210" t="s">
        <v>878</v>
      </c>
      <c r="BL210" t="s">
        <v>878</v>
      </c>
      <c r="BM210">
        <v>7.2000000000000002E-5</v>
      </c>
      <c r="BN210" t="s">
        <v>878</v>
      </c>
      <c r="BO210">
        <v>5.0000000000000002E-5</v>
      </c>
      <c r="BP210" t="s">
        <v>878</v>
      </c>
      <c r="BQ210" t="s">
        <v>878</v>
      </c>
      <c r="BR210">
        <v>1.0699999999999999E-2</v>
      </c>
      <c r="BS210" t="s">
        <v>878</v>
      </c>
    </row>
    <row r="211" spans="1:71" x14ac:dyDescent="0.25">
      <c r="A211" t="s">
        <v>512</v>
      </c>
      <c r="B211" t="s">
        <v>878</v>
      </c>
      <c r="C211">
        <v>7.47</v>
      </c>
      <c r="D211" t="s">
        <v>878</v>
      </c>
      <c r="E211" s="2">
        <v>9.9999999999999995E-8</v>
      </c>
      <c r="F211" t="s">
        <v>878</v>
      </c>
      <c r="G211">
        <v>2.5499999999999998E-2</v>
      </c>
      <c r="H211">
        <v>9.8999999999999994E-5</v>
      </c>
      <c r="I211" t="s">
        <v>878</v>
      </c>
      <c r="J211">
        <v>5.92</v>
      </c>
      <c r="K211" t="s">
        <v>878</v>
      </c>
      <c r="L211">
        <v>3.63E-3</v>
      </c>
      <c r="M211" t="s">
        <v>878</v>
      </c>
      <c r="N211">
        <v>4.4400000000000004E-3</v>
      </c>
      <c r="O211">
        <v>2.93E-2</v>
      </c>
      <c r="P211">
        <v>6.7000000000000002E-5</v>
      </c>
      <c r="Q211">
        <v>4.3699999999999998E-3</v>
      </c>
      <c r="R211" t="s">
        <v>878</v>
      </c>
      <c r="S211" t="s">
        <v>878</v>
      </c>
      <c r="T211" t="s">
        <v>878</v>
      </c>
      <c r="U211">
        <v>7.74</v>
      </c>
      <c r="V211">
        <v>2.0200000000000001E-3</v>
      </c>
      <c r="W211" t="s">
        <v>878</v>
      </c>
      <c r="X211" t="s">
        <v>878</v>
      </c>
      <c r="Y211">
        <v>3.5E-4</v>
      </c>
      <c r="Z211" t="s">
        <v>878</v>
      </c>
      <c r="AA211" t="s">
        <v>878</v>
      </c>
      <c r="AB211">
        <v>6.1E-6</v>
      </c>
      <c r="AC211" t="s">
        <v>878</v>
      </c>
      <c r="AD211">
        <v>0.67900000000000005</v>
      </c>
      <c r="AE211">
        <v>1.74E-3</v>
      </c>
      <c r="AF211">
        <v>6.38E-4</v>
      </c>
      <c r="AG211" t="s">
        <v>878</v>
      </c>
      <c r="AH211">
        <v>4.3</v>
      </c>
      <c r="AI211">
        <v>0.11</v>
      </c>
      <c r="AJ211">
        <v>1.4300000000000001E-4</v>
      </c>
      <c r="AK211">
        <v>2.34</v>
      </c>
      <c r="AL211">
        <v>2.1299999999999999E-3</v>
      </c>
      <c r="AM211" t="s">
        <v>878</v>
      </c>
      <c r="AN211" t="s">
        <v>878</v>
      </c>
      <c r="AO211">
        <v>0.14099999999999999</v>
      </c>
      <c r="AP211">
        <v>2.81E-4</v>
      </c>
      <c r="AQ211" t="s">
        <v>878</v>
      </c>
      <c r="AR211" t="s">
        <v>878</v>
      </c>
      <c r="AS211" t="s">
        <v>878</v>
      </c>
      <c r="AT211" t="s">
        <v>878</v>
      </c>
      <c r="AU211" t="s">
        <v>878</v>
      </c>
      <c r="AV211" t="s">
        <v>878</v>
      </c>
      <c r="AW211" t="s">
        <v>878</v>
      </c>
      <c r="AX211">
        <v>0.01</v>
      </c>
      <c r="AY211" t="s">
        <v>878</v>
      </c>
      <c r="AZ211">
        <v>1.9599999999999999E-3</v>
      </c>
      <c r="BA211" t="s">
        <v>878</v>
      </c>
      <c r="BB211">
        <v>23.942016599999999</v>
      </c>
      <c r="BC211" t="s">
        <v>878</v>
      </c>
      <c r="BD211">
        <v>1.83E-4</v>
      </c>
      <c r="BE211">
        <v>4.1200000000000001E-2</v>
      </c>
      <c r="BF211">
        <v>1.36E-4</v>
      </c>
      <c r="BG211" t="s">
        <v>878</v>
      </c>
      <c r="BH211" t="s">
        <v>878</v>
      </c>
      <c r="BI211">
        <v>2.5999999999999998E-4</v>
      </c>
      <c r="BJ211">
        <v>1.06</v>
      </c>
      <c r="BK211">
        <v>5.9000000000000003E-6</v>
      </c>
      <c r="BL211" t="s">
        <v>878</v>
      </c>
      <c r="BM211">
        <v>6.4999999999999994E-5</v>
      </c>
      <c r="BN211" t="s">
        <v>878</v>
      </c>
      <c r="BO211">
        <v>5.0000000000000002E-5</v>
      </c>
      <c r="BP211">
        <v>2.1199999999999999E-3</v>
      </c>
      <c r="BQ211" t="s">
        <v>878</v>
      </c>
      <c r="BR211">
        <v>1.0999999999999999E-2</v>
      </c>
      <c r="BS211">
        <v>1.35E-2</v>
      </c>
    </row>
    <row r="212" spans="1:71" x14ac:dyDescent="0.25">
      <c r="A212" t="s">
        <v>513</v>
      </c>
      <c r="B212">
        <v>2.19E-5</v>
      </c>
      <c r="C212">
        <v>7.14</v>
      </c>
      <c r="D212">
        <v>4.3300000000000001E-4</v>
      </c>
      <c r="E212" s="2">
        <v>9.9999999999999995E-8</v>
      </c>
      <c r="F212" t="s">
        <v>878</v>
      </c>
      <c r="G212">
        <v>0.29880000000000001</v>
      </c>
      <c r="H212">
        <v>3.0400000000000002E-4</v>
      </c>
      <c r="I212">
        <v>9.0000000000000002E-6</v>
      </c>
      <c r="J212">
        <v>1.31</v>
      </c>
      <c r="K212">
        <v>4.1E-5</v>
      </c>
      <c r="L212" t="s">
        <v>878</v>
      </c>
      <c r="M212" t="s">
        <v>878</v>
      </c>
      <c r="N212">
        <v>1.74E-4</v>
      </c>
      <c r="O212">
        <v>7.9000000000000008E-3</v>
      </c>
      <c r="P212" t="s">
        <v>878</v>
      </c>
      <c r="Q212">
        <v>4.6099999999999998E-4</v>
      </c>
      <c r="R212" t="s">
        <v>878</v>
      </c>
      <c r="S212" t="s">
        <v>878</v>
      </c>
      <c r="T212" t="s">
        <v>878</v>
      </c>
      <c r="U212">
        <v>2.4300000000000002</v>
      </c>
      <c r="V212" t="s">
        <v>878</v>
      </c>
      <c r="W212" t="s">
        <v>878</v>
      </c>
      <c r="X212" t="s">
        <v>878</v>
      </c>
      <c r="Y212">
        <v>7.5900000000000002E-4</v>
      </c>
      <c r="Z212" t="s">
        <v>878</v>
      </c>
      <c r="AA212" t="s">
        <v>878</v>
      </c>
      <c r="AB212" t="s">
        <v>878</v>
      </c>
      <c r="AC212" t="s">
        <v>878</v>
      </c>
      <c r="AD212">
        <v>3.21</v>
      </c>
      <c r="AE212" t="s">
        <v>878</v>
      </c>
      <c r="AF212">
        <v>2.0899999999999998E-3</v>
      </c>
      <c r="AG212" t="s">
        <v>878</v>
      </c>
      <c r="AH212">
        <v>0.11799999999999999</v>
      </c>
      <c r="AI212">
        <v>3.3000000000000002E-2</v>
      </c>
      <c r="AJ212">
        <v>1.0200000000000001E-3</v>
      </c>
      <c r="AK212">
        <v>2.84</v>
      </c>
      <c r="AL212">
        <v>2.0100000000000001E-3</v>
      </c>
      <c r="AM212" t="s">
        <v>878</v>
      </c>
      <c r="AN212" t="s">
        <v>878</v>
      </c>
      <c r="AO212">
        <v>2.7E-2</v>
      </c>
      <c r="AP212">
        <v>2.5000000000000001E-3</v>
      </c>
      <c r="AQ212" t="s">
        <v>878</v>
      </c>
      <c r="AR212" t="s">
        <v>878</v>
      </c>
      <c r="AS212" t="s">
        <v>878</v>
      </c>
      <c r="AT212" t="s">
        <v>878</v>
      </c>
      <c r="AU212" t="s">
        <v>878</v>
      </c>
      <c r="AV212" t="s">
        <v>878</v>
      </c>
      <c r="AW212" t="s">
        <v>878</v>
      </c>
      <c r="AX212" t="s">
        <v>878</v>
      </c>
      <c r="AY212">
        <v>1.1900000000000001E-4</v>
      </c>
      <c r="AZ212">
        <v>4.06E-4</v>
      </c>
      <c r="BA212" t="s">
        <v>878</v>
      </c>
      <c r="BB212" t="s">
        <v>878</v>
      </c>
      <c r="BC212" t="s">
        <v>878</v>
      </c>
      <c r="BD212">
        <v>4.06E-4</v>
      </c>
      <c r="BE212">
        <v>1.9099999999999999E-2</v>
      </c>
      <c r="BF212">
        <v>1.5300000000000001E-4</v>
      </c>
      <c r="BG212" t="s">
        <v>878</v>
      </c>
      <c r="BH212" t="s">
        <v>878</v>
      </c>
      <c r="BI212">
        <v>1.5100000000000001E-3</v>
      </c>
      <c r="BJ212">
        <v>0.11</v>
      </c>
      <c r="BK212">
        <v>7.4999999999999993E-5</v>
      </c>
      <c r="BL212" t="s">
        <v>878</v>
      </c>
      <c r="BM212">
        <v>5.5400000000000002E-4</v>
      </c>
      <c r="BN212" t="s">
        <v>878</v>
      </c>
      <c r="BO212">
        <v>1.8200000000000001E-4</v>
      </c>
      <c r="BP212">
        <v>1.5100000000000001E-3</v>
      </c>
      <c r="BQ212" t="s">
        <v>878</v>
      </c>
      <c r="BR212">
        <v>1.17E-2</v>
      </c>
      <c r="BS212">
        <v>2.7799999999999998E-2</v>
      </c>
    </row>
    <row r="213" spans="1:71" x14ac:dyDescent="0.25">
      <c r="A213" t="s">
        <v>514</v>
      </c>
      <c r="B213">
        <v>5.24E-5</v>
      </c>
      <c r="C213">
        <v>1.65</v>
      </c>
      <c r="D213">
        <v>0.1211</v>
      </c>
      <c r="E213">
        <v>1.0759999999999999E-3</v>
      </c>
      <c r="F213" t="s">
        <v>878</v>
      </c>
      <c r="G213">
        <v>4.4299999999999999E-3</v>
      </c>
      <c r="H213">
        <v>5.3999999999999998E-5</v>
      </c>
      <c r="I213">
        <v>6.3999999999999997E-5</v>
      </c>
      <c r="J213">
        <v>19.43</v>
      </c>
      <c r="K213">
        <v>4.1999999999999998E-5</v>
      </c>
      <c r="L213">
        <v>2.2799999999999999E-3</v>
      </c>
      <c r="M213" t="s">
        <v>878</v>
      </c>
      <c r="N213">
        <v>2.2100000000000001E-4</v>
      </c>
      <c r="O213">
        <v>3.29E-3</v>
      </c>
      <c r="P213">
        <v>3.0499999999999999E-4</v>
      </c>
      <c r="Q213">
        <v>2.0899999999999998E-3</v>
      </c>
      <c r="R213">
        <v>2.9500000000000001E-4</v>
      </c>
      <c r="S213">
        <v>1.83E-4</v>
      </c>
      <c r="T213">
        <v>5.5999999999999999E-5</v>
      </c>
      <c r="U213">
        <v>0.78400000000000003</v>
      </c>
      <c r="V213">
        <v>4.4499999999999997E-4</v>
      </c>
      <c r="W213">
        <v>2.8800000000000001E-4</v>
      </c>
      <c r="X213">
        <v>1.4E-5</v>
      </c>
      <c r="Y213">
        <v>9.0000000000000006E-5</v>
      </c>
      <c r="Z213">
        <v>9.5999999999999992E-3</v>
      </c>
      <c r="AA213">
        <v>6.3E-5</v>
      </c>
      <c r="AB213">
        <v>3.4999999999999999E-6</v>
      </c>
      <c r="AC213" t="s">
        <v>878</v>
      </c>
      <c r="AD213">
        <v>0.77800000000000002</v>
      </c>
      <c r="AE213">
        <v>1.8699999999999999E-3</v>
      </c>
      <c r="AF213">
        <v>1.1800000000000001E-3</v>
      </c>
      <c r="AG213">
        <v>2.1999999999999999E-5</v>
      </c>
      <c r="AH213">
        <v>5.19</v>
      </c>
      <c r="AI213">
        <v>4.1000000000000002E-2</v>
      </c>
      <c r="AJ213">
        <v>7.4200000000000004E-4</v>
      </c>
      <c r="AK213">
        <v>3.1E-2</v>
      </c>
      <c r="AL213">
        <v>3.8200000000000002E-4</v>
      </c>
      <c r="AM213">
        <v>1.39E-3</v>
      </c>
      <c r="AN213">
        <v>3.0400000000000002E-3</v>
      </c>
      <c r="AO213">
        <v>0.10299999999999999</v>
      </c>
      <c r="AP213">
        <v>1.2199999999999999E-3</v>
      </c>
      <c r="AQ213" t="s">
        <v>878</v>
      </c>
      <c r="AR213">
        <v>3.57E-4</v>
      </c>
      <c r="AS213" t="s">
        <v>878</v>
      </c>
      <c r="AT213">
        <v>2.0400000000000001E-3</v>
      </c>
      <c r="AU213">
        <v>6.9999999999999997E-7</v>
      </c>
      <c r="AV213" t="s">
        <v>878</v>
      </c>
      <c r="AW213" t="s">
        <v>878</v>
      </c>
      <c r="AX213">
        <v>4.9000000000000002E-2</v>
      </c>
      <c r="AY213">
        <v>2.6700000000000001E-3</v>
      </c>
      <c r="AZ213">
        <v>4.0000000000000002E-4</v>
      </c>
      <c r="BA213">
        <v>9.9700000000000006E-4</v>
      </c>
      <c r="BB213" t="s">
        <v>878</v>
      </c>
      <c r="BC213">
        <v>2.3900000000000001E-4</v>
      </c>
      <c r="BD213">
        <v>9.7E-5</v>
      </c>
      <c r="BE213">
        <v>3.2099999999999997E-2</v>
      </c>
      <c r="BF213">
        <v>2.5000000000000001E-5</v>
      </c>
      <c r="BG213">
        <v>4.5000000000000003E-5</v>
      </c>
      <c r="BH213">
        <v>2.0000000000000002E-5</v>
      </c>
      <c r="BI213">
        <v>2.9399999999999999E-4</v>
      </c>
      <c r="BJ213">
        <v>8.4000000000000005E-2</v>
      </c>
      <c r="BK213">
        <v>9.4700000000000003E-4</v>
      </c>
      <c r="BL213">
        <v>2.5000000000000001E-5</v>
      </c>
      <c r="BM213">
        <v>6.2200000000000005E-4</v>
      </c>
      <c r="BN213">
        <v>6.0000000000000001E-3</v>
      </c>
      <c r="BO213">
        <v>1.0499999999999999E-3</v>
      </c>
      <c r="BP213">
        <v>2.49E-3</v>
      </c>
      <c r="BQ213">
        <v>1.5699999999999999E-4</v>
      </c>
      <c r="BR213">
        <v>4.64E-3</v>
      </c>
      <c r="BS213">
        <v>3.15E-3</v>
      </c>
    </row>
    <row r="214" spans="1:71" x14ac:dyDescent="0.25">
      <c r="A214" t="s">
        <v>516</v>
      </c>
      <c r="B214">
        <v>9.3000000000000007E-6</v>
      </c>
      <c r="C214">
        <v>0.92300000000000004</v>
      </c>
      <c r="D214">
        <v>4.6699999999999998E-2</v>
      </c>
      <c r="E214">
        <v>3.39E-4</v>
      </c>
      <c r="F214" s="2">
        <v>1E-3</v>
      </c>
      <c r="G214" t="s">
        <v>878</v>
      </c>
      <c r="H214">
        <v>3.3000000000000003E-5</v>
      </c>
      <c r="I214">
        <v>2.0000000000000002E-5</v>
      </c>
      <c r="J214">
        <v>4.5</v>
      </c>
      <c r="K214">
        <v>3.6000000000000001E-5</v>
      </c>
      <c r="L214">
        <v>2.82E-3</v>
      </c>
      <c r="M214" t="s">
        <v>878</v>
      </c>
      <c r="N214" t="s">
        <v>878</v>
      </c>
      <c r="O214">
        <v>2.7799999999999999E-3</v>
      </c>
      <c r="P214">
        <v>2.05E-4</v>
      </c>
      <c r="Q214">
        <v>2.5500000000000002E-3</v>
      </c>
      <c r="R214">
        <v>1.5100000000000001E-4</v>
      </c>
      <c r="S214">
        <v>6.6000000000000005E-5</v>
      </c>
      <c r="T214">
        <v>5.5000000000000002E-5</v>
      </c>
      <c r="U214">
        <v>1.8</v>
      </c>
      <c r="V214">
        <v>2.92E-4</v>
      </c>
      <c r="W214">
        <v>2.1800000000000001E-4</v>
      </c>
      <c r="X214">
        <v>5.4E-6</v>
      </c>
      <c r="Y214">
        <v>4.6999999999999997E-5</v>
      </c>
      <c r="Z214">
        <v>4.4499999999999997E-4</v>
      </c>
      <c r="AA214">
        <v>2.5999999999999998E-5</v>
      </c>
      <c r="AB214">
        <v>2.2000000000000001E-6</v>
      </c>
      <c r="AC214" t="s">
        <v>878</v>
      </c>
      <c r="AD214">
        <v>0.373</v>
      </c>
      <c r="AE214">
        <v>1.5200000000000001E-3</v>
      </c>
      <c r="AF214">
        <v>1.3699999999999999E-3</v>
      </c>
      <c r="AG214">
        <v>7.9000000000000006E-6</v>
      </c>
      <c r="AH214">
        <v>1.27</v>
      </c>
      <c r="AI214">
        <v>2.7E-2</v>
      </c>
      <c r="AJ214">
        <v>4.5100000000000001E-4</v>
      </c>
      <c r="AK214">
        <v>1.7000000000000001E-2</v>
      </c>
      <c r="AL214">
        <v>7.7000000000000008E-6</v>
      </c>
      <c r="AM214">
        <v>1.3799999999999999E-3</v>
      </c>
      <c r="AN214">
        <v>2.0100000000000001E-3</v>
      </c>
      <c r="AO214">
        <v>0.05</v>
      </c>
      <c r="AP214">
        <v>7.2499999999999995E-4</v>
      </c>
      <c r="AQ214" s="2">
        <v>9.9999999999999995E-7</v>
      </c>
      <c r="AR214">
        <v>3.5199999999999999E-4</v>
      </c>
      <c r="AS214" s="2">
        <v>4.9999999999999998E-7</v>
      </c>
      <c r="AT214">
        <v>2.6800000000000001E-3</v>
      </c>
      <c r="AU214">
        <v>2.9999999999999999E-7</v>
      </c>
      <c r="AV214" t="s">
        <v>878</v>
      </c>
      <c r="AW214" t="s">
        <v>878</v>
      </c>
      <c r="AX214">
        <v>0.64100000000000001</v>
      </c>
      <c r="AY214">
        <v>3.0400000000000002E-3</v>
      </c>
      <c r="AZ214">
        <v>2.5999999999999998E-4</v>
      </c>
      <c r="BA214">
        <v>6.9999999999999994E-5</v>
      </c>
      <c r="BB214" t="s">
        <v>878</v>
      </c>
      <c r="BC214">
        <v>2.5700000000000001E-4</v>
      </c>
      <c r="BD214">
        <v>9.2999999999999997E-5</v>
      </c>
      <c r="BE214">
        <v>5.5999999999999999E-3</v>
      </c>
      <c r="BF214" s="2">
        <v>9.9999999999999995E-7</v>
      </c>
      <c r="BG214">
        <v>2.9E-5</v>
      </c>
      <c r="BH214">
        <v>1.2999999999999999E-5</v>
      </c>
      <c r="BI214">
        <v>5.1599999999999997E-4</v>
      </c>
      <c r="BJ214">
        <v>3.5000000000000003E-2</v>
      </c>
      <c r="BK214">
        <v>6.8800000000000003E-4</v>
      </c>
      <c r="BL214">
        <v>9.0000000000000002E-6</v>
      </c>
      <c r="BM214">
        <v>1.5200000000000001E-4</v>
      </c>
      <c r="BN214">
        <v>3.15E-3</v>
      </c>
      <c r="BO214">
        <v>2.1000000000000001E-4</v>
      </c>
      <c r="BP214">
        <v>6.8599999999999998E-4</v>
      </c>
      <c r="BQ214">
        <v>5.5999999999999999E-5</v>
      </c>
      <c r="BR214">
        <v>5.3E-3</v>
      </c>
      <c r="BS214" t="s">
        <v>878</v>
      </c>
    </row>
    <row r="215" spans="1:71" x14ac:dyDescent="0.25">
      <c r="A215" t="s">
        <v>517</v>
      </c>
      <c r="B215">
        <v>1.36E-5</v>
      </c>
      <c r="C215">
        <v>0.85899999999999999</v>
      </c>
      <c r="D215">
        <v>7.0300000000000001E-2</v>
      </c>
      <c r="E215">
        <v>4.9899999999999999E-4</v>
      </c>
      <c r="F215" s="2">
        <v>2E-3</v>
      </c>
      <c r="G215" t="s">
        <v>878</v>
      </c>
      <c r="H215">
        <v>3.1000000000000001E-5</v>
      </c>
      <c r="I215">
        <v>4.6E-5</v>
      </c>
      <c r="J215">
        <v>3.19</v>
      </c>
      <c r="K215">
        <v>5.3999999999999998E-5</v>
      </c>
      <c r="L215">
        <v>2.8700000000000002E-3</v>
      </c>
      <c r="M215" t="s">
        <v>878</v>
      </c>
      <c r="N215" t="s">
        <v>878</v>
      </c>
      <c r="O215">
        <v>2.9299999999999999E-3</v>
      </c>
      <c r="P215">
        <v>1.7699999999999999E-4</v>
      </c>
      <c r="Q215">
        <v>4.3899999999999998E-3</v>
      </c>
      <c r="R215">
        <v>1.63E-4</v>
      </c>
      <c r="S215">
        <v>7.1000000000000005E-5</v>
      </c>
      <c r="T215">
        <v>5.5999999999999999E-5</v>
      </c>
      <c r="U215">
        <v>1.77</v>
      </c>
      <c r="V215">
        <v>2.7599999999999999E-4</v>
      </c>
      <c r="W215">
        <v>2.41E-4</v>
      </c>
      <c r="X215">
        <v>5.2000000000000002E-6</v>
      </c>
      <c r="Y215">
        <v>3.8999999999999999E-5</v>
      </c>
      <c r="Z215">
        <v>6.87E-4</v>
      </c>
      <c r="AA215">
        <v>2.6999999999999999E-5</v>
      </c>
      <c r="AB215">
        <v>3.0000000000000001E-6</v>
      </c>
      <c r="AC215" t="s">
        <v>878</v>
      </c>
      <c r="AD215">
        <v>0.311</v>
      </c>
      <c r="AE215">
        <v>1.5499999999999999E-3</v>
      </c>
      <c r="AF215">
        <v>1.09E-3</v>
      </c>
      <c r="AG215">
        <v>7.7000000000000008E-6</v>
      </c>
      <c r="AH215">
        <v>1.04</v>
      </c>
      <c r="AI215">
        <v>2.1000000000000001E-2</v>
      </c>
      <c r="AJ215">
        <v>6.5099999999999999E-4</v>
      </c>
      <c r="AK215">
        <v>1.4E-2</v>
      </c>
      <c r="AL215">
        <v>9.7000000000000003E-6</v>
      </c>
      <c r="AM215">
        <v>1.42E-3</v>
      </c>
      <c r="AN215">
        <v>2.32E-3</v>
      </c>
      <c r="AO215">
        <v>5.1999999999999998E-2</v>
      </c>
      <c r="AP215">
        <v>6.8599999999999998E-4</v>
      </c>
      <c r="AQ215" s="2">
        <v>9.9999999999999995E-7</v>
      </c>
      <c r="AR215">
        <v>3.57E-4</v>
      </c>
      <c r="AS215" s="2">
        <v>4.9999999999999998E-7</v>
      </c>
      <c r="AT215">
        <v>2.16E-3</v>
      </c>
      <c r="AU215">
        <v>3.9999999999999998E-7</v>
      </c>
      <c r="AV215" t="s">
        <v>878</v>
      </c>
      <c r="AW215" t="s">
        <v>878</v>
      </c>
      <c r="AX215">
        <v>0.94799999999999995</v>
      </c>
      <c r="AY215">
        <v>4.7099999999999998E-3</v>
      </c>
      <c r="AZ215">
        <v>2.8899999999999998E-4</v>
      </c>
      <c r="BA215">
        <v>9.6000000000000002E-5</v>
      </c>
      <c r="BB215" t="s">
        <v>878</v>
      </c>
      <c r="BC215">
        <v>2.61E-4</v>
      </c>
      <c r="BD215">
        <v>1.2E-4</v>
      </c>
      <c r="BE215">
        <v>4.0200000000000001E-3</v>
      </c>
      <c r="BF215" s="2">
        <v>9.9999999999999995E-7</v>
      </c>
      <c r="BG215">
        <v>3.1000000000000001E-5</v>
      </c>
      <c r="BH215">
        <v>1.9000000000000001E-5</v>
      </c>
      <c r="BI215">
        <v>4.8500000000000003E-4</v>
      </c>
      <c r="BJ215">
        <v>2.5000000000000001E-2</v>
      </c>
      <c r="BK215">
        <v>1.0300000000000001E-3</v>
      </c>
      <c r="BL215">
        <v>9.0000000000000002E-6</v>
      </c>
      <c r="BM215">
        <v>2.0000000000000001E-4</v>
      </c>
      <c r="BN215">
        <v>3.8700000000000002E-3</v>
      </c>
      <c r="BO215">
        <v>3.77E-4</v>
      </c>
      <c r="BP215">
        <v>7.67E-4</v>
      </c>
      <c r="BQ215">
        <v>5.5000000000000002E-5</v>
      </c>
      <c r="BR215">
        <v>6.3E-3</v>
      </c>
      <c r="BS215" t="s">
        <v>878</v>
      </c>
    </row>
    <row r="216" spans="1:71" x14ac:dyDescent="0.25">
      <c r="A216" t="s">
        <v>518</v>
      </c>
      <c r="B216">
        <v>1.6500000000000001E-5</v>
      </c>
      <c r="C216">
        <v>0.80700000000000005</v>
      </c>
      <c r="D216">
        <v>9.4799999999999995E-2</v>
      </c>
      <c r="E216">
        <v>6.5499999999999998E-4</v>
      </c>
      <c r="F216">
        <v>1.0499999999999999E-3</v>
      </c>
      <c r="G216" t="s">
        <v>878</v>
      </c>
      <c r="H216">
        <v>3.0000000000000001E-5</v>
      </c>
      <c r="I216">
        <v>3.8000000000000002E-5</v>
      </c>
      <c r="J216">
        <v>2.37</v>
      </c>
      <c r="K216">
        <v>6.8999999999999997E-5</v>
      </c>
      <c r="L216">
        <v>2.98E-3</v>
      </c>
      <c r="M216" t="s">
        <v>878</v>
      </c>
      <c r="N216" t="s">
        <v>878</v>
      </c>
      <c r="O216">
        <v>2.7799999999999999E-3</v>
      </c>
      <c r="P216">
        <v>1.65E-4</v>
      </c>
      <c r="Q216">
        <v>4.2100000000000002E-3</v>
      </c>
      <c r="R216">
        <v>1.8100000000000001E-4</v>
      </c>
      <c r="S216">
        <v>7.6000000000000004E-5</v>
      </c>
      <c r="T216">
        <v>5.7000000000000003E-5</v>
      </c>
      <c r="U216">
        <v>1.85</v>
      </c>
      <c r="V216">
        <v>2.6600000000000001E-4</v>
      </c>
      <c r="W216">
        <v>2.5799999999999998E-4</v>
      </c>
      <c r="X216">
        <v>5.4999999999999999E-6</v>
      </c>
      <c r="Y216">
        <v>3.4E-5</v>
      </c>
      <c r="Z216">
        <v>9.4300000000000004E-4</v>
      </c>
      <c r="AA216">
        <v>3.0000000000000001E-5</v>
      </c>
      <c r="AB216">
        <v>3.7000000000000002E-6</v>
      </c>
      <c r="AC216" t="s">
        <v>878</v>
      </c>
      <c r="AD216">
        <v>0.26300000000000001</v>
      </c>
      <c r="AE216">
        <v>1.6199999999999999E-3</v>
      </c>
      <c r="AF216">
        <v>8.5899999999999995E-4</v>
      </c>
      <c r="AG216">
        <v>7.9000000000000006E-6</v>
      </c>
      <c r="AH216">
        <v>0.88700000000000001</v>
      </c>
      <c r="AI216">
        <v>1.6E-2</v>
      </c>
      <c r="AJ216">
        <v>8.1800000000000004E-4</v>
      </c>
      <c r="AK216">
        <v>0.01</v>
      </c>
      <c r="AL216">
        <v>1.2E-5</v>
      </c>
      <c r="AM216">
        <v>1.49E-3</v>
      </c>
      <c r="AN216">
        <v>2.7000000000000001E-3</v>
      </c>
      <c r="AO216">
        <v>5.7000000000000002E-2</v>
      </c>
      <c r="AP216">
        <v>6.7699999999999998E-4</v>
      </c>
      <c r="AQ216" s="2">
        <v>9.9999999999999995E-7</v>
      </c>
      <c r="AR216">
        <v>3.8200000000000002E-4</v>
      </c>
      <c r="AS216" s="2">
        <v>4.9999999999999998E-7</v>
      </c>
      <c r="AT216">
        <v>1.72E-3</v>
      </c>
      <c r="AU216">
        <v>4.9999999999999998E-7</v>
      </c>
      <c r="AV216" t="s">
        <v>878</v>
      </c>
      <c r="AW216" t="s">
        <v>878</v>
      </c>
      <c r="AX216">
        <v>1.27</v>
      </c>
      <c r="AY216">
        <v>6.1000000000000004E-3</v>
      </c>
      <c r="AZ216">
        <v>3.1700000000000001E-4</v>
      </c>
      <c r="BA216">
        <v>1.21E-4</v>
      </c>
      <c r="BB216" t="s">
        <v>878</v>
      </c>
      <c r="BC216">
        <v>2.81E-4</v>
      </c>
      <c r="BD216">
        <v>1.3999999999999999E-4</v>
      </c>
      <c r="BE216">
        <v>2.96E-3</v>
      </c>
      <c r="BF216" s="2">
        <v>9.9999999999999995E-7</v>
      </c>
      <c r="BG216">
        <v>3.4999999999999997E-5</v>
      </c>
      <c r="BH216">
        <v>2.5000000000000001E-5</v>
      </c>
      <c r="BI216">
        <v>4.6700000000000002E-4</v>
      </c>
      <c r="BJ216">
        <v>1.9E-2</v>
      </c>
      <c r="BK216">
        <v>1.3699999999999999E-3</v>
      </c>
      <c r="BL216">
        <v>9.7000000000000003E-6</v>
      </c>
      <c r="BM216">
        <v>2.42E-4</v>
      </c>
      <c r="BN216">
        <v>4.6699999999999997E-3</v>
      </c>
      <c r="BO216">
        <v>4.3600000000000003E-4</v>
      </c>
      <c r="BP216">
        <v>8.5300000000000003E-4</v>
      </c>
      <c r="BQ216">
        <v>5.8E-5</v>
      </c>
      <c r="BR216">
        <v>7.4999999999999997E-3</v>
      </c>
      <c r="BS216" t="s">
        <v>878</v>
      </c>
    </row>
    <row r="217" spans="1:71" x14ac:dyDescent="0.25">
      <c r="A217" t="s">
        <v>519</v>
      </c>
      <c r="B217" t="s">
        <v>878</v>
      </c>
      <c r="C217">
        <v>7.44</v>
      </c>
      <c r="D217">
        <v>5.53E-4</v>
      </c>
      <c r="E217" s="2">
        <v>9.9999999999999995E-8</v>
      </c>
      <c r="F217" t="s">
        <v>878</v>
      </c>
      <c r="G217">
        <v>0.30890000000000001</v>
      </c>
      <c r="H217">
        <v>3.28E-4</v>
      </c>
      <c r="I217" t="s">
        <v>878</v>
      </c>
      <c r="J217">
        <v>1.34</v>
      </c>
      <c r="K217">
        <v>2.9E-5</v>
      </c>
      <c r="L217">
        <v>8.9999999999999993E-3</v>
      </c>
      <c r="M217" t="s">
        <v>878</v>
      </c>
      <c r="N217">
        <v>2.2499999999999999E-4</v>
      </c>
      <c r="O217" t="s">
        <v>878</v>
      </c>
      <c r="P217">
        <v>7.3200000000000001E-4</v>
      </c>
      <c r="Q217">
        <v>5.6099999999999998E-4</v>
      </c>
      <c r="R217" t="s">
        <v>878</v>
      </c>
      <c r="S217" t="s">
        <v>878</v>
      </c>
      <c r="T217" t="s">
        <v>878</v>
      </c>
      <c r="U217">
        <v>2.74</v>
      </c>
      <c r="V217">
        <v>2.32E-3</v>
      </c>
      <c r="W217" t="s">
        <v>878</v>
      </c>
      <c r="X217" t="s">
        <v>878</v>
      </c>
      <c r="Y217">
        <v>7.2300000000000001E-4</v>
      </c>
      <c r="Z217" t="s">
        <v>878</v>
      </c>
      <c r="AA217" t="s">
        <v>878</v>
      </c>
      <c r="AB217">
        <v>6.4999999999999996E-6</v>
      </c>
      <c r="AC217" t="s">
        <v>878</v>
      </c>
      <c r="AD217">
        <v>3.07</v>
      </c>
      <c r="AE217">
        <v>4.4999999999999997E-3</v>
      </c>
      <c r="AF217">
        <v>2.8600000000000001E-3</v>
      </c>
      <c r="AG217" t="s">
        <v>878</v>
      </c>
      <c r="AH217">
        <v>0.11600000000000001</v>
      </c>
      <c r="AI217">
        <v>3.3599999999999998E-2</v>
      </c>
      <c r="AJ217">
        <v>3.2200000000000002E-4</v>
      </c>
      <c r="AK217">
        <v>2.91</v>
      </c>
      <c r="AL217">
        <v>1.98E-3</v>
      </c>
      <c r="AM217" t="s">
        <v>878</v>
      </c>
      <c r="AN217" t="s">
        <v>878</v>
      </c>
      <c r="AO217">
        <v>2.8000000000000001E-2</v>
      </c>
      <c r="AP217">
        <v>2.63E-3</v>
      </c>
      <c r="AQ217" t="s">
        <v>878</v>
      </c>
      <c r="AR217" t="s">
        <v>878</v>
      </c>
      <c r="AS217" t="s">
        <v>878</v>
      </c>
      <c r="AT217" t="s">
        <v>878</v>
      </c>
      <c r="AU217" t="s">
        <v>878</v>
      </c>
      <c r="AV217" t="s">
        <v>878</v>
      </c>
      <c r="AW217" t="s">
        <v>878</v>
      </c>
      <c r="AX217" t="s">
        <v>878</v>
      </c>
      <c r="AY217">
        <v>1.17E-4</v>
      </c>
      <c r="AZ217">
        <v>4.0499999999999998E-4</v>
      </c>
      <c r="BA217" t="s">
        <v>878</v>
      </c>
      <c r="BB217" t="s">
        <v>878</v>
      </c>
      <c r="BC217" t="s">
        <v>878</v>
      </c>
      <c r="BD217">
        <v>4.0200000000000001E-4</v>
      </c>
      <c r="BE217">
        <v>1.89E-2</v>
      </c>
      <c r="BF217">
        <v>1.3999999999999999E-4</v>
      </c>
      <c r="BG217" t="s">
        <v>878</v>
      </c>
      <c r="BH217" t="s">
        <v>878</v>
      </c>
      <c r="BI217">
        <v>1.5200000000000001E-3</v>
      </c>
      <c r="BJ217">
        <v>0.109</v>
      </c>
      <c r="BK217">
        <v>7.1000000000000005E-5</v>
      </c>
      <c r="BL217" t="s">
        <v>878</v>
      </c>
      <c r="BM217">
        <v>6.1799999999999995E-4</v>
      </c>
      <c r="BN217" t="s">
        <v>878</v>
      </c>
      <c r="BO217">
        <v>1.6200000000000001E-4</v>
      </c>
      <c r="BP217">
        <v>1.5100000000000001E-3</v>
      </c>
      <c r="BQ217" t="s">
        <v>878</v>
      </c>
      <c r="BR217">
        <v>1.18E-2</v>
      </c>
      <c r="BS217">
        <v>2.6599999999999999E-2</v>
      </c>
    </row>
    <row r="218" spans="1:71" x14ac:dyDescent="0.25">
      <c r="A218" t="s">
        <v>520</v>
      </c>
      <c r="B218">
        <v>5.77E-5</v>
      </c>
      <c r="C218">
        <v>2.95</v>
      </c>
      <c r="D218">
        <v>0.23280000000000001</v>
      </c>
      <c r="E218">
        <v>1.371E-3</v>
      </c>
      <c r="F218" t="s">
        <v>878</v>
      </c>
      <c r="G218">
        <v>0.01</v>
      </c>
      <c r="H218">
        <v>9.2999999999999997E-5</v>
      </c>
      <c r="I218">
        <v>9.2999999999999997E-5</v>
      </c>
      <c r="J218">
        <v>17.47</v>
      </c>
      <c r="K218">
        <v>1.08E-4</v>
      </c>
      <c r="L218">
        <v>3.6900000000000001E-3</v>
      </c>
      <c r="M218" t="s">
        <v>878</v>
      </c>
      <c r="N218">
        <v>3.8000000000000002E-4</v>
      </c>
      <c r="O218">
        <v>3.2499999999999999E-3</v>
      </c>
      <c r="P218">
        <v>8.2399999999999997E-4</v>
      </c>
      <c r="Q218">
        <v>1.92E-3</v>
      </c>
      <c r="R218">
        <v>2.61E-4</v>
      </c>
      <c r="S218">
        <v>1.46E-4</v>
      </c>
      <c r="T218">
        <v>6.4999999999999994E-5</v>
      </c>
      <c r="U218">
        <v>1.06</v>
      </c>
      <c r="V218">
        <v>7.1500000000000003E-4</v>
      </c>
      <c r="W218">
        <v>3.0499999999999999E-4</v>
      </c>
      <c r="X218" s="2">
        <v>1.0000000000000001E-5</v>
      </c>
      <c r="Y218">
        <v>1.63E-4</v>
      </c>
      <c r="Z218">
        <v>4.0299999999999997E-3</v>
      </c>
      <c r="AA218">
        <v>5.1E-5</v>
      </c>
      <c r="AB218">
        <v>5.9000000000000003E-6</v>
      </c>
      <c r="AC218" t="s">
        <v>878</v>
      </c>
      <c r="AD218">
        <v>1.85</v>
      </c>
      <c r="AE218">
        <v>2.0500000000000002E-3</v>
      </c>
      <c r="AF218">
        <v>2.16E-3</v>
      </c>
      <c r="AG218">
        <v>1.9000000000000001E-5</v>
      </c>
      <c r="AH218">
        <v>3.39</v>
      </c>
      <c r="AI218">
        <v>2.5000000000000001E-2</v>
      </c>
      <c r="AJ218">
        <v>1.3500000000000001E-3</v>
      </c>
      <c r="AK218">
        <v>6.5000000000000002E-2</v>
      </c>
      <c r="AL218">
        <v>5.7300000000000005E-4</v>
      </c>
      <c r="AM218">
        <v>1.75E-3</v>
      </c>
      <c r="AN218">
        <v>2.0999999999999999E-3</v>
      </c>
      <c r="AO218">
        <v>3.2000000000000001E-2</v>
      </c>
      <c r="AP218">
        <v>1.8799999999999999E-3</v>
      </c>
      <c r="AQ218" t="s">
        <v>878</v>
      </c>
      <c r="AR218">
        <v>4.6000000000000001E-4</v>
      </c>
      <c r="AS218" t="s">
        <v>878</v>
      </c>
      <c r="AT218">
        <v>3.8999999999999998E-3</v>
      </c>
      <c r="AU218">
        <v>2.2000000000000001E-6</v>
      </c>
      <c r="AV218" t="s">
        <v>878</v>
      </c>
      <c r="AW218" t="s">
        <v>878</v>
      </c>
      <c r="AX218">
        <v>0.71699999999999997</v>
      </c>
      <c r="AY218">
        <v>1.5200000000000001E-3</v>
      </c>
      <c r="AZ218">
        <v>3.9399999999999998E-4</v>
      </c>
      <c r="BA218">
        <v>2.3499999999999999E-4</v>
      </c>
      <c r="BB218" t="s">
        <v>878</v>
      </c>
      <c r="BC218">
        <v>3.1300000000000002E-4</v>
      </c>
      <c r="BD218">
        <v>1.46E-4</v>
      </c>
      <c r="BE218">
        <v>2.7699999999999999E-2</v>
      </c>
      <c r="BF218">
        <v>4.0000000000000003E-5</v>
      </c>
      <c r="BG218">
        <v>4.3999999999999999E-5</v>
      </c>
      <c r="BH218">
        <v>2.4000000000000001E-5</v>
      </c>
      <c r="BI218">
        <v>5.3600000000000002E-4</v>
      </c>
      <c r="BJ218">
        <v>0.161</v>
      </c>
      <c r="BK218">
        <v>2.8800000000000002E-3</v>
      </c>
      <c r="BL218">
        <v>2.0000000000000002E-5</v>
      </c>
      <c r="BM218">
        <v>7.3099999999999999E-4</v>
      </c>
      <c r="BN218">
        <v>6.0000000000000001E-3</v>
      </c>
      <c r="BO218">
        <v>2.5899999999999999E-3</v>
      </c>
      <c r="BP218">
        <v>1.66E-3</v>
      </c>
      <c r="BQ218">
        <v>1.3100000000000001E-4</v>
      </c>
      <c r="BR218">
        <v>1.21E-2</v>
      </c>
      <c r="BS218">
        <v>5.7999999999999996E-3</v>
      </c>
    </row>
    <row r="219" spans="1:71" x14ac:dyDescent="0.25">
      <c r="A219" t="s">
        <v>521</v>
      </c>
      <c r="B219">
        <v>1.9199999999999999E-5</v>
      </c>
      <c r="C219">
        <v>7.21</v>
      </c>
      <c r="D219">
        <v>3.1300000000000001E-2</v>
      </c>
      <c r="E219">
        <v>2.12E-4</v>
      </c>
      <c r="F219" t="s">
        <v>878</v>
      </c>
      <c r="G219">
        <v>7.3899999999999993E-2</v>
      </c>
      <c r="H219">
        <v>2.5099999999999998E-4</v>
      </c>
      <c r="I219">
        <v>3.6999999999999998E-5</v>
      </c>
      <c r="J219">
        <v>0.52500000000000002</v>
      </c>
      <c r="K219">
        <v>5.4E-6</v>
      </c>
      <c r="L219">
        <v>7.9000000000000008E-3</v>
      </c>
      <c r="M219" t="s">
        <v>878</v>
      </c>
      <c r="N219">
        <v>1.42E-3</v>
      </c>
      <c r="O219">
        <v>1.23E-2</v>
      </c>
      <c r="P219">
        <v>1.0300000000000001E-3</v>
      </c>
      <c r="Q219">
        <v>3.2599999999999999E-3</v>
      </c>
      <c r="R219">
        <v>3.01E-4</v>
      </c>
      <c r="S219">
        <v>1.6000000000000001E-4</v>
      </c>
      <c r="T219">
        <v>1.1400000000000001E-4</v>
      </c>
      <c r="U219">
        <v>3.79</v>
      </c>
      <c r="V219">
        <v>1.8600000000000001E-3</v>
      </c>
      <c r="W219">
        <v>4.4700000000000002E-4</v>
      </c>
      <c r="X219">
        <v>2.1999999999999999E-5</v>
      </c>
      <c r="Y219">
        <v>3.9800000000000002E-4</v>
      </c>
      <c r="Z219">
        <v>3.1E-6</v>
      </c>
      <c r="AA219">
        <v>5.5999999999999999E-5</v>
      </c>
      <c r="AB219">
        <v>6.3999999999999997E-6</v>
      </c>
      <c r="AC219" t="s">
        <v>878</v>
      </c>
      <c r="AD219">
        <v>2.8</v>
      </c>
      <c r="AE219">
        <v>3.96E-3</v>
      </c>
      <c r="AF219">
        <v>5.1000000000000004E-3</v>
      </c>
      <c r="AG219">
        <v>2.4000000000000001E-5</v>
      </c>
      <c r="AH219">
        <v>1.39</v>
      </c>
      <c r="AI219">
        <v>5.6000000000000001E-2</v>
      </c>
      <c r="AJ219">
        <v>1.1400000000000001E-4</v>
      </c>
      <c r="AK219">
        <v>0.61299999999999999</v>
      </c>
      <c r="AL219">
        <v>1.0200000000000001E-3</v>
      </c>
      <c r="AM219">
        <v>3.4199999999999999E-3</v>
      </c>
      <c r="AN219">
        <v>6.7999999999999996E-3</v>
      </c>
      <c r="AO219">
        <v>5.8999999999999997E-2</v>
      </c>
      <c r="AP219">
        <v>2.2899999999999999E-3</v>
      </c>
      <c r="AQ219" t="s">
        <v>878</v>
      </c>
      <c r="AR219">
        <v>9.1299999999999997E-4</v>
      </c>
      <c r="AS219" t="s">
        <v>878</v>
      </c>
      <c r="AT219">
        <v>8.0999999999999996E-3</v>
      </c>
      <c r="AU219" s="2">
        <v>1.9999999999999999E-7</v>
      </c>
      <c r="AV219" t="s">
        <v>878</v>
      </c>
      <c r="AW219" t="s">
        <v>878</v>
      </c>
      <c r="AX219">
        <v>0.52800000000000002</v>
      </c>
      <c r="AY219">
        <v>0.84</v>
      </c>
      <c r="AZ219">
        <v>1.32E-3</v>
      </c>
      <c r="BA219">
        <v>2.6400000000000002E-4</v>
      </c>
      <c r="BB219" t="s">
        <v>878</v>
      </c>
      <c r="BC219" t="s">
        <v>878</v>
      </c>
      <c r="BD219">
        <v>3.5599999999999998E-4</v>
      </c>
      <c r="BE219">
        <v>9.9000000000000008E-3</v>
      </c>
      <c r="BF219">
        <v>9.6000000000000002E-5</v>
      </c>
      <c r="BG219">
        <v>5.5000000000000002E-5</v>
      </c>
      <c r="BH219">
        <v>5.3000000000000001E-6</v>
      </c>
      <c r="BI219">
        <v>1.5100000000000001E-3</v>
      </c>
      <c r="BJ219">
        <v>0.35899999999999999</v>
      </c>
      <c r="BK219">
        <v>8.6000000000000003E-5</v>
      </c>
      <c r="BL219">
        <v>2.1999999999999999E-5</v>
      </c>
      <c r="BM219">
        <v>2.7900000000000001E-4</v>
      </c>
      <c r="BN219">
        <v>6.1000000000000004E-3</v>
      </c>
      <c r="BO219">
        <v>2.8299999999999999E-4</v>
      </c>
      <c r="BP219">
        <v>1.5200000000000001E-3</v>
      </c>
      <c r="BQ219">
        <v>1.5799999999999999E-4</v>
      </c>
      <c r="BR219">
        <v>9.7999999999999997E-3</v>
      </c>
      <c r="BS219">
        <v>1.3299999999999999E-2</v>
      </c>
    </row>
    <row r="220" spans="1:71" x14ac:dyDescent="0.25">
      <c r="A220" t="s">
        <v>523</v>
      </c>
      <c r="B220">
        <v>3.0899999999999999E-5</v>
      </c>
      <c r="C220">
        <v>6.98</v>
      </c>
      <c r="D220">
        <v>4.7699999999999999E-2</v>
      </c>
      <c r="E220">
        <v>4.2000000000000002E-4</v>
      </c>
      <c r="F220" t="s">
        <v>878</v>
      </c>
      <c r="G220">
        <v>6.9800000000000001E-2</v>
      </c>
      <c r="H220">
        <v>2.5399999999999999E-4</v>
      </c>
      <c r="I220">
        <v>4.1E-5</v>
      </c>
      <c r="J220">
        <v>0.57799999999999996</v>
      </c>
      <c r="K220">
        <v>5.1000000000000003E-6</v>
      </c>
      <c r="L220">
        <v>7.7000000000000002E-3</v>
      </c>
      <c r="M220" t="s">
        <v>878</v>
      </c>
      <c r="N220">
        <v>1.4E-3</v>
      </c>
      <c r="O220">
        <v>1.18E-2</v>
      </c>
      <c r="P220">
        <v>1.09E-3</v>
      </c>
      <c r="Q220">
        <v>3.5999999999999999E-3</v>
      </c>
      <c r="R220">
        <v>2.9999999999999997E-4</v>
      </c>
      <c r="S220">
        <v>1.6000000000000001E-4</v>
      </c>
      <c r="T220">
        <v>1.12E-4</v>
      </c>
      <c r="U220">
        <v>3.53</v>
      </c>
      <c r="V220">
        <v>1.8E-3</v>
      </c>
      <c r="W220">
        <v>4.3600000000000003E-4</v>
      </c>
      <c r="X220">
        <v>9.5000000000000005E-6</v>
      </c>
      <c r="Y220">
        <v>3.8699999999999997E-4</v>
      </c>
      <c r="Z220">
        <v>5.5999999999999997E-6</v>
      </c>
      <c r="AA220">
        <v>5.5000000000000002E-5</v>
      </c>
      <c r="AB220">
        <v>6.2999999999999998E-6</v>
      </c>
      <c r="AC220" t="s">
        <v>878</v>
      </c>
      <c r="AD220">
        <v>2.78</v>
      </c>
      <c r="AE220">
        <v>3.8600000000000001E-3</v>
      </c>
      <c r="AF220">
        <v>4.8900000000000002E-3</v>
      </c>
      <c r="AG220">
        <v>2.5999999999999998E-5</v>
      </c>
      <c r="AH220">
        <v>1.37</v>
      </c>
      <c r="AI220">
        <v>5.8999999999999997E-2</v>
      </c>
      <c r="AJ220">
        <v>1.16E-4</v>
      </c>
      <c r="AK220">
        <v>0.59</v>
      </c>
      <c r="AL220">
        <v>8.3999999999999995E-5</v>
      </c>
      <c r="AM220">
        <v>3.3700000000000002E-3</v>
      </c>
      <c r="AN220">
        <v>4.7800000000000004E-3</v>
      </c>
      <c r="AO220">
        <v>5.2999999999999999E-2</v>
      </c>
      <c r="AP220">
        <v>2.65E-3</v>
      </c>
      <c r="AQ220" t="s">
        <v>878</v>
      </c>
      <c r="AR220">
        <v>9.01E-4</v>
      </c>
      <c r="AS220" t="s">
        <v>878</v>
      </c>
      <c r="AT220">
        <v>6.8999999999999999E-3</v>
      </c>
      <c r="AU220" s="2">
        <v>1.9999999999999999E-7</v>
      </c>
      <c r="AV220" t="s">
        <v>878</v>
      </c>
      <c r="AW220" t="s">
        <v>878</v>
      </c>
      <c r="AX220">
        <v>0.82199999999999995</v>
      </c>
      <c r="AY220">
        <v>1.5</v>
      </c>
      <c r="AZ220">
        <v>1.2700000000000001E-3</v>
      </c>
      <c r="BA220">
        <v>3.9800000000000002E-4</v>
      </c>
      <c r="BB220" t="s">
        <v>878</v>
      </c>
      <c r="BC220" t="s">
        <v>878</v>
      </c>
      <c r="BD220">
        <v>3.2499999999999999E-4</v>
      </c>
      <c r="BE220">
        <v>1.17E-2</v>
      </c>
      <c r="BF220">
        <v>9.0000000000000006E-5</v>
      </c>
      <c r="BG220">
        <v>5.3000000000000001E-5</v>
      </c>
      <c r="BH220">
        <v>6.8000000000000001E-6</v>
      </c>
      <c r="BI220">
        <v>1.48E-3</v>
      </c>
      <c r="BJ220">
        <v>0.30499999999999999</v>
      </c>
      <c r="BK220">
        <v>8.7000000000000001E-5</v>
      </c>
      <c r="BL220">
        <v>2.3E-5</v>
      </c>
      <c r="BM220">
        <v>2.6600000000000001E-4</v>
      </c>
      <c r="BN220">
        <v>4.8300000000000001E-3</v>
      </c>
      <c r="BO220">
        <v>5.8999999999999998E-5</v>
      </c>
      <c r="BP220">
        <v>1.48E-3</v>
      </c>
      <c r="BQ220">
        <v>1.6000000000000001E-4</v>
      </c>
      <c r="BR220">
        <v>9.7000000000000003E-3</v>
      </c>
      <c r="BS220">
        <v>1.2999999999999999E-2</v>
      </c>
    </row>
    <row r="221" spans="1:71" x14ac:dyDescent="0.25">
      <c r="A221" t="s">
        <v>524</v>
      </c>
      <c r="B221">
        <v>7.3899999999999994E-5</v>
      </c>
      <c r="C221">
        <v>6.76</v>
      </c>
      <c r="D221">
        <v>4.9500000000000002E-2</v>
      </c>
      <c r="E221">
        <v>1.106E-3</v>
      </c>
      <c r="F221" t="s">
        <v>878</v>
      </c>
      <c r="G221">
        <v>5.4899999999999997E-2</v>
      </c>
      <c r="H221">
        <v>2.5300000000000002E-4</v>
      </c>
      <c r="I221">
        <v>5.5000000000000002E-5</v>
      </c>
      <c r="J221">
        <v>0.59399999999999997</v>
      </c>
      <c r="K221">
        <v>6.7000000000000002E-6</v>
      </c>
      <c r="L221">
        <v>6.7999999999999996E-3</v>
      </c>
      <c r="M221" t="s">
        <v>878</v>
      </c>
      <c r="N221">
        <v>1.15E-3</v>
      </c>
      <c r="O221">
        <v>1.0500000000000001E-2</v>
      </c>
      <c r="P221">
        <v>1.3600000000000001E-3</v>
      </c>
      <c r="Q221">
        <v>5.7999999999999996E-3</v>
      </c>
      <c r="R221">
        <v>2.7500000000000002E-4</v>
      </c>
      <c r="S221">
        <v>1.6200000000000001E-4</v>
      </c>
      <c r="T221">
        <v>9.5000000000000005E-5</v>
      </c>
      <c r="U221">
        <v>3.4</v>
      </c>
      <c r="V221">
        <v>1.6999999999999999E-3</v>
      </c>
      <c r="W221">
        <v>3.6900000000000002E-4</v>
      </c>
      <c r="X221">
        <v>3.3000000000000003E-5</v>
      </c>
      <c r="Y221">
        <v>3.2699999999999998E-4</v>
      </c>
      <c r="Z221">
        <v>1.5E-5</v>
      </c>
      <c r="AA221">
        <v>5.3999999999999998E-5</v>
      </c>
      <c r="AB221">
        <v>6.1999999999999999E-6</v>
      </c>
      <c r="AC221" t="s">
        <v>878</v>
      </c>
      <c r="AD221">
        <v>2.87</v>
      </c>
      <c r="AE221">
        <v>3.5300000000000002E-3</v>
      </c>
      <c r="AF221">
        <v>2.4099999999999998E-3</v>
      </c>
      <c r="AG221">
        <v>2.5000000000000001E-5</v>
      </c>
      <c r="AH221">
        <v>1.32</v>
      </c>
      <c r="AI221">
        <v>9.8000000000000004E-2</v>
      </c>
      <c r="AJ221">
        <v>1.3200000000000001E-4</v>
      </c>
      <c r="AK221">
        <v>0.36899999999999999</v>
      </c>
      <c r="AL221" t="s">
        <v>878</v>
      </c>
      <c r="AM221">
        <v>3.0000000000000001E-3</v>
      </c>
      <c r="AN221">
        <v>3.8999999999999998E-3</v>
      </c>
      <c r="AO221">
        <v>4.9000000000000002E-2</v>
      </c>
      <c r="AP221">
        <v>4.6899999999999997E-3</v>
      </c>
      <c r="AQ221" t="s">
        <v>878</v>
      </c>
      <c r="AR221">
        <v>7.94E-4</v>
      </c>
      <c r="AS221" t="s">
        <v>878</v>
      </c>
      <c r="AT221">
        <v>3.2200000000000002E-3</v>
      </c>
      <c r="AU221" s="2">
        <v>1.9999999999999999E-7</v>
      </c>
      <c r="AV221" t="s">
        <v>878</v>
      </c>
      <c r="AW221" t="s">
        <v>878</v>
      </c>
      <c r="AX221">
        <v>2.09</v>
      </c>
      <c r="AY221">
        <v>3.52</v>
      </c>
      <c r="AZ221">
        <v>1.25E-3</v>
      </c>
      <c r="BA221">
        <v>1.01E-3</v>
      </c>
      <c r="BB221" t="s">
        <v>878</v>
      </c>
      <c r="BC221" t="s">
        <v>878</v>
      </c>
      <c r="BD221">
        <v>3.1199999999999999E-4</v>
      </c>
      <c r="BE221">
        <v>1.5299999999999999E-2</v>
      </c>
      <c r="BF221">
        <v>5.8E-5</v>
      </c>
      <c r="BG221">
        <v>4.5000000000000003E-5</v>
      </c>
      <c r="BH221" t="s">
        <v>878</v>
      </c>
      <c r="BI221">
        <v>1.4499999999999999E-3</v>
      </c>
      <c r="BJ221" t="s">
        <v>878</v>
      </c>
      <c r="BK221">
        <v>8.7000000000000001E-5</v>
      </c>
      <c r="BL221">
        <v>2.3E-5</v>
      </c>
      <c r="BM221">
        <v>2.5300000000000002E-4</v>
      </c>
      <c r="BN221">
        <v>1.6000000000000001E-3</v>
      </c>
      <c r="BO221" t="s">
        <v>878</v>
      </c>
      <c r="BP221">
        <v>1.48E-3</v>
      </c>
      <c r="BQ221">
        <v>1.5899999999999999E-4</v>
      </c>
      <c r="BR221">
        <v>1.0500000000000001E-2</v>
      </c>
      <c r="BS221">
        <v>1.0800000000000001E-2</v>
      </c>
    </row>
    <row r="222" spans="1:71" x14ac:dyDescent="0.25">
      <c r="A222" t="s">
        <v>525</v>
      </c>
      <c r="B222">
        <v>5.5999999999999997E-6</v>
      </c>
      <c r="C222">
        <v>2.0699999999999998</v>
      </c>
      <c r="D222">
        <v>2.3000000000000001E-4</v>
      </c>
      <c r="E222">
        <v>7.3000000000000004E-6</v>
      </c>
      <c r="F222" t="s">
        <v>878</v>
      </c>
      <c r="G222">
        <v>2.7300000000000001E-2</v>
      </c>
      <c r="H222">
        <v>7.2999999999999999E-5</v>
      </c>
      <c r="I222">
        <v>1.9000000000000001E-5</v>
      </c>
      <c r="J222">
        <v>0.50600000000000001</v>
      </c>
      <c r="K222">
        <v>6.0000000000000002E-6</v>
      </c>
      <c r="L222">
        <v>2.2200000000000002E-3</v>
      </c>
      <c r="M222" t="s">
        <v>878</v>
      </c>
      <c r="N222">
        <v>3.0800000000000001E-4</v>
      </c>
      <c r="O222">
        <v>3.5899999999999999E-3</v>
      </c>
      <c r="P222">
        <v>2.9999999999999997E-4</v>
      </c>
      <c r="Q222">
        <v>1.07E-3</v>
      </c>
      <c r="R222">
        <v>1.2E-4</v>
      </c>
      <c r="S222">
        <v>5.0000000000000002E-5</v>
      </c>
      <c r="T222">
        <v>4.0000000000000003E-5</v>
      </c>
      <c r="U222">
        <v>0.97299999999999998</v>
      </c>
      <c r="V222">
        <v>5.4500000000000002E-4</v>
      </c>
      <c r="W222">
        <v>1.8100000000000001E-4</v>
      </c>
      <c r="X222" t="s">
        <v>878</v>
      </c>
      <c r="Y222">
        <v>6.8999999999999997E-5</v>
      </c>
      <c r="Z222" t="s">
        <v>878</v>
      </c>
      <c r="AA222">
        <v>2.0000000000000002E-5</v>
      </c>
      <c r="AB222">
        <v>1.9E-6</v>
      </c>
      <c r="AC222" t="s">
        <v>878</v>
      </c>
      <c r="AD222">
        <v>0.74199999999999999</v>
      </c>
      <c r="AE222">
        <v>1.08E-3</v>
      </c>
      <c r="AF222">
        <v>2.7100000000000002E-3</v>
      </c>
      <c r="AG222">
        <v>6.1999999999999999E-6</v>
      </c>
      <c r="AH222">
        <v>0.20100000000000001</v>
      </c>
      <c r="AI222">
        <v>0.01</v>
      </c>
      <c r="AJ222">
        <v>1.94E-4</v>
      </c>
      <c r="AK222">
        <v>0.52600000000000002</v>
      </c>
      <c r="AL222">
        <v>3.6200000000000002E-4</v>
      </c>
      <c r="AM222">
        <v>1.01E-3</v>
      </c>
      <c r="AN222" t="s">
        <v>878</v>
      </c>
      <c r="AO222">
        <v>2.1999999999999999E-2</v>
      </c>
      <c r="AP222">
        <v>8.6700000000000004E-4</v>
      </c>
      <c r="AQ222" t="s">
        <v>878</v>
      </c>
      <c r="AR222">
        <v>2.63E-4</v>
      </c>
      <c r="AS222" t="s">
        <v>878</v>
      </c>
      <c r="AT222" t="s">
        <v>878</v>
      </c>
      <c r="AU222" t="s">
        <v>878</v>
      </c>
      <c r="AV222" t="s">
        <v>878</v>
      </c>
      <c r="AW222" t="s">
        <v>878</v>
      </c>
      <c r="AX222">
        <v>0.04</v>
      </c>
      <c r="AY222">
        <v>2.4000000000000001E-5</v>
      </c>
      <c r="AZ222">
        <v>2.3599999999999999E-4</v>
      </c>
      <c r="BA222" t="s">
        <v>878</v>
      </c>
      <c r="BB222">
        <v>42.606693</v>
      </c>
      <c r="BC222" t="s">
        <v>878</v>
      </c>
      <c r="BD222">
        <v>1.5100000000000001E-4</v>
      </c>
      <c r="BE222">
        <v>4.0899999999999999E-3</v>
      </c>
      <c r="BF222">
        <v>3.1999999999999999E-5</v>
      </c>
      <c r="BG222">
        <v>2.5000000000000001E-5</v>
      </c>
      <c r="BH222" t="s">
        <v>878</v>
      </c>
      <c r="BI222">
        <v>4.5800000000000002E-4</v>
      </c>
      <c r="BJ222">
        <v>0.109</v>
      </c>
      <c r="BK222">
        <v>2.5999999999999998E-5</v>
      </c>
      <c r="BL222">
        <v>6.6000000000000003E-6</v>
      </c>
      <c r="BM222">
        <v>2.2599999999999999E-4</v>
      </c>
      <c r="BN222" t="s">
        <v>878</v>
      </c>
      <c r="BO222">
        <v>2.2699999999999999E-4</v>
      </c>
      <c r="BP222">
        <v>4.7800000000000002E-4</v>
      </c>
      <c r="BQ222">
        <v>4.3999999999999999E-5</v>
      </c>
      <c r="BR222">
        <v>2.2300000000000002E-3</v>
      </c>
      <c r="BS222">
        <v>2.15E-3</v>
      </c>
    </row>
    <row r="223" spans="1:71" x14ac:dyDescent="0.25">
      <c r="A223" t="s">
        <v>529</v>
      </c>
      <c r="B223">
        <v>7.4000000000000003E-6</v>
      </c>
      <c r="C223">
        <v>2.04</v>
      </c>
      <c r="D223">
        <v>4.55E-4</v>
      </c>
      <c r="E223">
        <v>2.0699999999999998E-5</v>
      </c>
      <c r="F223" t="s">
        <v>878</v>
      </c>
      <c r="G223">
        <v>2.7199999999999998E-2</v>
      </c>
      <c r="H223">
        <v>7.3999999999999996E-5</v>
      </c>
      <c r="I223">
        <v>2.3E-5</v>
      </c>
      <c r="J223">
        <v>0.47699999999999998</v>
      </c>
      <c r="K223">
        <v>6.4999999999999996E-6</v>
      </c>
      <c r="L223">
        <v>2.2499999999999998E-3</v>
      </c>
      <c r="M223" t="s">
        <v>878</v>
      </c>
      <c r="N223">
        <v>4.46E-4</v>
      </c>
      <c r="O223">
        <v>4.1700000000000001E-3</v>
      </c>
      <c r="P223">
        <v>2.9399999999999999E-4</v>
      </c>
      <c r="Q223">
        <v>1.2700000000000001E-3</v>
      </c>
      <c r="R223">
        <v>1.22E-4</v>
      </c>
      <c r="S223">
        <v>5.1999999999999997E-5</v>
      </c>
      <c r="T223">
        <v>4.0000000000000003E-5</v>
      </c>
      <c r="U223">
        <v>1.01</v>
      </c>
      <c r="V223">
        <v>5.4100000000000003E-4</v>
      </c>
      <c r="W223">
        <v>1.7899999999999999E-4</v>
      </c>
      <c r="X223" t="s">
        <v>878</v>
      </c>
      <c r="Y223">
        <v>7.1000000000000005E-5</v>
      </c>
      <c r="Z223" t="s">
        <v>878</v>
      </c>
      <c r="AA223">
        <v>2.0000000000000002E-5</v>
      </c>
      <c r="AB223">
        <v>1.7999999999999999E-6</v>
      </c>
      <c r="AC223" t="s">
        <v>878</v>
      </c>
      <c r="AD223">
        <v>0.74099999999999999</v>
      </c>
      <c r="AE223">
        <v>1.1000000000000001E-3</v>
      </c>
      <c r="AF223">
        <v>2.63E-3</v>
      </c>
      <c r="AG223">
        <v>6.0000000000000002E-6</v>
      </c>
      <c r="AH223">
        <v>0.20799999999999999</v>
      </c>
      <c r="AI223">
        <v>1.0999999999999999E-2</v>
      </c>
      <c r="AJ223">
        <v>1.9799999999999999E-4</v>
      </c>
      <c r="AK223">
        <v>0.505</v>
      </c>
      <c r="AL223">
        <v>3.5199999999999999E-4</v>
      </c>
      <c r="AM223">
        <v>1.0300000000000001E-3</v>
      </c>
      <c r="AN223" t="s">
        <v>878</v>
      </c>
      <c r="AO223">
        <v>2.1999999999999999E-2</v>
      </c>
      <c r="AP223">
        <v>1.16E-3</v>
      </c>
      <c r="AQ223" t="s">
        <v>878</v>
      </c>
      <c r="AR223">
        <v>2.6200000000000003E-4</v>
      </c>
      <c r="AS223" t="s">
        <v>878</v>
      </c>
      <c r="AT223" t="s">
        <v>878</v>
      </c>
      <c r="AU223" t="s">
        <v>878</v>
      </c>
      <c r="AV223" t="s">
        <v>878</v>
      </c>
      <c r="AW223" t="s">
        <v>878</v>
      </c>
      <c r="AX223">
        <v>6.9000000000000006E-2</v>
      </c>
      <c r="AY223">
        <v>2.6999999999999999E-5</v>
      </c>
      <c r="AZ223">
        <v>2.4000000000000001E-4</v>
      </c>
      <c r="BA223" t="s">
        <v>878</v>
      </c>
      <c r="BB223">
        <v>42.653436499999998</v>
      </c>
      <c r="BC223" t="s">
        <v>878</v>
      </c>
      <c r="BD223">
        <v>1.45E-4</v>
      </c>
      <c r="BE223">
        <v>3.98E-3</v>
      </c>
      <c r="BF223">
        <v>3.3000000000000003E-5</v>
      </c>
      <c r="BG223">
        <v>2.5000000000000001E-5</v>
      </c>
      <c r="BH223" t="s">
        <v>878</v>
      </c>
      <c r="BI223">
        <v>4.66E-4</v>
      </c>
      <c r="BJ223">
        <v>0.109</v>
      </c>
      <c r="BK223">
        <v>2.5999999999999998E-5</v>
      </c>
      <c r="BL223">
        <v>6.7000000000000002E-6</v>
      </c>
      <c r="BM223">
        <v>4.2299999999999998E-4</v>
      </c>
      <c r="BN223" t="s">
        <v>878</v>
      </c>
      <c r="BO223">
        <v>2.3000000000000001E-4</v>
      </c>
      <c r="BP223">
        <v>4.7899999999999999E-4</v>
      </c>
      <c r="BQ223">
        <v>4.1999999999999998E-5</v>
      </c>
      <c r="BR223">
        <v>2.3E-3</v>
      </c>
      <c r="BS223">
        <v>2.2699999999999999E-3</v>
      </c>
    </row>
    <row r="224" spans="1:71" x14ac:dyDescent="0.25">
      <c r="A224" t="s">
        <v>530</v>
      </c>
      <c r="B224">
        <v>8.3999999999999992E-6</v>
      </c>
      <c r="C224">
        <v>2.0499999999999998</v>
      </c>
      <c r="D224">
        <v>6.5499999999999998E-4</v>
      </c>
      <c r="E224">
        <v>3.1300000000000002E-5</v>
      </c>
      <c r="F224" t="s">
        <v>878</v>
      </c>
      <c r="G224">
        <v>2.7400000000000001E-2</v>
      </c>
      <c r="H224">
        <v>7.2000000000000002E-5</v>
      </c>
      <c r="I224">
        <v>2.6999999999999999E-5</v>
      </c>
      <c r="J224">
        <v>0.51400000000000001</v>
      </c>
      <c r="K224">
        <v>7.1999999999999997E-6</v>
      </c>
      <c r="L224">
        <v>2.32E-3</v>
      </c>
      <c r="M224" t="s">
        <v>878</v>
      </c>
      <c r="N224">
        <v>5.6800000000000004E-4</v>
      </c>
      <c r="O224">
        <v>5.1000000000000004E-3</v>
      </c>
      <c r="P224">
        <v>2.8600000000000001E-4</v>
      </c>
      <c r="Q224">
        <v>1.5100000000000001E-3</v>
      </c>
      <c r="R224">
        <v>1.2E-4</v>
      </c>
      <c r="S224">
        <v>5.1E-5</v>
      </c>
      <c r="T224">
        <v>4.1E-5</v>
      </c>
      <c r="U224">
        <v>1.08</v>
      </c>
      <c r="V224">
        <v>5.4000000000000001E-4</v>
      </c>
      <c r="W224">
        <v>1.7799999999999999E-4</v>
      </c>
      <c r="X224" t="s">
        <v>878</v>
      </c>
      <c r="Y224">
        <v>7.6000000000000004E-5</v>
      </c>
      <c r="Z224" t="s">
        <v>878</v>
      </c>
      <c r="AA224">
        <v>2.0000000000000002E-5</v>
      </c>
      <c r="AB224">
        <v>1.9E-6</v>
      </c>
      <c r="AC224" t="s">
        <v>878</v>
      </c>
      <c r="AD224">
        <v>0.73899999999999999</v>
      </c>
      <c r="AE224">
        <v>1.1199999999999999E-3</v>
      </c>
      <c r="AF224">
        <v>2.5699999999999998E-3</v>
      </c>
      <c r="AG224">
        <v>6.1E-6</v>
      </c>
      <c r="AH224">
        <v>0.22</v>
      </c>
      <c r="AI224">
        <v>1.0999999999999999E-2</v>
      </c>
      <c r="AJ224">
        <v>2.1499999999999999E-4</v>
      </c>
      <c r="AK224">
        <v>0.49399999999999999</v>
      </c>
      <c r="AL224">
        <v>3.5500000000000001E-4</v>
      </c>
      <c r="AM224">
        <v>1.0499999999999999E-3</v>
      </c>
      <c r="AN224" t="s">
        <v>878</v>
      </c>
      <c r="AO224">
        <v>2.1000000000000001E-2</v>
      </c>
      <c r="AP224">
        <v>1.42E-3</v>
      </c>
      <c r="AQ224" t="s">
        <v>878</v>
      </c>
      <c r="AR224">
        <v>2.6899999999999998E-4</v>
      </c>
      <c r="AS224" t="s">
        <v>878</v>
      </c>
      <c r="AT224" t="s">
        <v>878</v>
      </c>
      <c r="AU224" t="s">
        <v>878</v>
      </c>
      <c r="AV224" t="s">
        <v>878</v>
      </c>
      <c r="AW224" t="s">
        <v>878</v>
      </c>
      <c r="AX224">
        <v>9.9000000000000005E-2</v>
      </c>
      <c r="AY224">
        <v>2.9E-5</v>
      </c>
      <c r="AZ224">
        <v>2.5900000000000001E-4</v>
      </c>
      <c r="BA224" t="s">
        <v>878</v>
      </c>
      <c r="BB224">
        <v>42.569298199999999</v>
      </c>
      <c r="BC224" t="s">
        <v>878</v>
      </c>
      <c r="BD224">
        <v>1.4300000000000001E-4</v>
      </c>
      <c r="BE224">
        <v>4.0299999999999997E-3</v>
      </c>
      <c r="BF224">
        <v>3.6000000000000001E-5</v>
      </c>
      <c r="BG224">
        <v>2.5000000000000001E-5</v>
      </c>
      <c r="BH224" t="s">
        <v>878</v>
      </c>
      <c r="BI224">
        <v>4.8099999999999998E-4</v>
      </c>
      <c r="BJ224">
        <v>0.109</v>
      </c>
      <c r="BK224">
        <v>2.5000000000000001E-5</v>
      </c>
      <c r="BL224" t="s">
        <v>878</v>
      </c>
      <c r="BM224">
        <v>5.9800000000000001E-4</v>
      </c>
      <c r="BN224" t="s">
        <v>878</v>
      </c>
      <c r="BO224">
        <v>2.1699999999999999E-4</v>
      </c>
      <c r="BP224">
        <v>4.8799999999999999E-4</v>
      </c>
      <c r="BQ224">
        <v>4.5000000000000003E-5</v>
      </c>
      <c r="BR224">
        <v>2.3600000000000001E-3</v>
      </c>
      <c r="BS224">
        <v>2.4199999999999998E-3</v>
      </c>
    </row>
    <row r="225" spans="1:71" x14ac:dyDescent="0.25">
      <c r="A225" t="s">
        <v>531</v>
      </c>
      <c r="B225">
        <v>3.2299999999999999E-5</v>
      </c>
      <c r="C225">
        <v>1.92</v>
      </c>
      <c r="D225">
        <v>1.8799999999999999E-3</v>
      </c>
      <c r="E225">
        <v>2.1900000000000001E-4</v>
      </c>
      <c r="F225" t="s">
        <v>878</v>
      </c>
      <c r="G225">
        <v>2.5899999999999999E-2</v>
      </c>
      <c r="H225">
        <v>6.4999999999999994E-5</v>
      </c>
      <c r="I225">
        <v>5.0000000000000002E-5</v>
      </c>
      <c r="J225">
        <v>0.48199999999999998</v>
      </c>
      <c r="K225">
        <v>9.7999999999999993E-6</v>
      </c>
      <c r="L225">
        <v>2.63E-3</v>
      </c>
      <c r="M225" t="s">
        <v>878</v>
      </c>
      <c r="N225">
        <v>1.1199999999999999E-3</v>
      </c>
      <c r="O225">
        <v>8.0000000000000002E-3</v>
      </c>
      <c r="P225">
        <v>2.5700000000000001E-4</v>
      </c>
      <c r="Q225">
        <v>2.5799999999999998E-3</v>
      </c>
      <c r="R225">
        <v>1.46E-4</v>
      </c>
      <c r="S225">
        <v>6.2000000000000003E-5</v>
      </c>
      <c r="T225">
        <v>4.6999999999999997E-5</v>
      </c>
      <c r="U225">
        <v>1.33</v>
      </c>
      <c r="V225">
        <v>5.1400000000000003E-4</v>
      </c>
      <c r="W225">
        <v>1.9799999999999999E-4</v>
      </c>
      <c r="X225" t="s">
        <v>878</v>
      </c>
      <c r="Y225">
        <v>9.6000000000000002E-5</v>
      </c>
      <c r="Z225" t="s">
        <v>878</v>
      </c>
      <c r="AA225">
        <v>2.5000000000000001E-5</v>
      </c>
      <c r="AB225">
        <v>1.7999999999999999E-6</v>
      </c>
      <c r="AC225" t="s">
        <v>878</v>
      </c>
      <c r="AD225">
        <v>0.68500000000000005</v>
      </c>
      <c r="AE225">
        <v>1.31E-3</v>
      </c>
      <c r="AF225">
        <v>2.2799999999999999E-3</v>
      </c>
      <c r="AG225">
        <v>7.6000000000000001E-6</v>
      </c>
      <c r="AH225">
        <v>0.23899999999999999</v>
      </c>
      <c r="AI225">
        <v>1.2999999999999999E-2</v>
      </c>
      <c r="AJ225">
        <v>2.8699999999999998E-4</v>
      </c>
      <c r="AK225">
        <v>0.41899999999999998</v>
      </c>
      <c r="AL225">
        <v>3.4900000000000003E-4</v>
      </c>
      <c r="AM225">
        <v>1.16E-3</v>
      </c>
      <c r="AN225" t="s">
        <v>878</v>
      </c>
      <c r="AO225">
        <v>1.9E-2</v>
      </c>
      <c r="AP225">
        <v>3.16E-3</v>
      </c>
      <c r="AQ225" t="s">
        <v>878</v>
      </c>
      <c r="AR225">
        <v>2.9999999999999997E-4</v>
      </c>
      <c r="AS225" t="s">
        <v>878</v>
      </c>
      <c r="AT225" t="s">
        <v>878</v>
      </c>
      <c r="AU225" t="s">
        <v>878</v>
      </c>
      <c r="AV225" t="s">
        <v>878</v>
      </c>
      <c r="AW225" t="s">
        <v>878</v>
      </c>
      <c r="AX225">
        <v>0.249</v>
      </c>
      <c r="AY225">
        <v>4.5000000000000003E-5</v>
      </c>
      <c r="AZ225">
        <v>2.6400000000000002E-4</v>
      </c>
      <c r="BA225" t="s">
        <v>878</v>
      </c>
      <c r="BB225">
        <v>42.433742100000003</v>
      </c>
      <c r="BC225" t="s">
        <v>878</v>
      </c>
      <c r="BD225">
        <v>1.2999999999999999E-4</v>
      </c>
      <c r="BE225">
        <v>3.7000000000000002E-3</v>
      </c>
      <c r="BF225">
        <v>4.5000000000000003E-5</v>
      </c>
      <c r="BG225">
        <v>2.9E-5</v>
      </c>
      <c r="BH225" t="s">
        <v>878</v>
      </c>
      <c r="BI225">
        <v>6.6500000000000001E-4</v>
      </c>
      <c r="BJ225">
        <v>0.105</v>
      </c>
      <c r="BK225">
        <v>2.4000000000000001E-5</v>
      </c>
      <c r="BL225">
        <v>8.6999999999999997E-6</v>
      </c>
      <c r="BM225">
        <v>2.47E-3</v>
      </c>
      <c r="BN225" t="s">
        <v>878</v>
      </c>
      <c r="BO225">
        <v>2.41E-4</v>
      </c>
      <c r="BP225">
        <v>5.7899999999999998E-4</v>
      </c>
      <c r="BQ225">
        <v>5.5000000000000002E-5</v>
      </c>
      <c r="BR225">
        <v>2.8800000000000002E-3</v>
      </c>
      <c r="BS225">
        <v>3.0699999999999998E-3</v>
      </c>
    </row>
    <row r="226" spans="1:71" x14ac:dyDescent="0.25">
      <c r="A226" t="s">
        <v>532</v>
      </c>
      <c r="B226">
        <v>2.05E-4</v>
      </c>
      <c r="C226">
        <v>1.64</v>
      </c>
      <c r="D226">
        <v>4.8199999999999996E-3</v>
      </c>
      <c r="E226">
        <v>1.7830000000000001E-3</v>
      </c>
      <c r="F226" t="s">
        <v>878</v>
      </c>
      <c r="G226">
        <v>2.1600000000000001E-2</v>
      </c>
      <c r="H226">
        <v>5.5000000000000002E-5</v>
      </c>
      <c r="I226">
        <v>1.1400000000000001E-4</v>
      </c>
      <c r="J226">
        <v>0.45200000000000001</v>
      </c>
      <c r="K226">
        <v>1.8E-5</v>
      </c>
      <c r="L226">
        <v>3.3300000000000001E-3</v>
      </c>
      <c r="M226" t="s">
        <v>878</v>
      </c>
      <c r="N226">
        <v>2.3500000000000001E-3</v>
      </c>
      <c r="O226">
        <v>1.0999999999999999E-2</v>
      </c>
      <c r="P226">
        <v>2.0000000000000001E-4</v>
      </c>
      <c r="Q226">
        <v>5.1999999999999998E-3</v>
      </c>
      <c r="R226">
        <v>2.0699999999999999E-4</v>
      </c>
      <c r="S226">
        <v>9.7E-5</v>
      </c>
      <c r="T226">
        <v>5.8E-5</v>
      </c>
      <c r="U226">
        <v>1.93</v>
      </c>
      <c r="V226">
        <v>4.4799999999999999E-4</v>
      </c>
      <c r="W226">
        <v>2.4600000000000002E-4</v>
      </c>
      <c r="X226" t="s">
        <v>878</v>
      </c>
      <c r="Y226">
        <v>1.26E-4</v>
      </c>
      <c r="Z226" t="s">
        <v>878</v>
      </c>
      <c r="AA226">
        <v>3.6999999999999998E-5</v>
      </c>
      <c r="AB226">
        <v>1.5999999999999999E-6</v>
      </c>
      <c r="AC226" t="s">
        <v>878</v>
      </c>
      <c r="AD226">
        <v>0.55700000000000005</v>
      </c>
      <c r="AE226">
        <v>1.67E-3</v>
      </c>
      <c r="AF226">
        <v>1.7899999999999999E-3</v>
      </c>
      <c r="AG226">
        <v>1.1E-5</v>
      </c>
      <c r="AH226">
        <v>0.27700000000000002</v>
      </c>
      <c r="AI226">
        <v>1.6E-2</v>
      </c>
      <c r="AJ226">
        <v>4.3399999999999998E-4</v>
      </c>
      <c r="AK226">
        <v>0.29899999999999999</v>
      </c>
      <c r="AL226">
        <v>3.4900000000000003E-4</v>
      </c>
      <c r="AM226">
        <v>1.39E-3</v>
      </c>
      <c r="AN226" t="s">
        <v>878</v>
      </c>
      <c r="AO226">
        <v>1.6E-2</v>
      </c>
      <c r="AP226">
        <v>7.9000000000000008E-3</v>
      </c>
      <c r="AQ226" t="s">
        <v>878</v>
      </c>
      <c r="AR226">
        <v>3.6900000000000002E-4</v>
      </c>
      <c r="AS226" t="s">
        <v>878</v>
      </c>
      <c r="AT226" t="s">
        <v>878</v>
      </c>
      <c r="AU226" t="s">
        <v>878</v>
      </c>
      <c r="AV226" t="s">
        <v>878</v>
      </c>
      <c r="AW226" t="s">
        <v>878</v>
      </c>
      <c r="AX226">
        <v>0.64300000000000002</v>
      </c>
      <c r="AY226">
        <v>8.5000000000000006E-5</v>
      </c>
      <c r="AZ226">
        <v>2.6200000000000003E-4</v>
      </c>
      <c r="BA226" t="s">
        <v>878</v>
      </c>
      <c r="BB226">
        <v>42.293511600000002</v>
      </c>
      <c r="BC226" t="s">
        <v>878</v>
      </c>
      <c r="BD226">
        <v>1.11E-4</v>
      </c>
      <c r="BE226">
        <v>3.2399999999999998E-3</v>
      </c>
      <c r="BF226">
        <v>7.2999999999999999E-5</v>
      </c>
      <c r="BG226">
        <v>3.8999999999999999E-5</v>
      </c>
      <c r="BH226" t="s">
        <v>878</v>
      </c>
      <c r="BI226">
        <v>1.23E-3</v>
      </c>
      <c r="BJ226">
        <v>8.5999999999999993E-2</v>
      </c>
      <c r="BK226">
        <v>2.0999999999999999E-5</v>
      </c>
      <c r="BL226" t="s">
        <v>878</v>
      </c>
      <c r="BM226">
        <v>8.2000000000000007E-3</v>
      </c>
      <c r="BN226" t="s">
        <v>878</v>
      </c>
      <c r="BO226">
        <v>2.5900000000000001E-4</v>
      </c>
      <c r="BP226">
        <v>8.1099999999999998E-4</v>
      </c>
      <c r="BQ226">
        <v>8.3999999999999995E-5</v>
      </c>
      <c r="BR226">
        <v>4.0800000000000003E-3</v>
      </c>
      <c r="BS226">
        <v>4.3200000000000001E-3</v>
      </c>
    </row>
    <row r="227" spans="1:71" x14ac:dyDescent="0.25">
      <c r="A227" t="s">
        <v>533</v>
      </c>
      <c r="B227">
        <v>3.6600000000000001E-4</v>
      </c>
      <c r="C227">
        <v>1.61</v>
      </c>
      <c r="D227">
        <v>4.6800000000000001E-3</v>
      </c>
      <c r="E227">
        <v>3.4989999999999999E-3</v>
      </c>
      <c r="F227" t="s">
        <v>878</v>
      </c>
      <c r="G227">
        <v>2.1399999999999999E-2</v>
      </c>
      <c r="H227">
        <v>5.3999999999999998E-5</v>
      </c>
      <c r="I227">
        <v>1.34E-4</v>
      </c>
      <c r="J227">
        <v>0.44700000000000001</v>
      </c>
      <c r="K227">
        <v>1.9000000000000001E-5</v>
      </c>
      <c r="L227">
        <v>3.31E-3</v>
      </c>
      <c r="M227" t="s">
        <v>878</v>
      </c>
      <c r="N227">
        <v>2.4399999999999999E-3</v>
      </c>
      <c r="O227">
        <v>1.11E-2</v>
      </c>
      <c r="P227">
        <v>1.9799999999999999E-4</v>
      </c>
      <c r="Q227">
        <v>1.37E-2</v>
      </c>
      <c r="R227">
        <v>2.0599999999999999E-4</v>
      </c>
      <c r="S227">
        <v>9.6000000000000002E-5</v>
      </c>
      <c r="T227">
        <v>5.7000000000000003E-5</v>
      </c>
      <c r="U227">
        <v>2.04</v>
      </c>
      <c r="V227">
        <v>4.4799999999999999E-4</v>
      </c>
      <c r="W227">
        <v>2.4800000000000001E-4</v>
      </c>
      <c r="X227" t="s">
        <v>878</v>
      </c>
      <c r="Y227">
        <v>1.2899999999999999E-4</v>
      </c>
      <c r="Z227" t="s">
        <v>878</v>
      </c>
      <c r="AA227">
        <v>3.6000000000000001E-5</v>
      </c>
      <c r="AB227">
        <v>2.7E-6</v>
      </c>
      <c r="AC227" t="s">
        <v>878</v>
      </c>
      <c r="AD227">
        <v>0.55400000000000005</v>
      </c>
      <c r="AE227">
        <v>1.65E-3</v>
      </c>
      <c r="AF227">
        <v>1.82E-3</v>
      </c>
      <c r="AG227">
        <v>1.1E-5</v>
      </c>
      <c r="AH227">
        <v>0.28000000000000003</v>
      </c>
      <c r="AI227">
        <v>1.6E-2</v>
      </c>
      <c r="AJ227">
        <v>5.2499999999999997E-4</v>
      </c>
      <c r="AK227">
        <v>0.29899999999999999</v>
      </c>
      <c r="AL227">
        <v>3.6600000000000001E-4</v>
      </c>
      <c r="AM227">
        <v>1.39E-3</v>
      </c>
      <c r="AN227">
        <v>5.4999999999999997E-3</v>
      </c>
      <c r="AO227">
        <v>1.6E-2</v>
      </c>
      <c r="AP227">
        <v>8.6999999999999994E-3</v>
      </c>
      <c r="AQ227" t="s">
        <v>878</v>
      </c>
      <c r="AR227">
        <v>3.68E-4</v>
      </c>
      <c r="AS227" t="s">
        <v>878</v>
      </c>
      <c r="AT227" t="s">
        <v>878</v>
      </c>
      <c r="AU227" t="s">
        <v>878</v>
      </c>
      <c r="AV227" t="s">
        <v>878</v>
      </c>
      <c r="AW227" t="s">
        <v>878</v>
      </c>
      <c r="AX227">
        <v>0.72099999999999997</v>
      </c>
      <c r="AY227">
        <v>8.6000000000000003E-5</v>
      </c>
      <c r="AZ227">
        <v>2.5900000000000001E-4</v>
      </c>
      <c r="BA227" t="s">
        <v>878</v>
      </c>
      <c r="BB227">
        <v>42.190675900000002</v>
      </c>
      <c r="BC227" t="s">
        <v>878</v>
      </c>
      <c r="BD227">
        <v>1.15E-4</v>
      </c>
      <c r="BE227">
        <v>3.16E-3</v>
      </c>
      <c r="BF227">
        <v>7.7000000000000001E-5</v>
      </c>
      <c r="BG227">
        <v>3.6999999999999998E-5</v>
      </c>
      <c r="BH227" t="s">
        <v>878</v>
      </c>
      <c r="BI227">
        <v>1.15E-3</v>
      </c>
      <c r="BJ227">
        <v>9.4E-2</v>
      </c>
      <c r="BK227">
        <v>2.0999999999999999E-5</v>
      </c>
      <c r="BL227">
        <v>1.2999999999999999E-5</v>
      </c>
      <c r="BM227">
        <v>7.4999999999999997E-3</v>
      </c>
      <c r="BN227" t="s">
        <v>878</v>
      </c>
      <c r="BO227">
        <v>2.9300000000000002E-4</v>
      </c>
      <c r="BP227">
        <v>8.0500000000000005E-4</v>
      </c>
      <c r="BQ227">
        <v>8.2999999999999998E-5</v>
      </c>
      <c r="BR227">
        <v>4.5199999999999997E-3</v>
      </c>
      <c r="BS227">
        <v>4.47E-3</v>
      </c>
    </row>
    <row r="228" spans="1:71" x14ac:dyDescent="0.25">
      <c r="A228" t="s">
        <v>534</v>
      </c>
      <c r="B228">
        <v>6.3500000000000004E-4</v>
      </c>
      <c r="C228">
        <v>2.9</v>
      </c>
      <c r="D228">
        <v>5.4999999999999997E-3</v>
      </c>
      <c r="E228">
        <v>8.9969999999999998E-3</v>
      </c>
      <c r="F228" t="s">
        <v>878</v>
      </c>
      <c r="G228">
        <v>3.27E-2</v>
      </c>
      <c r="H228">
        <v>9.7E-5</v>
      </c>
      <c r="I228">
        <v>1.4300000000000001E-4</v>
      </c>
      <c r="J228">
        <v>0.42299999999999999</v>
      </c>
      <c r="K228">
        <v>2.0000000000000002E-5</v>
      </c>
      <c r="L228">
        <v>4.9300000000000004E-3</v>
      </c>
      <c r="M228" t="s">
        <v>878</v>
      </c>
      <c r="N228">
        <v>1.8799999999999999E-3</v>
      </c>
      <c r="O228">
        <v>1.34E-2</v>
      </c>
      <c r="P228">
        <v>3.7599999999999998E-4</v>
      </c>
      <c r="Q228">
        <v>4.9599999999999998E-2</v>
      </c>
      <c r="R228">
        <v>2.5799999999999998E-4</v>
      </c>
      <c r="S228">
        <v>1.27E-4</v>
      </c>
      <c r="T228">
        <v>6.9999999999999994E-5</v>
      </c>
      <c r="U228">
        <v>2.4</v>
      </c>
      <c r="V228">
        <v>7.8700000000000005E-4</v>
      </c>
      <c r="W228">
        <v>3.3500000000000001E-4</v>
      </c>
      <c r="X228" t="s">
        <v>878</v>
      </c>
      <c r="Y228">
        <v>3.28E-4</v>
      </c>
      <c r="Z228" t="s">
        <v>878</v>
      </c>
      <c r="AA228">
        <v>4.6999999999999997E-5</v>
      </c>
      <c r="AB228">
        <v>9.2E-6</v>
      </c>
      <c r="AC228" t="s">
        <v>878</v>
      </c>
      <c r="AD228">
        <v>1.07</v>
      </c>
      <c r="AE228">
        <v>2.4499999999999999E-3</v>
      </c>
      <c r="AF228">
        <v>2.2300000000000002E-3</v>
      </c>
      <c r="AG228">
        <v>1.9000000000000001E-5</v>
      </c>
      <c r="AH228">
        <v>0.505</v>
      </c>
      <c r="AI228">
        <v>0.02</v>
      </c>
      <c r="AJ228">
        <v>8.0699999999999999E-4</v>
      </c>
      <c r="AK228">
        <v>0.36799999999999999</v>
      </c>
      <c r="AL228">
        <v>9.6900000000000003E-4</v>
      </c>
      <c r="AM228">
        <v>2.0699999999999998E-3</v>
      </c>
      <c r="AN228" t="s">
        <v>878</v>
      </c>
      <c r="AO228">
        <v>2.5000000000000001E-2</v>
      </c>
      <c r="AP228">
        <v>1.06E-2</v>
      </c>
      <c r="AQ228" t="s">
        <v>878</v>
      </c>
      <c r="AR228">
        <v>5.6300000000000002E-4</v>
      </c>
      <c r="AS228" t="s">
        <v>878</v>
      </c>
      <c r="AT228" t="s">
        <v>878</v>
      </c>
      <c r="AU228" t="s">
        <v>878</v>
      </c>
      <c r="AV228" t="s">
        <v>878</v>
      </c>
      <c r="AW228" t="s">
        <v>878</v>
      </c>
      <c r="AX228">
        <v>0.60199999999999998</v>
      </c>
      <c r="AY228">
        <v>1.83E-3</v>
      </c>
      <c r="AZ228">
        <v>5.5900000000000004E-4</v>
      </c>
      <c r="BA228" t="s">
        <v>878</v>
      </c>
      <c r="BB228">
        <v>39.8067578</v>
      </c>
      <c r="BC228" t="s">
        <v>878</v>
      </c>
      <c r="BD228">
        <v>2.05E-4</v>
      </c>
      <c r="BE228">
        <v>4.5199999999999997E-3</v>
      </c>
      <c r="BF228">
        <v>1.03E-4</v>
      </c>
      <c r="BG228">
        <v>4.6999999999999997E-5</v>
      </c>
      <c r="BH228" t="s">
        <v>878</v>
      </c>
      <c r="BI228">
        <v>1.34E-3</v>
      </c>
      <c r="BJ228">
        <v>0.30199999999999999</v>
      </c>
      <c r="BK228">
        <v>3.8000000000000002E-5</v>
      </c>
      <c r="BL228">
        <v>1.8E-5</v>
      </c>
      <c r="BM228">
        <v>5.1000000000000004E-3</v>
      </c>
      <c r="BN228">
        <v>3.6411E-3</v>
      </c>
      <c r="BO228">
        <v>5.9299999999999999E-4</v>
      </c>
      <c r="BP228">
        <v>1.09E-3</v>
      </c>
      <c r="BQ228">
        <v>1.2400000000000001E-4</v>
      </c>
      <c r="BR228">
        <v>7.7999999999999996E-3</v>
      </c>
      <c r="BS228">
        <v>1.1299999999999999E-2</v>
      </c>
    </row>
    <row r="229" spans="1:71" x14ac:dyDescent="0.25">
      <c r="A229" t="s">
        <v>535</v>
      </c>
      <c r="B229" t="s">
        <v>878</v>
      </c>
      <c r="C229" t="s">
        <v>878</v>
      </c>
      <c r="D229" t="s">
        <v>878</v>
      </c>
      <c r="E229">
        <v>3.7100000000000001E-5</v>
      </c>
      <c r="F229" t="s">
        <v>878</v>
      </c>
      <c r="G229" t="s">
        <v>878</v>
      </c>
      <c r="H229" t="s">
        <v>878</v>
      </c>
      <c r="I229" t="s">
        <v>878</v>
      </c>
      <c r="J229" t="s">
        <v>878</v>
      </c>
      <c r="K229" t="s">
        <v>878</v>
      </c>
      <c r="L229" t="s">
        <v>878</v>
      </c>
      <c r="M229" t="s">
        <v>878</v>
      </c>
      <c r="N229" t="s">
        <v>878</v>
      </c>
      <c r="O229" t="s">
        <v>878</v>
      </c>
      <c r="P229" t="s">
        <v>878</v>
      </c>
      <c r="Q229" t="s">
        <v>878</v>
      </c>
      <c r="R229" t="s">
        <v>878</v>
      </c>
      <c r="S229" t="s">
        <v>878</v>
      </c>
      <c r="T229" t="s">
        <v>878</v>
      </c>
      <c r="U229" t="s">
        <v>878</v>
      </c>
      <c r="V229" t="s">
        <v>878</v>
      </c>
      <c r="W229" t="s">
        <v>878</v>
      </c>
      <c r="X229" t="s">
        <v>878</v>
      </c>
      <c r="Y229" t="s">
        <v>878</v>
      </c>
      <c r="Z229" t="s">
        <v>878</v>
      </c>
      <c r="AA229" t="s">
        <v>878</v>
      </c>
      <c r="AB229" t="s">
        <v>878</v>
      </c>
      <c r="AC229" t="s">
        <v>878</v>
      </c>
      <c r="AD229" t="s">
        <v>878</v>
      </c>
      <c r="AE229" t="s">
        <v>878</v>
      </c>
      <c r="AF229" t="s">
        <v>878</v>
      </c>
      <c r="AG229" t="s">
        <v>878</v>
      </c>
      <c r="AH229" t="s">
        <v>878</v>
      </c>
      <c r="AI229" t="s">
        <v>878</v>
      </c>
      <c r="AJ229" t="s">
        <v>878</v>
      </c>
      <c r="AK229" t="s">
        <v>878</v>
      </c>
      <c r="AL229" t="s">
        <v>878</v>
      </c>
      <c r="AM229" t="s">
        <v>878</v>
      </c>
      <c r="AN229" t="s">
        <v>878</v>
      </c>
      <c r="AO229" t="s">
        <v>878</v>
      </c>
      <c r="AP229" t="s">
        <v>878</v>
      </c>
      <c r="AQ229" t="s">
        <v>878</v>
      </c>
      <c r="AR229" t="s">
        <v>878</v>
      </c>
      <c r="AS229" t="s">
        <v>878</v>
      </c>
      <c r="AT229" t="s">
        <v>878</v>
      </c>
      <c r="AU229" t="s">
        <v>878</v>
      </c>
      <c r="AV229" t="s">
        <v>878</v>
      </c>
      <c r="AW229" t="s">
        <v>878</v>
      </c>
      <c r="AX229" t="s">
        <v>878</v>
      </c>
      <c r="AY229" t="s">
        <v>878</v>
      </c>
      <c r="AZ229" t="s">
        <v>878</v>
      </c>
      <c r="BA229" t="s">
        <v>878</v>
      </c>
      <c r="BB229" t="s">
        <v>878</v>
      </c>
      <c r="BC229" t="s">
        <v>878</v>
      </c>
      <c r="BD229" t="s">
        <v>878</v>
      </c>
      <c r="BE229" t="s">
        <v>878</v>
      </c>
      <c r="BF229" t="s">
        <v>878</v>
      </c>
      <c r="BG229" t="s">
        <v>878</v>
      </c>
      <c r="BH229" t="s">
        <v>878</v>
      </c>
      <c r="BI229" t="s">
        <v>878</v>
      </c>
      <c r="BJ229" t="s">
        <v>878</v>
      </c>
      <c r="BK229" t="s">
        <v>878</v>
      </c>
      <c r="BL229" t="s">
        <v>878</v>
      </c>
      <c r="BM229" t="s">
        <v>878</v>
      </c>
      <c r="BN229" t="s">
        <v>878</v>
      </c>
      <c r="BO229" t="s">
        <v>878</v>
      </c>
      <c r="BP229" t="s">
        <v>878</v>
      </c>
      <c r="BQ229" t="s">
        <v>878</v>
      </c>
      <c r="BR229" t="s">
        <v>878</v>
      </c>
      <c r="BS229" t="s">
        <v>878</v>
      </c>
    </row>
    <row r="230" spans="1:71" x14ac:dyDescent="0.25">
      <c r="A230" t="s">
        <v>538</v>
      </c>
      <c r="B230" t="s">
        <v>878</v>
      </c>
      <c r="C230" t="s">
        <v>878</v>
      </c>
      <c r="D230" t="s">
        <v>878</v>
      </c>
      <c r="E230">
        <v>5.9899999999999999E-5</v>
      </c>
      <c r="F230" t="s">
        <v>878</v>
      </c>
      <c r="G230" t="s">
        <v>878</v>
      </c>
      <c r="H230" t="s">
        <v>878</v>
      </c>
      <c r="I230" t="s">
        <v>878</v>
      </c>
      <c r="J230" t="s">
        <v>878</v>
      </c>
      <c r="K230" t="s">
        <v>878</v>
      </c>
      <c r="L230" t="s">
        <v>878</v>
      </c>
      <c r="M230" t="s">
        <v>878</v>
      </c>
      <c r="N230" t="s">
        <v>878</v>
      </c>
      <c r="O230" t="s">
        <v>878</v>
      </c>
      <c r="P230" t="s">
        <v>878</v>
      </c>
      <c r="Q230" t="s">
        <v>878</v>
      </c>
      <c r="R230" t="s">
        <v>878</v>
      </c>
      <c r="S230" t="s">
        <v>878</v>
      </c>
      <c r="T230" t="s">
        <v>878</v>
      </c>
      <c r="U230" t="s">
        <v>878</v>
      </c>
      <c r="V230" t="s">
        <v>878</v>
      </c>
      <c r="W230" t="s">
        <v>878</v>
      </c>
      <c r="X230" t="s">
        <v>878</v>
      </c>
      <c r="Y230" t="s">
        <v>878</v>
      </c>
      <c r="Z230" t="s">
        <v>878</v>
      </c>
      <c r="AA230" t="s">
        <v>878</v>
      </c>
      <c r="AB230" t="s">
        <v>878</v>
      </c>
      <c r="AC230" t="s">
        <v>878</v>
      </c>
      <c r="AD230" t="s">
        <v>878</v>
      </c>
      <c r="AE230" t="s">
        <v>878</v>
      </c>
      <c r="AF230" t="s">
        <v>878</v>
      </c>
      <c r="AG230" t="s">
        <v>878</v>
      </c>
      <c r="AH230" t="s">
        <v>878</v>
      </c>
      <c r="AI230" t="s">
        <v>878</v>
      </c>
      <c r="AJ230" t="s">
        <v>878</v>
      </c>
      <c r="AK230" t="s">
        <v>878</v>
      </c>
      <c r="AL230" t="s">
        <v>878</v>
      </c>
      <c r="AM230" t="s">
        <v>878</v>
      </c>
      <c r="AN230" t="s">
        <v>878</v>
      </c>
      <c r="AO230" t="s">
        <v>878</v>
      </c>
      <c r="AP230" t="s">
        <v>878</v>
      </c>
      <c r="AQ230" t="s">
        <v>878</v>
      </c>
      <c r="AR230" t="s">
        <v>878</v>
      </c>
      <c r="AS230" t="s">
        <v>878</v>
      </c>
      <c r="AT230" t="s">
        <v>878</v>
      </c>
      <c r="AU230" t="s">
        <v>878</v>
      </c>
      <c r="AV230" t="s">
        <v>878</v>
      </c>
      <c r="AW230" t="s">
        <v>878</v>
      </c>
      <c r="AX230" t="s">
        <v>878</v>
      </c>
      <c r="AY230" t="s">
        <v>878</v>
      </c>
      <c r="AZ230" t="s">
        <v>878</v>
      </c>
      <c r="BA230" t="s">
        <v>878</v>
      </c>
      <c r="BB230" t="s">
        <v>878</v>
      </c>
      <c r="BC230" t="s">
        <v>878</v>
      </c>
      <c r="BD230" t="s">
        <v>878</v>
      </c>
      <c r="BE230" t="s">
        <v>878</v>
      </c>
      <c r="BF230" t="s">
        <v>878</v>
      </c>
      <c r="BG230" t="s">
        <v>878</v>
      </c>
      <c r="BH230" t="s">
        <v>878</v>
      </c>
      <c r="BI230" t="s">
        <v>878</v>
      </c>
      <c r="BJ230" t="s">
        <v>878</v>
      </c>
      <c r="BK230" t="s">
        <v>878</v>
      </c>
      <c r="BL230" t="s">
        <v>878</v>
      </c>
      <c r="BM230" t="s">
        <v>878</v>
      </c>
      <c r="BN230" t="s">
        <v>878</v>
      </c>
      <c r="BO230" t="s">
        <v>878</v>
      </c>
      <c r="BP230" t="s">
        <v>878</v>
      </c>
      <c r="BQ230" t="s">
        <v>878</v>
      </c>
      <c r="BR230" t="s">
        <v>878</v>
      </c>
      <c r="BS230" t="s">
        <v>878</v>
      </c>
    </row>
    <row r="231" spans="1:71" x14ac:dyDescent="0.25">
      <c r="A231" t="s">
        <v>539</v>
      </c>
      <c r="B231" t="s">
        <v>878</v>
      </c>
      <c r="C231" t="s">
        <v>878</v>
      </c>
      <c r="D231" t="s">
        <v>878</v>
      </c>
      <c r="E231">
        <v>8.5400000000000002E-5</v>
      </c>
      <c r="F231" t="s">
        <v>878</v>
      </c>
      <c r="G231" t="s">
        <v>878</v>
      </c>
      <c r="H231" t="s">
        <v>878</v>
      </c>
      <c r="I231" t="s">
        <v>878</v>
      </c>
      <c r="J231" t="s">
        <v>878</v>
      </c>
      <c r="K231" t="s">
        <v>878</v>
      </c>
      <c r="L231" t="s">
        <v>878</v>
      </c>
      <c r="M231" t="s">
        <v>878</v>
      </c>
      <c r="N231" t="s">
        <v>878</v>
      </c>
      <c r="O231" t="s">
        <v>878</v>
      </c>
      <c r="P231" t="s">
        <v>878</v>
      </c>
      <c r="Q231" t="s">
        <v>878</v>
      </c>
      <c r="R231" t="s">
        <v>878</v>
      </c>
      <c r="S231" t="s">
        <v>878</v>
      </c>
      <c r="T231" t="s">
        <v>878</v>
      </c>
      <c r="U231" t="s">
        <v>878</v>
      </c>
      <c r="V231" t="s">
        <v>878</v>
      </c>
      <c r="W231" t="s">
        <v>878</v>
      </c>
      <c r="X231" t="s">
        <v>878</v>
      </c>
      <c r="Y231" t="s">
        <v>878</v>
      </c>
      <c r="Z231" t="s">
        <v>878</v>
      </c>
      <c r="AA231" t="s">
        <v>878</v>
      </c>
      <c r="AB231" t="s">
        <v>878</v>
      </c>
      <c r="AC231" t="s">
        <v>878</v>
      </c>
      <c r="AD231" t="s">
        <v>878</v>
      </c>
      <c r="AE231" t="s">
        <v>878</v>
      </c>
      <c r="AF231" t="s">
        <v>878</v>
      </c>
      <c r="AG231" t="s">
        <v>878</v>
      </c>
      <c r="AH231" t="s">
        <v>878</v>
      </c>
      <c r="AI231" t="s">
        <v>878</v>
      </c>
      <c r="AJ231" t="s">
        <v>878</v>
      </c>
      <c r="AK231" t="s">
        <v>878</v>
      </c>
      <c r="AL231" t="s">
        <v>878</v>
      </c>
      <c r="AM231" t="s">
        <v>878</v>
      </c>
      <c r="AN231" t="s">
        <v>878</v>
      </c>
      <c r="AO231" t="s">
        <v>878</v>
      </c>
      <c r="AP231" t="s">
        <v>878</v>
      </c>
      <c r="AQ231" t="s">
        <v>878</v>
      </c>
      <c r="AR231" t="s">
        <v>878</v>
      </c>
      <c r="AS231" t="s">
        <v>878</v>
      </c>
      <c r="AT231" t="s">
        <v>878</v>
      </c>
      <c r="AU231" t="s">
        <v>878</v>
      </c>
      <c r="AV231" t="s">
        <v>878</v>
      </c>
      <c r="AW231" t="s">
        <v>878</v>
      </c>
      <c r="AX231" t="s">
        <v>878</v>
      </c>
      <c r="AY231" t="s">
        <v>878</v>
      </c>
      <c r="AZ231" t="s">
        <v>878</v>
      </c>
      <c r="BA231" t="s">
        <v>878</v>
      </c>
      <c r="BB231" t="s">
        <v>878</v>
      </c>
      <c r="BC231" t="s">
        <v>878</v>
      </c>
      <c r="BD231" t="s">
        <v>878</v>
      </c>
      <c r="BE231" t="s">
        <v>878</v>
      </c>
      <c r="BF231" t="s">
        <v>878</v>
      </c>
      <c r="BG231" t="s">
        <v>878</v>
      </c>
      <c r="BH231" t="s">
        <v>878</v>
      </c>
      <c r="BI231" t="s">
        <v>878</v>
      </c>
      <c r="BJ231" t="s">
        <v>878</v>
      </c>
      <c r="BK231" t="s">
        <v>878</v>
      </c>
      <c r="BL231" t="s">
        <v>878</v>
      </c>
      <c r="BM231" t="s">
        <v>878</v>
      </c>
      <c r="BN231" t="s">
        <v>878</v>
      </c>
      <c r="BO231" t="s">
        <v>878</v>
      </c>
      <c r="BP231" t="s">
        <v>878</v>
      </c>
      <c r="BQ231" t="s">
        <v>878</v>
      </c>
      <c r="BR231" t="s">
        <v>878</v>
      </c>
      <c r="BS231" t="s">
        <v>878</v>
      </c>
    </row>
    <row r="232" spans="1:71" x14ac:dyDescent="0.25">
      <c r="A232" t="s">
        <v>540</v>
      </c>
      <c r="B232" t="s">
        <v>878</v>
      </c>
      <c r="C232" t="s">
        <v>878</v>
      </c>
      <c r="D232" t="s">
        <v>878</v>
      </c>
      <c r="E232">
        <v>8.8499999999999996E-5</v>
      </c>
      <c r="F232" t="s">
        <v>878</v>
      </c>
      <c r="G232" t="s">
        <v>878</v>
      </c>
      <c r="H232" t="s">
        <v>878</v>
      </c>
      <c r="I232" t="s">
        <v>878</v>
      </c>
      <c r="J232" t="s">
        <v>878</v>
      </c>
      <c r="K232" t="s">
        <v>878</v>
      </c>
      <c r="L232" t="s">
        <v>878</v>
      </c>
      <c r="M232" t="s">
        <v>878</v>
      </c>
      <c r="N232" t="s">
        <v>878</v>
      </c>
      <c r="O232" t="s">
        <v>878</v>
      </c>
      <c r="P232" t="s">
        <v>878</v>
      </c>
      <c r="Q232" t="s">
        <v>878</v>
      </c>
      <c r="R232" t="s">
        <v>878</v>
      </c>
      <c r="S232" t="s">
        <v>878</v>
      </c>
      <c r="T232" t="s">
        <v>878</v>
      </c>
      <c r="U232" t="s">
        <v>878</v>
      </c>
      <c r="V232" t="s">
        <v>878</v>
      </c>
      <c r="W232" t="s">
        <v>878</v>
      </c>
      <c r="X232" t="s">
        <v>878</v>
      </c>
      <c r="Y232" t="s">
        <v>878</v>
      </c>
      <c r="Z232" t="s">
        <v>878</v>
      </c>
      <c r="AA232" t="s">
        <v>878</v>
      </c>
      <c r="AB232" t="s">
        <v>878</v>
      </c>
      <c r="AC232" t="s">
        <v>878</v>
      </c>
      <c r="AD232" t="s">
        <v>878</v>
      </c>
      <c r="AE232" t="s">
        <v>878</v>
      </c>
      <c r="AF232" t="s">
        <v>878</v>
      </c>
      <c r="AG232" t="s">
        <v>878</v>
      </c>
      <c r="AH232" t="s">
        <v>878</v>
      </c>
      <c r="AI232" t="s">
        <v>878</v>
      </c>
      <c r="AJ232" t="s">
        <v>878</v>
      </c>
      <c r="AK232" t="s">
        <v>878</v>
      </c>
      <c r="AL232" t="s">
        <v>878</v>
      </c>
      <c r="AM232" t="s">
        <v>878</v>
      </c>
      <c r="AN232" t="s">
        <v>878</v>
      </c>
      <c r="AO232" t="s">
        <v>878</v>
      </c>
      <c r="AP232" t="s">
        <v>878</v>
      </c>
      <c r="AQ232" t="s">
        <v>878</v>
      </c>
      <c r="AR232" t="s">
        <v>878</v>
      </c>
      <c r="AS232" t="s">
        <v>878</v>
      </c>
      <c r="AT232" t="s">
        <v>878</v>
      </c>
      <c r="AU232" t="s">
        <v>878</v>
      </c>
      <c r="AV232" t="s">
        <v>878</v>
      </c>
      <c r="AW232" t="s">
        <v>878</v>
      </c>
      <c r="AX232" t="s">
        <v>878</v>
      </c>
      <c r="AY232" t="s">
        <v>878</v>
      </c>
      <c r="AZ232" t="s">
        <v>878</v>
      </c>
      <c r="BA232" t="s">
        <v>878</v>
      </c>
      <c r="BB232" t="s">
        <v>878</v>
      </c>
      <c r="BC232" t="s">
        <v>878</v>
      </c>
      <c r="BD232" t="s">
        <v>878</v>
      </c>
      <c r="BE232" t="s">
        <v>878</v>
      </c>
      <c r="BF232" t="s">
        <v>878</v>
      </c>
      <c r="BG232" t="s">
        <v>878</v>
      </c>
      <c r="BH232" t="s">
        <v>878</v>
      </c>
      <c r="BI232" t="s">
        <v>878</v>
      </c>
      <c r="BJ232" t="s">
        <v>878</v>
      </c>
      <c r="BK232" t="s">
        <v>878</v>
      </c>
      <c r="BL232" t="s">
        <v>878</v>
      </c>
      <c r="BM232" t="s">
        <v>878</v>
      </c>
      <c r="BN232" t="s">
        <v>878</v>
      </c>
      <c r="BO232" t="s">
        <v>878</v>
      </c>
      <c r="BP232" t="s">
        <v>878</v>
      </c>
      <c r="BQ232" t="s">
        <v>878</v>
      </c>
      <c r="BR232" t="s">
        <v>878</v>
      </c>
      <c r="BS232" t="s">
        <v>878</v>
      </c>
    </row>
    <row r="233" spans="1:71" x14ac:dyDescent="0.25">
      <c r="A233" t="s">
        <v>541</v>
      </c>
      <c r="B233">
        <v>2.7999999999999999E-6</v>
      </c>
      <c r="C233">
        <v>7.9</v>
      </c>
      <c r="D233">
        <v>1.55E-4</v>
      </c>
      <c r="E233" s="2">
        <v>1.9999999999999999E-7</v>
      </c>
      <c r="F233" t="s">
        <v>878</v>
      </c>
      <c r="G233">
        <v>5.3699999999999998E-2</v>
      </c>
      <c r="H233">
        <v>2.1800000000000001E-4</v>
      </c>
      <c r="I233">
        <v>3.1999999999999999E-6</v>
      </c>
      <c r="J233">
        <v>5.67</v>
      </c>
      <c r="K233">
        <v>1.4E-5</v>
      </c>
      <c r="L233">
        <v>5.7999999999999996E-3</v>
      </c>
      <c r="M233" t="s">
        <v>878</v>
      </c>
      <c r="N233">
        <v>4.5100000000000001E-3</v>
      </c>
      <c r="O233">
        <v>1.5599999999999999E-2</v>
      </c>
      <c r="P233">
        <v>1.17E-4</v>
      </c>
      <c r="Q233">
        <v>4.4400000000000004E-3</v>
      </c>
      <c r="R233">
        <v>4.3600000000000003E-4</v>
      </c>
      <c r="S233">
        <v>2.04E-4</v>
      </c>
      <c r="T233">
        <v>1.8200000000000001E-4</v>
      </c>
      <c r="U233">
        <v>8.06</v>
      </c>
      <c r="V233">
        <v>2.2300000000000002E-3</v>
      </c>
      <c r="W233">
        <v>5.4100000000000003E-4</v>
      </c>
      <c r="X233">
        <v>1.2999999999999999E-5</v>
      </c>
      <c r="Y233">
        <v>4.8099999999999998E-4</v>
      </c>
      <c r="Z233" t="s">
        <v>878</v>
      </c>
      <c r="AA233">
        <v>7.7999999999999999E-5</v>
      </c>
      <c r="AB233">
        <v>7.1999999999999997E-6</v>
      </c>
      <c r="AC233" t="s">
        <v>878</v>
      </c>
      <c r="AD233">
        <v>1.71</v>
      </c>
      <c r="AE233">
        <v>2.8300000000000001E-3</v>
      </c>
      <c r="AF233">
        <v>1.09E-3</v>
      </c>
      <c r="AG233">
        <v>2.3E-5</v>
      </c>
      <c r="AH233">
        <v>4.58</v>
      </c>
      <c r="AI233">
        <v>0.11600000000000001</v>
      </c>
      <c r="AJ233">
        <v>4.2700000000000002E-4</v>
      </c>
      <c r="AK233">
        <v>2.38</v>
      </c>
      <c r="AL233">
        <v>4.5500000000000002E-3</v>
      </c>
      <c r="AM233">
        <v>2.7499999999999998E-3</v>
      </c>
      <c r="AN233">
        <v>1.4500000000000001E-2</v>
      </c>
      <c r="AO233">
        <v>0.255</v>
      </c>
      <c r="AP233">
        <v>3.7500000000000001E-4</v>
      </c>
      <c r="AQ233" s="2">
        <v>1.9999999999999999E-7</v>
      </c>
      <c r="AR233">
        <v>6.96E-4</v>
      </c>
      <c r="AS233" s="2">
        <v>4.9999999999999998E-7</v>
      </c>
      <c r="AT233">
        <v>3.6800000000000001E-3</v>
      </c>
      <c r="AU233" t="s">
        <v>878</v>
      </c>
      <c r="AV233" t="s">
        <v>878</v>
      </c>
      <c r="AW233" t="s">
        <v>878</v>
      </c>
      <c r="AX233">
        <v>4.3999999999999997E-2</v>
      </c>
      <c r="AY233" t="s">
        <v>878</v>
      </c>
      <c r="AZ233">
        <v>2E-3</v>
      </c>
      <c r="BA233" t="s">
        <v>878</v>
      </c>
      <c r="BB233">
        <v>21.9554182</v>
      </c>
      <c r="BC233">
        <v>5.6800000000000004E-4</v>
      </c>
      <c r="BD233">
        <v>1.8799999999999999E-4</v>
      </c>
      <c r="BE233">
        <v>7.7600000000000002E-2</v>
      </c>
      <c r="BF233">
        <v>2.9700000000000001E-4</v>
      </c>
      <c r="BG233">
        <v>7.7999999999999999E-5</v>
      </c>
      <c r="BH233" t="s">
        <v>878</v>
      </c>
      <c r="BI233">
        <v>3.7800000000000003E-4</v>
      </c>
      <c r="BJ233">
        <v>1.22</v>
      </c>
      <c r="BK233">
        <v>1.2999999999999999E-5</v>
      </c>
      <c r="BL233">
        <v>2.6999999999999999E-5</v>
      </c>
      <c r="BM233">
        <v>1.34E-4</v>
      </c>
      <c r="BN233">
        <v>2.0799999999999999E-2</v>
      </c>
      <c r="BO233">
        <v>2.0999999999999999E-5</v>
      </c>
      <c r="BP233">
        <v>1.9499999999999999E-3</v>
      </c>
      <c r="BQ233">
        <v>1.55E-4</v>
      </c>
      <c r="BR233">
        <v>1.09E-2</v>
      </c>
      <c r="BS233">
        <v>2.0400000000000001E-2</v>
      </c>
    </row>
    <row r="234" spans="1:71" x14ac:dyDescent="0.25">
      <c r="A234" t="s">
        <v>542</v>
      </c>
      <c r="B234">
        <v>7.2100000000000003E-3</v>
      </c>
      <c r="C234">
        <v>5.24</v>
      </c>
      <c r="D234">
        <v>1.4500000000000001E-2</v>
      </c>
      <c r="E234" t="s">
        <v>878</v>
      </c>
      <c r="F234">
        <v>9.9000000000000008E-3</v>
      </c>
      <c r="G234">
        <v>0.2212259</v>
      </c>
      <c r="H234">
        <v>2.22E-4</v>
      </c>
      <c r="I234">
        <v>8.2799999999999996E-4</v>
      </c>
      <c r="J234">
        <v>1.03</v>
      </c>
      <c r="K234">
        <v>1.4E-2</v>
      </c>
      <c r="L234">
        <v>6.4000000000000003E-3</v>
      </c>
      <c r="M234" t="s">
        <v>878</v>
      </c>
      <c r="N234">
        <v>1.7700000000000001E-3</v>
      </c>
      <c r="O234">
        <v>1.61E-2</v>
      </c>
      <c r="P234">
        <v>3.2400000000000001E-4</v>
      </c>
      <c r="Q234">
        <v>7.85E-2</v>
      </c>
      <c r="R234">
        <v>3.1700000000000001E-4</v>
      </c>
      <c r="S234">
        <v>1.6200000000000001E-4</v>
      </c>
      <c r="T234">
        <v>1.03E-4</v>
      </c>
      <c r="U234">
        <v>5.18</v>
      </c>
      <c r="V234">
        <v>1.5900000000000001E-3</v>
      </c>
      <c r="W234">
        <v>4.2000000000000002E-4</v>
      </c>
      <c r="X234">
        <v>4.4299999999999998E-4</v>
      </c>
      <c r="Y234">
        <v>2.05E-4</v>
      </c>
      <c r="Z234">
        <v>2.0900000000000001E-4</v>
      </c>
      <c r="AA234">
        <v>5.7000000000000003E-5</v>
      </c>
      <c r="AB234">
        <v>1.5100000000000001E-4</v>
      </c>
      <c r="AC234" t="s">
        <v>878</v>
      </c>
      <c r="AD234">
        <v>2.57</v>
      </c>
      <c r="AE234">
        <v>3.16E-3</v>
      </c>
      <c r="AF234">
        <v>2.1700000000000001E-3</v>
      </c>
      <c r="AG234">
        <v>2.5000000000000001E-5</v>
      </c>
      <c r="AH234">
        <v>0.85799999999999998</v>
      </c>
      <c r="AI234">
        <v>0.113</v>
      </c>
      <c r="AJ234">
        <v>9.8400000000000007E-4</v>
      </c>
      <c r="AK234">
        <v>9.1999999999999998E-2</v>
      </c>
      <c r="AL234">
        <v>9.7300000000000002E-4</v>
      </c>
      <c r="AM234">
        <v>2.7100000000000002E-3</v>
      </c>
      <c r="AN234">
        <v>2.3699999999999999E-2</v>
      </c>
      <c r="AO234">
        <v>3.4000000000000002E-2</v>
      </c>
      <c r="AP234">
        <v>3.79</v>
      </c>
      <c r="AQ234" t="s">
        <v>878</v>
      </c>
      <c r="AR234">
        <v>7.27E-4</v>
      </c>
      <c r="AS234" t="s">
        <v>878</v>
      </c>
      <c r="AT234">
        <v>1.26E-2</v>
      </c>
      <c r="AU234" t="s">
        <v>878</v>
      </c>
      <c r="AV234" t="s">
        <v>878</v>
      </c>
      <c r="AW234" t="s">
        <v>878</v>
      </c>
      <c r="AX234">
        <v>5.37</v>
      </c>
      <c r="AY234">
        <v>9.1999999999999998E-3</v>
      </c>
      <c r="AZ234">
        <v>9.2199999999999997E-4</v>
      </c>
      <c r="BA234">
        <v>2.9100000000000003E-4</v>
      </c>
      <c r="BB234">
        <v>26.1576582</v>
      </c>
      <c r="BC234">
        <v>5.0699999999999996E-4</v>
      </c>
      <c r="BD234">
        <v>3.1399999999999999E-4</v>
      </c>
      <c r="BE234">
        <v>6.1000000000000004E-3</v>
      </c>
      <c r="BF234">
        <v>2.1999999999999999E-5</v>
      </c>
      <c r="BG234">
        <v>5.5999999999999999E-5</v>
      </c>
      <c r="BH234">
        <v>2.5999999999999998E-5</v>
      </c>
      <c r="BI234">
        <v>1.09E-3</v>
      </c>
      <c r="BJ234">
        <v>0.16800000000000001</v>
      </c>
      <c r="BK234">
        <v>1.9599999999999999E-3</v>
      </c>
      <c r="BL234">
        <v>2.8E-5</v>
      </c>
      <c r="BM234">
        <v>3.9199999999999999E-4</v>
      </c>
      <c r="BN234">
        <v>1.17E-2</v>
      </c>
      <c r="BO234">
        <v>1.9900000000000001E-4</v>
      </c>
      <c r="BP234">
        <v>1.49E-3</v>
      </c>
      <c r="BQ234">
        <v>1.7100000000000001E-4</v>
      </c>
      <c r="BR234">
        <v>5.45</v>
      </c>
      <c r="BS234">
        <v>6.6E-3</v>
      </c>
    </row>
    <row r="235" spans="1:71" x14ac:dyDescent="0.25">
      <c r="A235" t="s">
        <v>543</v>
      </c>
      <c r="B235">
        <v>1.0200000000000001E-2</v>
      </c>
      <c r="C235">
        <v>4.37</v>
      </c>
      <c r="D235">
        <v>3.6799999999999999E-2</v>
      </c>
      <c r="E235" t="s">
        <v>878</v>
      </c>
      <c r="F235">
        <v>8.3000000000000001E-3</v>
      </c>
      <c r="G235">
        <v>0.18898239999999999</v>
      </c>
      <c r="H235">
        <v>1.8900000000000001E-4</v>
      </c>
      <c r="I235">
        <v>1.4599999999999999E-3</v>
      </c>
      <c r="J235">
        <v>0.93500000000000005</v>
      </c>
      <c r="K235">
        <v>2.5499999999999998E-2</v>
      </c>
      <c r="L235">
        <v>5.7999999999999996E-3</v>
      </c>
      <c r="M235" t="s">
        <v>878</v>
      </c>
      <c r="N235">
        <v>1.2700000000000001E-3</v>
      </c>
      <c r="O235">
        <v>9.7999999999999997E-3</v>
      </c>
      <c r="P235">
        <v>2.5999999999999998E-4</v>
      </c>
      <c r="Q235">
        <v>0.161</v>
      </c>
      <c r="R235">
        <v>3.1E-4</v>
      </c>
      <c r="S235">
        <v>1.5899999999999999E-4</v>
      </c>
      <c r="T235">
        <v>1.1900000000000001E-4</v>
      </c>
      <c r="U235">
        <v>5.97</v>
      </c>
      <c r="V235">
        <v>1.4499999999999999E-3</v>
      </c>
      <c r="W235">
        <v>4.0000000000000002E-4</v>
      </c>
      <c r="X235">
        <v>4.2200000000000001E-4</v>
      </c>
      <c r="Y235">
        <v>1.7100000000000001E-4</v>
      </c>
      <c r="Z235">
        <v>3.8299999999999999E-4</v>
      </c>
      <c r="AA235">
        <v>5.8999999999999998E-5</v>
      </c>
      <c r="AB235">
        <v>1.64E-4</v>
      </c>
      <c r="AC235" t="s">
        <v>878</v>
      </c>
      <c r="AD235">
        <v>2.13</v>
      </c>
      <c r="AE235">
        <v>2.8999999999999998E-3</v>
      </c>
      <c r="AF235">
        <v>1.74E-3</v>
      </c>
      <c r="AG235">
        <v>2.3E-5</v>
      </c>
      <c r="AH235">
        <v>0.66600000000000004</v>
      </c>
      <c r="AI235">
        <v>0.44700000000000001</v>
      </c>
      <c r="AJ235">
        <v>1.6299999999999999E-3</v>
      </c>
      <c r="AK235">
        <v>7.0000000000000007E-2</v>
      </c>
      <c r="AL235">
        <v>8.8599999999999996E-4</v>
      </c>
      <c r="AM235">
        <v>2.49E-3</v>
      </c>
      <c r="AN235">
        <v>1.0999999999999999E-2</v>
      </c>
      <c r="AO235">
        <v>3.1E-2</v>
      </c>
      <c r="AP235">
        <v>5.0199999999999996</v>
      </c>
      <c r="AQ235" t="s">
        <v>878</v>
      </c>
      <c r="AR235">
        <v>6.6E-4</v>
      </c>
      <c r="AS235" t="s">
        <v>878</v>
      </c>
      <c r="AT235">
        <v>1.01E-2</v>
      </c>
      <c r="AU235" t="s">
        <v>878</v>
      </c>
      <c r="AV235" t="s">
        <v>878</v>
      </c>
      <c r="AW235" t="s">
        <v>878</v>
      </c>
      <c r="AX235">
        <v>8.89</v>
      </c>
      <c r="AY235">
        <v>1.2200000000000001E-2</v>
      </c>
      <c r="AZ235">
        <v>7.4700000000000005E-4</v>
      </c>
      <c r="BA235">
        <v>2.9300000000000002E-4</v>
      </c>
      <c r="BB235">
        <v>22.0582539</v>
      </c>
      <c r="BC235">
        <v>4.9799999999999996E-4</v>
      </c>
      <c r="BD235">
        <v>3.1700000000000001E-4</v>
      </c>
      <c r="BE235">
        <v>5.4999999999999997E-3</v>
      </c>
      <c r="BF235" s="2">
        <v>5.0000000000000004E-6</v>
      </c>
      <c r="BG235">
        <v>5.7000000000000003E-5</v>
      </c>
      <c r="BH235">
        <v>2.5999999999999998E-5</v>
      </c>
      <c r="BI235">
        <v>8.9700000000000001E-4</v>
      </c>
      <c r="BJ235">
        <v>0.2037766</v>
      </c>
      <c r="BK235">
        <v>1.6000000000000001E-3</v>
      </c>
      <c r="BL235">
        <v>2.5999999999999998E-5</v>
      </c>
      <c r="BM235">
        <v>3.5E-4</v>
      </c>
      <c r="BN235">
        <v>1.0200000000000001E-2</v>
      </c>
      <c r="BO235">
        <v>2.1599999999999999E-4</v>
      </c>
      <c r="BP235">
        <v>1.57E-3</v>
      </c>
      <c r="BQ235">
        <v>1.65E-4</v>
      </c>
      <c r="BR235">
        <v>11.16</v>
      </c>
      <c r="BS235">
        <v>5.4000000000000003E-3</v>
      </c>
    </row>
    <row r="236" spans="1:71" x14ac:dyDescent="0.25">
      <c r="A236" t="s">
        <v>544</v>
      </c>
      <c r="B236">
        <v>2.3199999999999998E-2</v>
      </c>
      <c r="C236">
        <v>3.02</v>
      </c>
      <c r="D236">
        <v>2.3699999999999999E-2</v>
      </c>
      <c r="E236" t="s">
        <v>878</v>
      </c>
      <c r="F236">
        <v>4.7099999999999998E-3</v>
      </c>
      <c r="G236">
        <v>0.3269127</v>
      </c>
      <c r="H236">
        <v>1.4799999999999999E-4</v>
      </c>
      <c r="I236">
        <v>4.4400000000000004E-3</v>
      </c>
      <c r="J236">
        <v>0.58299999999999996</v>
      </c>
      <c r="K236">
        <v>3.7400000000000003E-2</v>
      </c>
      <c r="L236">
        <v>3.7200000000000002E-3</v>
      </c>
      <c r="M236" t="s">
        <v>878</v>
      </c>
      <c r="N236">
        <v>1.25E-3</v>
      </c>
      <c r="O236">
        <v>6.4000000000000003E-3</v>
      </c>
      <c r="P236">
        <v>1.8599999999999999E-4</v>
      </c>
      <c r="Q236">
        <v>0.41299999999999998</v>
      </c>
      <c r="R236">
        <v>2.1800000000000001E-4</v>
      </c>
      <c r="S236">
        <v>1.13E-4</v>
      </c>
      <c r="T236">
        <v>6.0999999999999999E-5</v>
      </c>
      <c r="U236">
        <v>6.83</v>
      </c>
      <c r="V236">
        <v>1.07E-3</v>
      </c>
      <c r="W236">
        <v>2.63E-4</v>
      </c>
      <c r="X236">
        <v>3.3500000000000001E-4</v>
      </c>
      <c r="Y236">
        <v>1.3300000000000001E-4</v>
      </c>
      <c r="Z236">
        <v>6.0099999999999997E-4</v>
      </c>
      <c r="AA236">
        <v>4.0000000000000003E-5</v>
      </c>
      <c r="AB236">
        <v>1.18E-4</v>
      </c>
      <c r="AC236" t="s">
        <v>878</v>
      </c>
      <c r="AD236">
        <v>1.62</v>
      </c>
      <c r="AE236">
        <v>1.5900000000000001E-3</v>
      </c>
      <c r="AF236">
        <v>1.41E-3</v>
      </c>
      <c r="AG236">
        <v>1.7E-5</v>
      </c>
      <c r="AH236">
        <v>0.38800000000000001</v>
      </c>
      <c r="AI236">
        <v>0.67900000000000005</v>
      </c>
      <c r="AJ236">
        <v>4.15E-3</v>
      </c>
      <c r="AK236">
        <v>6.0999999999999999E-2</v>
      </c>
      <c r="AL236">
        <v>5.71E-4</v>
      </c>
      <c r="AM236">
        <v>1.58E-3</v>
      </c>
      <c r="AN236">
        <v>1.04E-2</v>
      </c>
      <c r="AO236">
        <v>0.03</v>
      </c>
      <c r="AP236">
        <v>12.13</v>
      </c>
      <c r="AQ236" t="s">
        <v>878</v>
      </c>
      <c r="AR236">
        <v>4.2900000000000002E-4</v>
      </c>
      <c r="AS236" t="s">
        <v>878</v>
      </c>
      <c r="AT236">
        <v>7.6E-3</v>
      </c>
      <c r="AU236">
        <v>9.5999999999999996E-6</v>
      </c>
      <c r="AV236" t="s">
        <v>878</v>
      </c>
      <c r="AW236" t="s">
        <v>878</v>
      </c>
      <c r="AX236">
        <v>14.78</v>
      </c>
      <c r="AY236">
        <v>2.24E-2</v>
      </c>
      <c r="AZ236">
        <v>5.31E-4</v>
      </c>
      <c r="BA236">
        <v>4.9799999999999996E-4</v>
      </c>
      <c r="BB236">
        <v>14.5605978</v>
      </c>
      <c r="BC236">
        <v>3.39E-4</v>
      </c>
      <c r="BD236">
        <v>3.6099999999999999E-4</v>
      </c>
      <c r="BE236">
        <v>1.01E-2</v>
      </c>
      <c r="BF236" s="2">
        <v>5.0000000000000004E-6</v>
      </c>
      <c r="BG236">
        <v>3.6999999999999998E-5</v>
      </c>
      <c r="BH236">
        <v>8.6000000000000003E-5</v>
      </c>
      <c r="BI236">
        <v>6.1700000000000004E-4</v>
      </c>
      <c r="BJ236">
        <v>0.106</v>
      </c>
      <c r="BK236">
        <v>1.7799999999999999E-3</v>
      </c>
      <c r="BL236">
        <v>1.8E-5</v>
      </c>
      <c r="BM236">
        <v>4.4900000000000002E-4</v>
      </c>
      <c r="BN236">
        <v>7.0000000000000001E-3</v>
      </c>
      <c r="BO236">
        <v>1.7100000000000001E-4</v>
      </c>
      <c r="BP236">
        <v>1.0300000000000001E-3</v>
      </c>
      <c r="BQ236">
        <v>1.18E-4</v>
      </c>
      <c r="BR236">
        <v>17.45</v>
      </c>
      <c r="BS236">
        <v>4.0899999999999999E-3</v>
      </c>
    </row>
    <row r="237" spans="1:71" x14ac:dyDescent="0.25">
      <c r="A237" t="s">
        <v>545</v>
      </c>
      <c r="B237">
        <v>5.6599999999999998E-2</v>
      </c>
      <c r="C237" t="s">
        <v>878</v>
      </c>
      <c r="D237" t="s">
        <v>878</v>
      </c>
      <c r="E237">
        <v>2.61E-4</v>
      </c>
      <c r="F237" t="s">
        <v>878</v>
      </c>
      <c r="G237" t="s">
        <v>878</v>
      </c>
      <c r="H237" t="s">
        <v>878</v>
      </c>
      <c r="I237" t="s">
        <v>878</v>
      </c>
      <c r="J237" t="s">
        <v>878</v>
      </c>
      <c r="K237" t="s">
        <v>878</v>
      </c>
      <c r="L237" t="s">
        <v>878</v>
      </c>
      <c r="M237" t="s">
        <v>878</v>
      </c>
      <c r="N237" t="s">
        <v>878</v>
      </c>
      <c r="O237" t="s">
        <v>878</v>
      </c>
      <c r="P237" t="s">
        <v>878</v>
      </c>
      <c r="Q237">
        <v>2.95</v>
      </c>
      <c r="R237" t="s">
        <v>878</v>
      </c>
      <c r="S237" t="s">
        <v>878</v>
      </c>
      <c r="T237" t="s">
        <v>878</v>
      </c>
      <c r="U237" t="s">
        <v>878</v>
      </c>
      <c r="V237" t="s">
        <v>878</v>
      </c>
      <c r="W237" t="s">
        <v>878</v>
      </c>
      <c r="X237" t="s">
        <v>878</v>
      </c>
      <c r="Y237" t="s">
        <v>878</v>
      </c>
      <c r="Z237" t="s">
        <v>878</v>
      </c>
      <c r="AA237" t="s">
        <v>878</v>
      </c>
      <c r="AB237" t="s">
        <v>878</v>
      </c>
      <c r="AC237" t="s">
        <v>878</v>
      </c>
      <c r="AD237" t="s">
        <v>878</v>
      </c>
      <c r="AE237" t="s">
        <v>878</v>
      </c>
      <c r="AF237" t="s">
        <v>878</v>
      </c>
      <c r="AG237" t="s">
        <v>878</v>
      </c>
      <c r="AH237" t="s">
        <v>878</v>
      </c>
      <c r="AI237" t="s">
        <v>878</v>
      </c>
      <c r="AJ237" t="s">
        <v>878</v>
      </c>
      <c r="AK237" t="s">
        <v>878</v>
      </c>
      <c r="AL237" t="s">
        <v>878</v>
      </c>
      <c r="AM237" t="s">
        <v>878</v>
      </c>
      <c r="AN237" t="s">
        <v>878</v>
      </c>
      <c r="AO237" t="s">
        <v>878</v>
      </c>
      <c r="AP237">
        <v>8.5399999999999991</v>
      </c>
      <c r="AQ237" t="s">
        <v>878</v>
      </c>
      <c r="AR237" t="s">
        <v>878</v>
      </c>
      <c r="AS237" t="s">
        <v>878</v>
      </c>
      <c r="AT237" t="s">
        <v>878</v>
      </c>
      <c r="AU237" t="s">
        <v>878</v>
      </c>
      <c r="AV237" t="s">
        <v>878</v>
      </c>
      <c r="AW237" t="s">
        <v>878</v>
      </c>
      <c r="AX237" t="s">
        <v>878</v>
      </c>
      <c r="AY237" t="s">
        <v>878</v>
      </c>
      <c r="AZ237" t="s">
        <v>878</v>
      </c>
      <c r="BA237" t="s">
        <v>878</v>
      </c>
      <c r="BB237" t="s">
        <v>878</v>
      </c>
      <c r="BC237" t="s">
        <v>878</v>
      </c>
      <c r="BD237" t="s">
        <v>878</v>
      </c>
      <c r="BE237" t="s">
        <v>878</v>
      </c>
      <c r="BF237" t="s">
        <v>878</v>
      </c>
      <c r="BG237" t="s">
        <v>878</v>
      </c>
      <c r="BH237" t="s">
        <v>878</v>
      </c>
      <c r="BI237" t="s">
        <v>878</v>
      </c>
      <c r="BJ237" t="s">
        <v>878</v>
      </c>
      <c r="BK237" t="s">
        <v>878</v>
      </c>
      <c r="BL237" t="s">
        <v>878</v>
      </c>
      <c r="BM237" t="s">
        <v>878</v>
      </c>
      <c r="BN237" t="s">
        <v>878</v>
      </c>
      <c r="BO237" t="s">
        <v>878</v>
      </c>
      <c r="BP237" t="s">
        <v>878</v>
      </c>
      <c r="BQ237" t="s">
        <v>878</v>
      </c>
      <c r="BR237">
        <v>12.68</v>
      </c>
      <c r="BS237" t="s">
        <v>878</v>
      </c>
    </row>
    <row r="238" spans="1:71" x14ac:dyDescent="0.25">
      <c r="A238" t="s">
        <v>549</v>
      </c>
      <c r="B238">
        <v>7.3499999999999998E-3</v>
      </c>
      <c r="C238" t="s">
        <v>878</v>
      </c>
      <c r="D238" t="s">
        <v>878</v>
      </c>
      <c r="E238">
        <v>5.2099999999999999E-5</v>
      </c>
      <c r="F238" t="s">
        <v>878</v>
      </c>
      <c r="G238" t="s">
        <v>878</v>
      </c>
      <c r="H238" t="s">
        <v>878</v>
      </c>
      <c r="I238" t="s">
        <v>878</v>
      </c>
      <c r="J238" t="s">
        <v>878</v>
      </c>
      <c r="K238" t="s">
        <v>878</v>
      </c>
      <c r="L238" t="s">
        <v>878</v>
      </c>
      <c r="M238" t="s">
        <v>878</v>
      </c>
      <c r="N238" t="s">
        <v>878</v>
      </c>
      <c r="O238" t="s">
        <v>878</v>
      </c>
      <c r="P238" t="s">
        <v>878</v>
      </c>
      <c r="Q238">
        <v>0.34639999999999999</v>
      </c>
      <c r="R238" t="s">
        <v>878</v>
      </c>
      <c r="S238" t="s">
        <v>878</v>
      </c>
      <c r="T238" t="s">
        <v>878</v>
      </c>
      <c r="U238" t="s">
        <v>878</v>
      </c>
      <c r="V238" t="s">
        <v>878</v>
      </c>
      <c r="W238" t="s">
        <v>878</v>
      </c>
      <c r="X238" t="s">
        <v>878</v>
      </c>
      <c r="Y238" t="s">
        <v>878</v>
      </c>
      <c r="Z238" t="s">
        <v>878</v>
      </c>
      <c r="AA238" t="s">
        <v>878</v>
      </c>
      <c r="AB238" t="s">
        <v>878</v>
      </c>
      <c r="AC238" t="s">
        <v>878</v>
      </c>
      <c r="AD238" t="s">
        <v>878</v>
      </c>
      <c r="AE238" t="s">
        <v>878</v>
      </c>
      <c r="AF238" t="s">
        <v>878</v>
      </c>
      <c r="AG238" t="s">
        <v>878</v>
      </c>
      <c r="AH238" t="s">
        <v>878</v>
      </c>
      <c r="AI238" t="s">
        <v>878</v>
      </c>
      <c r="AJ238" t="s">
        <v>878</v>
      </c>
      <c r="AK238" t="s">
        <v>878</v>
      </c>
      <c r="AL238" t="s">
        <v>878</v>
      </c>
      <c r="AM238" t="s">
        <v>878</v>
      </c>
      <c r="AN238" t="s">
        <v>878</v>
      </c>
      <c r="AO238" t="s">
        <v>878</v>
      </c>
      <c r="AP238">
        <v>7.15</v>
      </c>
      <c r="AQ238" t="s">
        <v>878</v>
      </c>
      <c r="AR238" t="s">
        <v>878</v>
      </c>
      <c r="AS238" t="s">
        <v>878</v>
      </c>
      <c r="AT238" t="s">
        <v>878</v>
      </c>
      <c r="AU238" t="s">
        <v>878</v>
      </c>
      <c r="AV238" t="s">
        <v>878</v>
      </c>
      <c r="AW238" t="s">
        <v>878</v>
      </c>
      <c r="AX238" t="s">
        <v>878</v>
      </c>
      <c r="AY238" t="s">
        <v>878</v>
      </c>
      <c r="AZ238" t="s">
        <v>878</v>
      </c>
      <c r="BA238" t="s">
        <v>878</v>
      </c>
      <c r="BB238" t="s">
        <v>878</v>
      </c>
      <c r="BC238" t="s">
        <v>878</v>
      </c>
      <c r="BD238" t="s">
        <v>878</v>
      </c>
      <c r="BE238" t="s">
        <v>878</v>
      </c>
      <c r="BF238" t="s">
        <v>878</v>
      </c>
      <c r="BG238" t="s">
        <v>878</v>
      </c>
      <c r="BH238" t="s">
        <v>878</v>
      </c>
      <c r="BI238" t="s">
        <v>878</v>
      </c>
      <c r="BJ238" t="s">
        <v>878</v>
      </c>
      <c r="BK238" t="s">
        <v>878</v>
      </c>
      <c r="BL238" t="s">
        <v>878</v>
      </c>
      <c r="BM238" t="s">
        <v>878</v>
      </c>
      <c r="BN238" t="s">
        <v>878</v>
      </c>
      <c r="BO238" t="s">
        <v>878</v>
      </c>
      <c r="BP238" t="s">
        <v>878</v>
      </c>
      <c r="BQ238" t="s">
        <v>878</v>
      </c>
      <c r="BR238">
        <v>4.0599999999999996</v>
      </c>
      <c r="BS238" t="s">
        <v>878</v>
      </c>
    </row>
    <row r="239" spans="1:71" x14ac:dyDescent="0.25">
      <c r="A239" t="s">
        <v>553</v>
      </c>
      <c r="B239">
        <v>2.2399999999999998E-3</v>
      </c>
      <c r="C239" t="s">
        <v>878</v>
      </c>
      <c r="D239">
        <v>0.24149999999999999</v>
      </c>
      <c r="E239" t="s">
        <v>878</v>
      </c>
      <c r="F239" t="s">
        <v>878</v>
      </c>
      <c r="G239" t="s">
        <v>878</v>
      </c>
      <c r="H239" t="s">
        <v>878</v>
      </c>
      <c r="I239" t="s">
        <v>878</v>
      </c>
      <c r="J239">
        <v>8.08</v>
      </c>
      <c r="K239">
        <v>1.9599999999999999E-2</v>
      </c>
      <c r="L239" t="s">
        <v>878</v>
      </c>
      <c r="M239" t="s">
        <v>878</v>
      </c>
      <c r="N239">
        <v>1.6799999999999999E-2</v>
      </c>
      <c r="O239" t="s">
        <v>878</v>
      </c>
      <c r="P239" t="s">
        <v>878</v>
      </c>
      <c r="Q239">
        <v>6.2799999999999995E-2</v>
      </c>
      <c r="R239" t="s">
        <v>878</v>
      </c>
      <c r="S239" t="s">
        <v>878</v>
      </c>
      <c r="T239" t="s">
        <v>878</v>
      </c>
      <c r="U239">
        <v>18.89</v>
      </c>
      <c r="V239" t="s">
        <v>878</v>
      </c>
      <c r="W239" t="s">
        <v>878</v>
      </c>
      <c r="X239" t="s">
        <v>878</v>
      </c>
      <c r="Y239" t="s">
        <v>878</v>
      </c>
      <c r="Z239" t="s">
        <v>878</v>
      </c>
      <c r="AA239" t="s">
        <v>878</v>
      </c>
      <c r="AB239" t="s">
        <v>878</v>
      </c>
      <c r="AC239" t="s">
        <v>878</v>
      </c>
      <c r="AD239" t="s">
        <v>878</v>
      </c>
      <c r="AE239" t="s">
        <v>878</v>
      </c>
      <c r="AF239" t="s">
        <v>878</v>
      </c>
      <c r="AG239" t="s">
        <v>878</v>
      </c>
      <c r="AH239">
        <v>3.75</v>
      </c>
      <c r="AI239">
        <v>4.0500000000000001E-2</v>
      </c>
      <c r="AJ239" t="s">
        <v>878</v>
      </c>
      <c r="AK239" t="s">
        <v>878</v>
      </c>
      <c r="AL239" t="s">
        <v>878</v>
      </c>
      <c r="AM239" t="s">
        <v>878</v>
      </c>
      <c r="AN239">
        <v>4.8300000000000003E-2</v>
      </c>
      <c r="AO239">
        <v>3.3599999999999998E-2</v>
      </c>
      <c r="AP239">
        <v>1.46</v>
      </c>
      <c r="AQ239" t="s">
        <v>878</v>
      </c>
      <c r="AR239" t="s">
        <v>878</v>
      </c>
      <c r="AS239" t="s">
        <v>878</v>
      </c>
      <c r="AT239" t="s">
        <v>878</v>
      </c>
      <c r="AU239" t="s">
        <v>878</v>
      </c>
      <c r="AV239" t="s">
        <v>878</v>
      </c>
      <c r="AW239" t="s">
        <v>878</v>
      </c>
      <c r="AX239">
        <v>26.32</v>
      </c>
      <c r="AY239">
        <v>4.08E-4</v>
      </c>
      <c r="AZ239" t="s">
        <v>878</v>
      </c>
      <c r="BA239" t="s">
        <v>878</v>
      </c>
      <c r="BB239" t="s">
        <v>878</v>
      </c>
      <c r="BC239" t="s">
        <v>878</v>
      </c>
      <c r="BD239" t="s">
        <v>878</v>
      </c>
      <c r="BE239" t="s">
        <v>878</v>
      </c>
      <c r="BF239" t="s">
        <v>878</v>
      </c>
      <c r="BG239" t="s">
        <v>878</v>
      </c>
      <c r="BH239" t="s">
        <v>878</v>
      </c>
      <c r="BI239" t="s">
        <v>878</v>
      </c>
      <c r="BJ239" t="s">
        <v>878</v>
      </c>
      <c r="BK239">
        <v>2.46E-2</v>
      </c>
      <c r="BL239" t="s">
        <v>878</v>
      </c>
      <c r="BM239" t="s">
        <v>878</v>
      </c>
      <c r="BN239" t="s">
        <v>878</v>
      </c>
      <c r="BO239" t="s">
        <v>878</v>
      </c>
      <c r="BP239" t="s">
        <v>878</v>
      </c>
      <c r="BQ239" t="s">
        <v>878</v>
      </c>
      <c r="BR239">
        <v>12.25</v>
      </c>
      <c r="BS239" t="s">
        <v>878</v>
      </c>
    </row>
    <row r="240" spans="1:71" x14ac:dyDescent="0.25">
      <c r="A240" t="s">
        <v>556</v>
      </c>
      <c r="B240">
        <v>9.4499999999999998E-4</v>
      </c>
      <c r="C240" t="s">
        <v>878</v>
      </c>
      <c r="D240">
        <v>0.22359999999999999</v>
      </c>
      <c r="E240" t="s">
        <v>878</v>
      </c>
      <c r="F240" t="s">
        <v>878</v>
      </c>
      <c r="G240" t="s">
        <v>878</v>
      </c>
      <c r="H240" t="s">
        <v>878</v>
      </c>
      <c r="I240" t="s">
        <v>878</v>
      </c>
      <c r="J240">
        <v>10.4</v>
      </c>
      <c r="K240">
        <v>2.4399999999999999E-3</v>
      </c>
      <c r="L240" t="s">
        <v>878</v>
      </c>
      <c r="M240" t="s">
        <v>878</v>
      </c>
      <c r="N240">
        <v>1.4800000000000001E-2</v>
      </c>
      <c r="O240" t="s">
        <v>878</v>
      </c>
      <c r="P240" t="s">
        <v>878</v>
      </c>
      <c r="Q240">
        <v>2.3699999999999999E-2</v>
      </c>
      <c r="R240" t="s">
        <v>878</v>
      </c>
      <c r="S240" t="s">
        <v>878</v>
      </c>
      <c r="T240" t="s">
        <v>878</v>
      </c>
      <c r="U240">
        <v>19.86</v>
      </c>
      <c r="V240" t="s">
        <v>878</v>
      </c>
      <c r="W240" t="s">
        <v>878</v>
      </c>
      <c r="X240" t="s">
        <v>878</v>
      </c>
      <c r="Y240" t="s">
        <v>878</v>
      </c>
      <c r="Z240" t="s">
        <v>878</v>
      </c>
      <c r="AA240" t="s">
        <v>878</v>
      </c>
      <c r="AB240" t="s">
        <v>878</v>
      </c>
      <c r="AC240" t="s">
        <v>878</v>
      </c>
      <c r="AD240" t="s">
        <v>878</v>
      </c>
      <c r="AE240" t="s">
        <v>878</v>
      </c>
      <c r="AF240" t="s">
        <v>878</v>
      </c>
      <c r="AG240" t="s">
        <v>878</v>
      </c>
      <c r="AH240">
        <v>4.8899999999999997</v>
      </c>
      <c r="AI240">
        <v>6.5799999999999997E-2</v>
      </c>
      <c r="AJ240" t="s">
        <v>878</v>
      </c>
      <c r="AK240" t="s">
        <v>878</v>
      </c>
      <c r="AL240" t="s">
        <v>878</v>
      </c>
      <c r="AM240" t="s">
        <v>878</v>
      </c>
      <c r="AN240">
        <v>4.1300000000000003E-2</v>
      </c>
      <c r="AO240">
        <v>4.4600000000000001E-2</v>
      </c>
      <c r="AP240">
        <v>0.29199999999999998</v>
      </c>
      <c r="AQ240" t="s">
        <v>878</v>
      </c>
      <c r="AR240" t="s">
        <v>878</v>
      </c>
      <c r="AS240" t="s">
        <v>878</v>
      </c>
      <c r="AT240" t="s">
        <v>878</v>
      </c>
      <c r="AU240" t="s">
        <v>878</v>
      </c>
      <c r="AV240" t="s">
        <v>878</v>
      </c>
      <c r="AW240" t="s">
        <v>878</v>
      </c>
      <c r="AX240">
        <v>22.58</v>
      </c>
      <c r="AY240" t="s">
        <v>878</v>
      </c>
      <c r="AZ240" t="s">
        <v>878</v>
      </c>
      <c r="BA240" t="s">
        <v>878</v>
      </c>
      <c r="BB240" t="s">
        <v>878</v>
      </c>
      <c r="BC240" t="s">
        <v>878</v>
      </c>
      <c r="BD240" t="s">
        <v>878</v>
      </c>
      <c r="BE240" t="s">
        <v>878</v>
      </c>
      <c r="BF240" t="s">
        <v>878</v>
      </c>
      <c r="BG240" t="s">
        <v>878</v>
      </c>
      <c r="BH240" t="s">
        <v>878</v>
      </c>
      <c r="BI240" t="s">
        <v>878</v>
      </c>
      <c r="BJ240" t="s">
        <v>878</v>
      </c>
      <c r="BK240">
        <v>2.3400000000000001E-2</v>
      </c>
      <c r="BL240" t="s">
        <v>878</v>
      </c>
      <c r="BM240" t="s">
        <v>878</v>
      </c>
      <c r="BN240" t="s">
        <v>878</v>
      </c>
      <c r="BO240" t="s">
        <v>878</v>
      </c>
      <c r="BP240" t="s">
        <v>878</v>
      </c>
      <c r="BQ240" t="s">
        <v>878</v>
      </c>
      <c r="BR240">
        <v>1.34</v>
      </c>
      <c r="BS240" t="s">
        <v>878</v>
      </c>
    </row>
    <row r="241" spans="1:71" x14ac:dyDescent="0.25">
      <c r="A241" t="s">
        <v>557</v>
      </c>
      <c r="B241">
        <v>4.5599999999999998E-3</v>
      </c>
      <c r="C241" t="s">
        <v>878</v>
      </c>
      <c r="D241">
        <v>0.3075</v>
      </c>
      <c r="E241" t="s">
        <v>878</v>
      </c>
      <c r="F241" t="s">
        <v>878</v>
      </c>
      <c r="G241" t="s">
        <v>878</v>
      </c>
      <c r="H241" t="s">
        <v>878</v>
      </c>
      <c r="I241" t="s">
        <v>878</v>
      </c>
      <c r="J241">
        <v>3.2</v>
      </c>
      <c r="K241">
        <v>6.4699999999999994E-2</v>
      </c>
      <c r="L241" t="s">
        <v>878</v>
      </c>
      <c r="M241" t="s">
        <v>878</v>
      </c>
      <c r="N241">
        <v>3.2399999999999998E-2</v>
      </c>
      <c r="O241" t="s">
        <v>878</v>
      </c>
      <c r="P241" t="s">
        <v>878</v>
      </c>
      <c r="Q241">
        <v>8.7300000000000003E-2</v>
      </c>
      <c r="R241" t="s">
        <v>878</v>
      </c>
      <c r="S241" t="s">
        <v>878</v>
      </c>
      <c r="T241" t="s">
        <v>878</v>
      </c>
      <c r="U241">
        <v>15.16</v>
      </c>
      <c r="V241" t="s">
        <v>878</v>
      </c>
      <c r="W241" t="s">
        <v>878</v>
      </c>
      <c r="X241" t="s">
        <v>878</v>
      </c>
      <c r="Y241" t="s">
        <v>878</v>
      </c>
      <c r="Z241" t="s">
        <v>878</v>
      </c>
      <c r="AA241" t="s">
        <v>878</v>
      </c>
      <c r="AB241" t="s">
        <v>878</v>
      </c>
      <c r="AC241" t="s">
        <v>878</v>
      </c>
      <c r="AD241" t="s">
        <v>878</v>
      </c>
      <c r="AE241" t="s">
        <v>878</v>
      </c>
      <c r="AF241" t="s">
        <v>878</v>
      </c>
      <c r="AG241" t="s">
        <v>878</v>
      </c>
      <c r="AH241">
        <v>1.19</v>
      </c>
      <c r="AI241">
        <v>2.3599999999999999E-2</v>
      </c>
      <c r="AJ241">
        <v>2.8999999999999998E-3</v>
      </c>
      <c r="AK241" t="s">
        <v>878</v>
      </c>
      <c r="AL241" t="s">
        <v>878</v>
      </c>
      <c r="AM241" t="s">
        <v>878</v>
      </c>
      <c r="AN241" t="s">
        <v>878</v>
      </c>
      <c r="AO241">
        <v>3.5400000000000001E-2</v>
      </c>
      <c r="AP241">
        <v>1.1599999999999999</v>
      </c>
      <c r="AQ241" t="s">
        <v>878</v>
      </c>
      <c r="AR241" t="s">
        <v>878</v>
      </c>
      <c r="AS241" t="s">
        <v>878</v>
      </c>
      <c r="AT241" t="s">
        <v>878</v>
      </c>
      <c r="AU241" t="s">
        <v>878</v>
      </c>
      <c r="AV241" t="s">
        <v>878</v>
      </c>
      <c r="AW241" t="s">
        <v>878</v>
      </c>
      <c r="AX241">
        <v>31.36</v>
      </c>
      <c r="AY241">
        <v>5.4900000000000001E-4</v>
      </c>
      <c r="AZ241" t="s">
        <v>878</v>
      </c>
      <c r="BA241" t="s">
        <v>878</v>
      </c>
      <c r="BB241" t="s">
        <v>878</v>
      </c>
      <c r="BC241" t="s">
        <v>878</v>
      </c>
      <c r="BD241" t="s">
        <v>878</v>
      </c>
      <c r="BE241" t="s">
        <v>878</v>
      </c>
      <c r="BF241" t="s">
        <v>878</v>
      </c>
      <c r="BG241" t="s">
        <v>878</v>
      </c>
      <c r="BH241" t="s">
        <v>878</v>
      </c>
      <c r="BI241" t="s">
        <v>878</v>
      </c>
      <c r="BJ241" t="s">
        <v>878</v>
      </c>
      <c r="BK241">
        <v>2.8799999999999999E-2</v>
      </c>
      <c r="BL241" t="s">
        <v>878</v>
      </c>
      <c r="BM241" t="s">
        <v>878</v>
      </c>
      <c r="BN241" t="s">
        <v>878</v>
      </c>
      <c r="BO241" t="s">
        <v>878</v>
      </c>
      <c r="BP241" t="s">
        <v>878</v>
      </c>
      <c r="BQ241" t="s">
        <v>878</v>
      </c>
      <c r="BR241">
        <v>34.18</v>
      </c>
      <c r="BS241" t="s">
        <v>878</v>
      </c>
    </row>
    <row r="242" spans="1:71" x14ac:dyDescent="0.25">
      <c r="A242" t="s">
        <v>558</v>
      </c>
      <c r="B242">
        <v>1.74E-3</v>
      </c>
      <c r="C242" t="s">
        <v>878</v>
      </c>
      <c r="D242">
        <v>0.21940000000000001</v>
      </c>
      <c r="E242" t="s">
        <v>878</v>
      </c>
      <c r="F242" t="s">
        <v>878</v>
      </c>
      <c r="G242">
        <v>1.61E-2</v>
      </c>
      <c r="H242" t="s">
        <v>878</v>
      </c>
      <c r="I242" t="s">
        <v>878</v>
      </c>
      <c r="J242">
        <v>4.16</v>
      </c>
      <c r="K242">
        <v>4.99E-2</v>
      </c>
      <c r="L242" t="s">
        <v>878</v>
      </c>
      <c r="M242" t="s">
        <v>878</v>
      </c>
      <c r="N242">
        <v>2.1499999999999998E-2</v>
      </c>
      <c r="O242" t="s">
        <v>878</v>
      </c>
      <c r="P242" t="s">
        <v>878</v>
      </c>
      <c r="Q242">
        <v>7.6E-3</v>
      </c>
      <c r="R242" t="s">
        <v>878</v>
      </c>
      <c r="S242" t="s">
        <v>878</v>
      </c>
      <c r="T242" t="s">
        <v>878</v>
      </c>
      <c r="U242">
        <v>20.38</v>
      </c>
      <c r="V242" t="s">
        <v>878</v>
      </c>
      <c r="W242" t="s">
        <v>878</v>
      </c>
      <c r="X242" t="s">
        <v>878</v>
      </c>
      <c r="Y242" t="s">
        <v>878</v>
      </c>
      <c r="Z242" t="s">
        <v>878</v>
      </c>
      <c r="AA242" t="s">
        <v>878</v>
      </c>
      <c r="AB242" t="s">
        <v>878</v>
      </c>
      <c r="AC242" t="s">
        <v>878</v>
      </c>
      <c r="AD242" t="s">
        <v>878</v>
      </c>
      <c r="AE242" t="s">
        <v>878</v>
      </c>
      <c r="AF242" t="s">
        <v>878</v>
      </c>
      <c r="AG242" t="s">
        <v>878</v>
      </c>
      <c r="AH242">
        <v>1.41</v>
      </c>
      <c r="AI242">
        <v>1.67E-2</v>
      </c>
      <c r="AJ242" t="s">
        <v>878</v>
      </c>
      <c r="AK242" t="s">
        <v>878</v>
      </c>
      <c r="AL242" t="s">
        <v>878</v>
      </c>
      <c r="AM242" t="s">
        <v>878</v>
      </c>
      <c r="AN242">
        <v>5.7799999999999997E-2</v>
      </c>
      <c r="AO242">
        <v>4.1399999999999999E-2</v>
      </c>
      <c r="AP242">
        <v>2.08</v>
      </c>
      <c r="AQ242" t="s">
        <v>878</v>
      </c>
      <c r="AR242" t="s">
        <v>878</v>
      </c>
      <c r="AS242" t="s">
        <v>878</v>
      </c>
      <c r="AT242" t="s">
        <v>878</v>
      </c>
      <c r="AU242" t="s">
        <v>878</v>
      </c>
      <c r="AV242" t="s">
        <v>878</v>
      </c>
      <c r="AW242" t="s">
        <v>878</v>
      </c>
      <c r="AX242">
        <v>33.21</v>
      </c>
      <c r="AY242" t="s">
        <v>878</v>
      </c>
      <c r="AZ242" t="s">
        <v>878</v>
      </c>
      <c r="BA242" t="s">
        <v>878</v>
      </c>
      <c r="BB242" t="s">
        <v>878</v>
      </c>
      <c r="BC242" t="s">
        <v>878</v>
      </c>
      <c r="BD242" t="s">
        <v>878</v>
      </c>
      <c r="BE242" t="s">
        <v>878</v>
      </c>
      <c r="BF242" t="s">
        <v>878</v>
      </c>
      <c r="BG242" t="s">
        <v>878</v>
      </c>
      <c r="BH242" t="s">
        <v>878</v>
      </c>
      <c r="BI242" t="s">
        <v>878</v>
      </c>
      <c r="BJ242" t="s">
        <v>878</v>
      </c>
      <c r="BK242">
        <v>3.5200000000000002E-2</v>
      </c>
      <c r="BL242" t="s">
        <v>878</v>
      </c>
      <c r="BM242" t="s">
        <v>878</v>
      </c>
      <c r="BN242" t="s">
        <v>878</v>
      </c>
      <c r="BO242" t="s">
        <v>878</v>
      </c>
      <c r="BP242" t="s">
        <v>878</v>
      </c>
      <c r="BQ242" t="s">
        <v>878</v>
      </c>
      <c r="BR242">
        <v>23.76</v>
      </c>
      <c r="BS242" t="s">
        <v>878</v>
      </c>
    </row>
    <row r="243" spans="1:71" x14ac:dyDescent="0.25">
      <c r="A243" t="s">
        <v>559</v>
      </c>
      <c r="B243">
        <v>9.6600000000000002E-3</v>
      </c>
      <c r="C243" t="s">
        <v>878</v>
      </c>
      <c r="D243">
        <v>0.09</v>
      </c>
      <c r="E243" t="s">
        <v>878</v>
      </c>
      <c r="F243" t="s">
        <v>878</v>
      </c>
      <c r="G243" t="s">
        <v>878</v>
      </c>
      <c r="H243" t="s">
        <v>878</v>
      </c>
      <c r="I243" s="2">
        <v>5.0000000000000001E-4</v>
      </c>
      <c r="J243" t="s">
        <v>878</v>
      </c>
      <c r="K243">
        <v>9.3200000000000005E-2</v>
      </c>
      <c r="L243" t="s">
        <v>878</v>
      </c>
      <c r="M243" t="s">
        <v>878</v>
      </c>
      <c r="N243" t="s">
        <v>878</v>
      </c>
      <c r="O243" t="s">
        <v>878</v>
      </c>
      <c r="P243" t="s">
        <v>878</v>
      </c>
      <c r="Q243">
        <v>0.85399999999999998</v>
      </c>
      <c r="R243" t="s">
        <v>878</v>
      </c>
      <c r="S243" t="s">
        <v>878</v>
      </c>
      <c r="T243" t="s">
        <v>878</v>
      </c>
      <c r="U243">
        <v>5.23</v>
      </c>
      <c r="V243" t="s">
        <v>878</v>
      </c>
      <c r="W243" t="s">
        <v>878</v>
      </c>
      <c r="X243" t="s">
        <v>878</v>
      </c>
      <c r="Y243" t="s">
        <v>878</v>
      </c>
      <c r="Z243" t="s">
        <v>878</v>
      </c>
      <c r="AA243" t="s">
        <v>878</v>
      </c>
      <c r="AB243" t="s">
        <v>878</v>
      </c>
      <c r="AC243" t="s">
        <v>878</v>
      </c>
      <c r="AD243" t="s">
        <v>878</v>
      </c>
      <c r="AE243" t="s">
        <v>878</v>
      </c>
      <c r="AF243" t="s">
        <v>878</v>
      </c>
      <c r="AG243" t="s">
        <v>878</v>
      </c>
      <c r="AH243">
        <v>0.26300000000000001</v>
      </c>
      <c r="AI243" t="s">
        <v>878</v>
      </c>
      <c r="AJ243" t="s">
        <v>878</v>
      </c>
      <c r="AK243" t="s">
        <v>878</v>
      </c>
      <c r="AL243" t="s">
        <v>878</v>
      </c>
      <c r="AM243" t="s">
        <v>878</v>
      </c>
      <c r="AN243" t="s">
        <v>878</v>
      </c>
      <c r="AO243" t="s">
        <v>878</v>
      </c>
      <c r="AP243">
        <v>8.2200000000000006</v>
      </c>
      <c r="AQ243" t="s">
        <v>878</v>
      </c>
      <c r="AR243" t="s">
        <v>878</v>
      </c>
      <c r="AS243" t="s">
        <v>878</v>
      </c>
      <c r="AT243" t="s">
        <v>878</v>
      </c>
      <c r="AU243" t="s">
        <v>878</v>
      </c>
      <c r="AV243" t="s">
        <v>878</v>
      </c>
      <c r="AW243" t="s">
        <v>878</v>
      </c>
      <c r="AX243" t="s">
        <v>878</v>
      </c>
      <c r="AY243">
        <v>1.0800000000000001E-2</v>
      </c>
      <c r="AZ243" t="s">
        <v>878</v>
      </c>
      <c r="BA243" t="s">
        <v>878</v>
      </c>
      <c r="BB243">
        <v>2.8607016999999999</v>
      </c>
      <c r="BC243" t="s">
        <v>878</v>
      </c>
      <c r="BD243" t="s">
        <v>878</v>
      </c>
      <c r="BE243" t="s">
        <v>878</v>
      </c>
      <c r="BF243" t="s">
        <v>878</v>
      </c>
      <c r="BG243" t="s">
        <v>878</v>
      </c>
      <c r="BH243" t="s">
        <v>878</v>
      </c>
      <c r="BI243" t="s">
        <v>878</v>
      </c>
      <c r="BJ243" t="s">
        <v>878</v>
      </c>
      <c r="BK243">
        <v>1.2800000000000001E-2</v>
      </c>
      <c r="BL243" t="s">
        <v>878</v>
      </c>
      <c r="BM243" t="s">
        <v>878</v>
      </c>
      <c r="BN243" t="s">
        <v>878</v>
      </c>
      <c r="BO243" t="s">
        <v>878</v>
      </c>
      <c r="BP243" t="s">
        <v>878</v>
      </c>
      <c r="BQ243" t="s">
        <v>878</v>
      </c>
      <c r="BR243">
        <v>44.13</v>
      </c>
      <c r="BS243" t="s">
        <v>878</v>
      </c>
    </row>
    <row r="244" spans="1:71" x14ac:dyDescent="0.25">
      <c r="A244" t="s">
        <v>562</v>
      </c>
      <c r="B244">
        <v>1.2E-2</v>
      </c>
      <c r="C244" t="s">
        <v>878</v>
      </c>
      <c r="D244">
        <v>0.1076</v>
      </c>
      <c r="E244" t="s">
        <v>878</v>
      </c>
      <c r="F244" t="s">
        <v>878</v>
      </c>
      <c r="G244" t="s">
        <v>878</v>
      </c>
      <c r="H244" t="s">
        <v>878</v>
      </c>
      <c r="I244" s="2">
        <v>5.0000000000000001E-4</v>
      </c>
      <c r="J244" t="s">
        <v>878</v>
      </c>
      <c r="K244">
        <v>0.1095</v>
      </c>
      <c r="L244" t="s">
        <v>878</v>
      </c>
      <c r="M244" t="s">
        <v>878</v>
      </c>
      <c r="N244" t="s">
        <v>878</v>
      </c>
      <c r="O244" t="s">
        <v>878</v>
      </c>
      <c r="P244" t="s">
        <v>878</v>
      </c>
      <c r="Q244">
        <v>1.07</v>
      </c>
      <c r="R244" t="s">
        <v>878</v>
      </c>
      <c r="S244" t="s">
        <v>878</v>
      </c>
      <c r="T244" t="s">
        <v>878</v>
      </c>
      <c r="U244">
        <v>5.88</v>
      </c>
      <c r="V244" t="s">
        <v>878</v>
      </c>
      <c r="W244" t="s">
        <v>878</v>
      </c>
      <c r="X244" t="s">
        <v>878</v>
      </c>
      <c r="Y244" t="s">
        <v>878</v>
      </c>
      <c r="Z244" t="s">
        <v>878</v>
      </c>
      <c r="AA244" t="s">
        <v>878</v>
      </c>
      <c r="AB244" t="s">
        <v>878</v>
      </c>
      <c r="AC244" t="s">
        <v>878</v>
      </c>
      <c r="AD244" t="s">
        <v>878</v>
      </c>
      <c r="AE244" t="s">
        <v>878</v>
      </c>
      <c r="AF244" t="s">
        <v>878</v>
      </c>
      <c r="AG244" t="s">
        <v>878</v>
      </c>
      <c r="AH244">
        <v>7.8E-2</v>
      </c>
      <c r="AI244" t="s">
        <v>878</v>
      </c>
      <c r="AJ244" t="s">
        <v>878</v>
      </c>
      <c r="AK244" t="s">
        <v>878</v>
      </c>
      <c r="AL244" t="s">
        <v>878</v>
      </c>
      <c r="AM244" t="s">
        <v>878</v>
      </c>
      <c r="AN244" t="s">
        <v>878</v>
      </c>
      <c r="AO244" t="s">
        <v>878</v>
      </c>
      <c r="AP244">
        <v>3.85</v>
      </c>
      <c r="AQ244" t="s">
        <v>878</v>
      </c>
      <c r="AR244" t="s">
        <v>878</v>
      </c>
      <c r="AS244" t="s">
        <v>878</v>
      </c>
      <c r="AT244" t="s">
        <v>878</v>
      </c>
      <c r="AU244" t="s">
        <v>878</v>
      </c>
      <c r="AV244" t="s">
        <v>878</v>
      </c>
      <c r="AW244" t="s">
        <v>878</v>
      </c>
      <c r="AX244" t="s">
        <v>878</v>
      </c>
      <c r="AY244">
        <v>1.44E-2</v>
      </c>
      <c r="AZ244" t="s">
        <v>878</v>
      </c>
      <c r="BA244" t="s">
        <v>878</v>
      </c>
      <c r="BB244">
        <v>2.3698950000000001</v>
      </c>
      <c r="BC244" t="s">
        <v>878</v>
      </c>
      <c r="BD244" t="s">
        <v>878</v>
      </c>
      <c r="BE244" t="s">
        <v>878</v>
      </c>
      <c r="BF244" t="s">
        <v>878</v>
      </c>
      <c r="BG244" t="s">
        <v>878</v>
      </c>
      <c r="BH244" t="s">
        <v>878</v>
      </c>
      <c r="BI244" t="s">
        <v>878</v>
      </c>
      <c r="BJ244" t="s">
        <v>878</v>
      </c>
      <c r="BK244">
        <v>1.44E-2</v>
      </c>
      <c r="BL244" t="s">
        <v>878</v>
      </c>
      <c r="BM244" t="s">
        <v>878</v>
      </c>
      <c r="BN244" t="s">
        <v>878</v>
      </c>
      <c r="BO244" t="s">
        <v>878</v>
      </c>
      <c r="BP244" t="s">
        <v>878</v>
      </c>
      <c r="BQ244" t="s">
        <v>878</v>
      </c>
      <c r="BR244">
        <v>46.99</v>
      </c>
      <c r="BS244" t="s">
        <v>878</v>
      </c>
    </row>
    <row r="245" spans="1:71" x14ac:dyDescent="0.25">
      <c r="A245" t="s">
        <v>563</v>
      </c>
      <c r="B245">
        <v>9.4300000000000004E-4</v>
      </c>
      <c r="C245" t="s">
        <v>878</v>
      </c>
      <c r="D245">
        <v>1.12E-2</v>
      </c>
      <c r="E245" t="s">
        <v>878</v>
      </c>
      <c r="F245" t="s">
        <v>878</v>
      </c>
      <c r="G245" t="s">
        <v>878</v>
      </c>
      <c r="H245" t="s">
        <v>878</v>
      </c>
      <c r="I245" s="2">
        <v>5.0000000000000001E-4</v>
      </c>
      <c r="J245" t="s">
        <v>878</v>
      </c>
      <c r="K245">
        <v>5.5999999999999999E-3</v>
      </c>
      <c r="L245" t="s">
        <v>878</v>
      </c>
      <c r="M245" t="s">
        <v>878</v>
      </c>
      <c r="N245" t="s">
        <v>878</v>
      </c>
      <c r="O245" t="s">
        <v>878</v>
      </c>
      <c r="P245" t="s">
        <v>878</v>
      </c>
      <c r="Q245">
        <v>6.4000000000000001E-2</v>
      </c>
      <c r="R245" t="s">
        <v>878</v>
      </c>
      <c r="S245" t="s">
        <v>878</v>
      </c>
      <c r="T245" t="s">
        <v>878</v>
      </c>
      <c r="U245">
        <v>0.51900000000000002</v>
      </c>
      <c r="V245" t="s">
        <v>878</v>
      </c>
      <c r="W245" t="s">
        <v>878</v>
      </c>
      <c r="X245" t="s">
        <v>878</v>
      </c>
      <c r="Y245" t="s">
        <v>878</v>
      </c>
      <c r="Z245" t="s">
        <v>878</v>
      </c>
      <c r="AA245" t="s">
        <v>878</v>
      </c>
      <c r="AB245" t="s">
        <v>878</v>
      </c>
      <c r="AC245" t="s">
        <v>878</v>
      </c>
      <c r="AD245" t="s">
        <v>878</v>
      </c>
      <c r="AE245" t="s">
        <v>878</v>
      </c>
      <c r="AF245" t="s">
        <v>878</v>
      </c>
      <c r="AG245" t="s">
        <v>878</v>
      </c>
      <c r="AH245">
        <v>9.7000000000000003E-2</v>
      </c>
      <c r="AI245" t="s">
        <v>878</v>
      </c>
      <c r="AJ245" t="s">
        <v>878</v>
      </c>
      <c r="AK245" t="s">
        <v>878</v>
      </c>
      <c r="AL245" t="s">
        <v>878</v>
      </c>
      <c r="AM245" t="s">
        <v>878</v>
      </c>
      <c r="AN245" t="s">
        <v>878</v>
      </c>
      <c r="AO245" t="s">
        <v>878</v>
      </c>
      <c r="AP245" t="s">
        <v>878</v>
      </c>
      <c r="AQ245" t="s">
        <v>878</v>
      </c>
      <c r="AR245" t="s">
        <v>878</v>
      </c>
      <c r="AS245" t="s">
        <v>878</v>
      </c>
      <c r="AT245" t="s">
        <v>878</v>
      </c>
      <c r="AU245" t="s">
        <v>878</v>
      </c>
      <c r="AV245" t="s">
        <v>878</v>
      </c>
      <c r="AW245" t="s">
        <v>878</v>
      </c>
      <c r="AX245" t="s">
        <v>878</v>
      </c>
      <c r="AY245">
        <v>3.5000000000000001E-3</v>
      </c>
      <c r="AZ245" t="s">
        <v>878</v>
      </c>
      <c r="BA245" t="s">
        <v>878</v>
      </c>
      <c r="BB245">
        <v>1.659394</v>
      </c>
      <c r="BC245" t="s">
        <v>878</v>
      </c>
      <c r="BD245" t="s">
        <v>878</v>
      </c>
      <c r="BE245" t="s">
        <v>878</v>
      </c>
      <c r="BF245" t="s">
        <v>878</v>
      </c>
      <c r="BG245" t="s">
        <v>878</v>
      </c>
      <c r="BH245" t="s">
        <v>878</v>
      </c>
      <c r="BI245" t="s">
        <v>878</v>
      </c>
      <c r="BJ245" t="s">
        <v>878</v>
      </c>
      <c r="BK245">
        <v>1.9499999999999999E-3</v>
      </c>
      <c r="BL245" t="s">
        <v>878</v>
      </c>
      <c r="BM245" t="s">
        <v>878</v>
      </c>
      <c r="BN245" t="s">
        <v>878</v>
      </c>
      <c r="BO245" t="s">
        <v>878</v>
      </c>
      <c r="BP245" t="s">
        <v>878</v>
      </c>
      <c r="BQ245" t="s">
        <v>878</v>
      </c>
      <c r="BR245">
        <v>2.21</v>
      </c>
      <c r="BS245" t="s">
        <v>878</v>
      </c>
    </row>
    <row r="246" spans="1:71" x14ac:dyDescent="0.25">
      <c r="A246" t="s">
        <v>564</v>
      </c>
      <c r="B246">
        <v>0.21840000000000001</v>
      </c>
      <c r="C246">
        <v>0.20399999999999999</v>
      </c>
      <c r="D246">
        <v>4.9000000000000002E-2</v>
      </c>
      <c r="E246" t="s">
        <v>878</v>
      </c>
      <c r="F246" t="s">
        <v>878</v>
      </c>
      <c r="G246">
        <v>2.5000000000000001E-3</v>
      </c>
      <c r="H246" s="2">
        <v>5.0000000000000002E-5</v>
      </c>
      <c r="I246">
        <v>3.2100000000000002E-3</v>
      </c>
      <c r="J246">
        <v>0.23599999999999999</v>
      </c>
      <c r="K246">
        <v>2.0500000000000001E-2</v>
      </c>
      <c r="L246">
        <v>1.4E-3</v>
      </c>
      <c r="M246" t="s">
        <v>878</v>
      </c>
      <c r="N246">
        <v>4.8799999999999998E-3</v>
      </c>
      <c r="O246">
        <v>1.3599999999999999E-2</v>
      </c>
      <c r="P246">
        <v>1.9000000000000001E-5</v>
      </c>
      <c r="Q246">
        <v>0.312</v>
      </c>
      <c r="R246">
        <v>7.7000000000000001E-5</v>
      </c>
      <c r="S246" t="s">
        <v>878</v>
      </c>
      <c r="T246">
        <v>1.63E-4</v>
      </c>
      <c r="U246">
        <v>5.35</v>
      </c>
      <c r="V246">
        <v>1.35E-4</v>
      </c>
      <c r="W246">
        <v>1.01E-4</v>
      </c>
      <c r="X246" t="s">
        <v>878</v>
      </c>
      <c r="Y246" t="s">
        <v>878</v>
      </c>
      <c r="Z246" t="s">
        <v>878</v>
      </c>
      <c r="AA246" t="s">
        <v>878</v>
      </c>
      <c r="AB246">
        <v>2.0100000000000001E-4</v>
      </c>
      <c r="AC246" t="s">
        <v>878</v>
      </c>
      <c r="AD246">
        <v>4.4999999999999998E-2</v>
      </c>
      <c r="AE246">
        <v>7.9100000000000004E-4</v>
      </c>
      <c r="AF246">
        <v>4.2700000000000002E-4</v>
      </c>
      <c r="AG246" t="s">
        <v>878</v>
      </c>
      <c r="AH246">
        <v>0.68500000000000005</v>
      </c>
      <c r="AI246">
        <v>0.184</v>
      </c>
      <c r="AJ246">
        <v>1.8400000000000001E-3</v>
      </c>
      <c r="AK246">
        <v>2.8000000000000001E-2</v>
      </c>
      <c r="AL246">
        <v>8.0000000000000007E-5</v>
      </c>
      <c r="AM246">
        <v>5.2899999999999996E-4</v>
      </c>
      <c r="AN246" t="s">
        <v>878</v>
      </c>
      <c r="AO246">
        <v>2.4E-2</v>
      </c>
      <c r="AP246" t="s">
        <v>878</v>
      </c>
      <c r="AQ246" t="s">
        <v>878</v>
      </c>
      <c r="AR246">
        <v>1.4300000000000001E-4</v>
      </c>
      <c r="AS246" t="s">
        <v>878</v>
      </c>
      <c r="AT246" t="s">
        <v>878</v>
      </c>
      <c r="AU246" t="s">
        <v>878</v>
      </c>
      <c r="AV246" t="s">
        <v>878</v>
      </c>
      <c r="AW246" t="s">
        <v>878</v>
      </c>
      <c r="AX246">
        <v>15.13</v>
      </c>
      <c r="AY246">
        <v>0.17460000000000001</v>
      </c>
      <c r="AZ246" t="s">
        <v>878</v>
      </c>
      <c r="BA246">
        <v>4.95E-4</v>
      </c>
      <c r="BB246">
        <v>2.4026155</v>
      </c>
      <c r="BC246" t="s">
        <v>878</v>
      </c>
      <c r="BD246">
        <v>7.67E-4</v>
      </c>
      <c r="BE246">
        <v>1.08E-3</v>
      </c>
      <c r="BF246" t="s">
        <v>878</v>
      </c>
      <c r="BG246" t="s">
        <v>878</v>
      </c>
      <c r="BH246" t="s">
        <v>878</v>
      </c>
      <c r="BI246">
        <v>8.5000000000000006E-5</v>
      </c>
      <c r="BJ246">
        <v>1.2999999999999999E-2</v>
      </c>
      <c r="BK246">
        <v>8.2999999999999998E-5</v>
      </c>
      <c r="BL246" t="s">
        <v>878</v>
      </c>
      <c r="BM246">
        <v>1.7899999999999999E-4</v>
      </c>
      <c r="BN246" t="s">
        <v>878</v>
      </c>
      <c r="BO246">
        <v>1.8100000000000001E-4</v>
      </c>
      <c r="BP246">
        <v>4.3199999999999998E-4</v>
      </c>
      <c r="BQ246" t="s">
        <v>878</v>
      </c>
      <c r="BR246">
        <v>4.13</v>
      </c>
      <c r="BS246">
        <v>3.9100000000000002E-4</v>
      </c>
    </row>
    <row r="247" spans="1:71" x14ac:dyDescent="0.25">
      <c r="A247" t="s">
        <v>566</v>
      </c>
      <c r="B247">
        <v>0.21840000000000001</v>
      </c>
      <c r="C247">
        <v>0.21099999999999999</v>
      </c>
      <c r="D247">
        <v>3.61E-2</v>
      </c>
      <c r="E247" t="s">
        <v>878</v>
      </c>
      <c r="F247" t="s">
        <v>878</v>
      </c>
      <c r="G247">
        <v>1.2700000000000001E-3</v>
      </c>
      <c r="H247">
        <v>2.1999999999999999E-5</v>
      </c>
      <c r="I247">
        <v>6.7999999999999996E-3</v>
      </c>
      <c r="J247">
        <v>0.21</v>
      </c>
      <c r="K247">
        <v>1.83E-2</v>
      </c>
      <c r="L247">
        <v>2.2399999999999998E-3</v>
      </c>
      <c r="M247" t="s">
        <v>878</v>
      </c>
      <c r="N247">
        <v>3.1800000000000001E-3</v>
      </c>
      <c r="O247">
        <v>3.7699999999999999E-3</v>
      </c>
      <c r="P247">
        <v>1.5E-5</v>
      </c>
      <c r="Q247">
        <v>0.43099999999999999</v>
      </c>
      <c r="R247">
        <v>1.3100000000000001E-4</v>
      </c>
      <c r="S247">
        <v>6.9999999999999994E-5</v>
      </c>
      <c r="T247" t="s">
        <v>878</v>
      </c>
      <c r="U247">
        <v>4.29</v>
      </c>
      <c r="V247">
        <v>1.93E-4</v>
      </c>
      <c r="W247">
        <v>1.64E-4</v>
      </c>
      <c r="X247" s="2">
        <v>1.0000000000000001E-5</v>
      </c>
      <c r="Y247" t="s">
        <v>878</v>
      </c>
      <c r="Z247" t="s">
        <v>878</v>
      </c>
      <c r="AA247">
        <v>2.8E-5</v>
      </c>
      <c r="AB247">
        <v>1.26E-4</v>
      </c>
      <c r="AC247" t="s">
        <v>878</v>
      </c>
      <c r="AD247">
        <v>0.05</v>
      </c>
      <c r="AE247">
        <v>1.23E-3</v>
      </c>
      <c r="AF247">
        <v>6.3299999999999999E-4</v>
      </c>
      <c r="AG247" t="s">
        <v>878</v>
      </c>
      <c r="AH247">
        <v>0.875</v>
      </c>
      <c r="AI247">
        <v>0.108</v>
      </c>
      <c r="AJ247">
        <v>8.3999999999999995E-3</v>
      </c>
      <c r="AK247">
        <v>3.4000000000000002E-2</v>
      </c>
      <c r="AL247">
        <v>2.9E-5</v>
      </c>
      <c r="AM247">
        <v>8.6399999999999997E-4</v>
      </c>
      <c r="AN247" s="2">
        <v>1E-3</v>
      </c>
      <c r="AO247">
        <v>2.7E-2</v>
      </c>
      <c r="AP247">
        <v>59.18</v>
      </c>
      <c r="AQ247" t="s">
        <v>878</v>
      </c>
      <c r="AR247">
        <v>2.34E-4</v>
      </c>
      <c r="AS247" t="s">
        <v>878</v>
      </c>
      <c r="AT247">
        <v>1.9799999999999999E-4</v>
      </c>
      <c r="AU247">
        <v>3.9999999999999998E-6</v>
      </c>
      <c r="AV247" t="s">
        <v>878</v>
      </c>
      <c r="AW247" t="s">
        <v>878</v>
      </c>
      <c r="AX247">
        <v>15.16</v>
      </c>
      <c r="AY247">
        <v>0.23419999999999999</v>
      </c>
      <c r="AZ247" s="2">
        <v>1E-3</v>
      </c>
      <c r="BA247" t="s">
        <v>878</v>
      </c>
      <c r="BB247">
        <v>2.6</v>
      </c>
      <c r="BC247">
        <v>1.6200000000000001E-4</v>
      </c>
      <c r="BD247">
        <v>8.5400000000000005E-4</v>
      </c>
      <c r="BE247">
        <v>9.9099999999999991E-4</v>
      </c>
      <c r="BF247" s="2">
        <v>5.0000000000000004E-6</v>
      </c>
      <c r="BG247">
        <v>2.3E-5</v>
      </c>
      <c r="BH247" t="s">
        <v>878</v>
      </c>
      <c r="BI247">
        <v>5.0000000000000002E-5</v>
      </c>
      <c r="BJ247">
        <v>0.01</v>
      </c>
      <c r="BK247">
        <v>1.15E-4</v>
      </c>
      <c r="BL247" t="s">
        <v>878</v>
      </c>
      <c r="BM247">
        <v>1.5300000000000001E-4</v>
      </c>
      <c r="BN247" t="s">
        <v>878</v>
      </c>
      <c r="BO247" t="s">
        <v>878</v>
      </c>
      <c r="BP247">
        <v>7.6300000000000001E-4</v>
      </c>
      <c r="BQ247">
        <v>4.6999999999999997E-5</v>
      </c>
      <c r="BR247">
        <v>3.83</v>
      </c>
      <c r="BS247">
        <v>2.8200000000000002E-4</v>
      </c>
    </row>
    <row r="248" spans="1:71" x14ac:dyDescent="0.25">
      <c r="A248" t="s">
        <v>567</v>
      </c>
      <c r="B248">
        <v>9.7999999999999997E-3</v>
      </c>
      <c r="C248">
        <v>0.41099999999999998</v>
      </c>
      <c r="D248" t="s">
        <v>878</v>
      </c>
      <c r="E248" t="s">
        <v>878</v>
      </c>
      <c r="F248" t="s">
        <v>878</v>
      </c>
      <c r="G248">
        <v>0.14430000000000001</v>
      </c>
      <c r="H248" s="2">
        <v>5.0000000000000002E-5</v>
      </c>
      <c r="I248">
        <v>5.5999999999999995E-4</v>
      </c>
      <c r="J248">
        <v>0.16500000000000001</v>
      </c>
      <c r="K248">
        <v>0.1157</v>
      </c>
      <c r="L248" t="s">
        <v>878</v>
      </c>
      <c r="M248" t="s">
        <v>878</v>
      </c>
      <c r="N248">
        <v>9.5600000000000004E-4</v>
      </c>
      <c r="O248">
        <v>6.7400000000000001E-4</v>
      </c>
      <c r="P248" t="s">
        <v>878</v>
      </c>
      <c r="Q248">
        <v>0.13869999999999999</v>
      </c>
      <c r="R248" t="s">
        <v>878</v>
      </c>
      <c r="S248" t="s">
        <v>878</v>
      </c>
      <c r="T248" t="s">
        <v>878</v>
      </c>
      <c r="U248">
        <v>9.82</v>
      </c>
      <c r="V248">
        <v>9.8499999999999998E-4</v>
      </c>
      <c r="W248" t="s">
        <v>878</v>
      </c>
      <c r="X248" t="s">
        <v>878</v>
      </c>
      <c r="Y248" t="s">
        <v>878</v>
      </c>
      <c r="Z248" t="s">
        <v>878</v>
      </c>
      <c r="AA248" t="s">
        <v>878</v>
      </c>
      <c r="AB248" t="s">
        <v>878</v>
      </c>
      <c r="AC248" t="s">
        <v>878</v>
      </c>
      <c r="AD248">
        <v>0.35399999999999998</v>
      </c>
      <c r="AE248" t="s">
        <v>878</v>
      </c>
      <c r="AF248" t="s">
        <v>878</v>
      </c>
      <c r="AG248" t="s">
        <v>878</v>
      </c>
      <c r="AH248">
        <v>5.3999999999999999E-2</v>
      </c>
      <c r="AI248">
        <v>1.54</v>
      </c>
      <c r="AJ248">
        <v>2.3699999999999999E-4</v>
      </c>
      <c r="AK248">
        <v>1.9E-2</v>
      </c>
      <c r="AL248">
        <v>1.06E-4</v>
      </c>
      <c r="AM248" t="s">
        <v>878</v>
      </c>
      <c r="AN248" t="s">
        <v>878</v>
      </c>
      <c r="AO248">
        <v>6.0000000000000001E-3</v>
      </c>
      <c r="AP248">
        <v>1.58</v>
      </c>
      <c r="AQ248" t="s">
        <v>878</v>
      </c>
      <c r="AR248" t="s">
        <v>878</v>
      </c>
      <c r="AS248" t="s">
        <v>878</v>
      </c>
      <c r="AT248" t="s">
        <v>878</v>
      </c>
      <c r="AU248" t="s">
        <v>878</v>
      </c>
      <c r="AV248" t="s">
        <v>878</v>
      </c>
      <c r="AW248" t="s">
        <v>878</v>
      </c>
      <c r="AX248">
        <v>26.63</v>
      </c>
      <c r="AY248">
        <v>5.1000000000000004E-3</v>
      </c>
      <c r="AZ248" s="2">
        <v>1E-4</v>
      </c>
      <c r="BA248" t="s">
        <v>878</v>
      </c>
      <c r="BB248">
        <v>1.5705813</v>
      </c>
      <c r="BC248" t="s">
        <v>878</v>
      </c>
      <c r="BD248">
        <v>3.8299999999999999E-4</v>
      </c>
      <c r="BE248">
        <v>4.2599999999999999E-3</v>
      </c>
      <c r="BF248" t="s">
        <v>878</v>
      </c>
      <c r="BG248" t="s">
        <v>878</v>
      </c>
      <c r="BH248" t="s">
        <v>878</v>
      </c>
      <c r="BI248" t="s">
        <v>878</v>
      </c>
      <c r="BJ248">
        <v>2.5000000000000001E-2</v>
      </c>
      <c r="BK248" t="s">
        <v>878</v>
      </c>
      <c r="BL248" t="s">
        <v>878</v>
      </c>
      <c r="BM248">
        <v>4.4200000000000001E-4</v>
      </c>
      <c r="BN248" t="s">
        <v>878</v>
      </c>
      <c r="BO248" t="s">
        <v>878</v>
      </c>
      <c r="BP248">
        <v>2.99E-4</v>
      </c>
      <c r="BQ248" t="s">
        <v>878</v>
      </c>
      <c r="BR248">
        <v>49.77</v>
      </c>
      <c r="BS248">
        <v>9.9500000000000001E-4</v>
      </c>
    </row>
    <row r="249" spans="1:71" x14ac:dyDescent="0.25">
      <c r="A249" t="s">
        <v>569</v>
      </c>
      <c r="B249">
        <v>9.6000000000000002E-4</v>
      </c>
      <c r="C249" t="s">
        <v>878</v>
      </c>
      <c r="D249">
        <v>7.22E-2</v>
      </c>
      <c r="E249" t="s">
        <v>878</v>
      </c>
      <c r="F249" t="s">
        <v>878</v>
      </c>
      <c r="G249" t="s">
        <v>878</v>
      </c>
      <c r="H249" t="s">
        <v>878</v>
      </c>
      <c r="I249" t="s">
        <v>878</v>
      </c>
      <c r="J249" t="s">
        <v>878</v>
      </c>
      <c r="K249" t="s">
        <v>878</v>
      </c>
      <c r="L249" t="s">
        <v>878</v>
      </c>
      <c r="M249" t="s">
        <v>878</v>
      </c>
      <c r="N249" t="s">
        <v>878</v>
      </c>
      <c r="O249" t="s">
        <v>878</v>
      </c>
      <c r="P249" t="s">
        <v>878</v>
      </c>
      <c r="Q249">
        <v>1.5100000000000001E-2</v>
      </c>
      <c r="R249" t="s">
        <v>878</v>
      </c>
      <c r="S249" t="s">
        <v>878</v>
      </c>
      <c r="T249" t="s">
        <v>878</v>
      </c>
      <c r="U249">
        <v>20.68</v>
      </c>
      <c r="V249" t="s">
        <v>878</v>
      </c>
      <c r="W249" t="s">
        <v>878</v>
      </c>
      <c r="X249" t="s">
        <v>878</v>
      </c>
      <c r="Y249" t="s">
        <v>878</v>
      </c>
      <c r="Z249" t="s">
        <v>878</v>
      </c>
      <c r="AA249" t="s">
        <v>878</v>
      </c>
      <c r="AB249" t="s">
        <v>878</v>
      </c>
      <c r="AC249" t="s">
        <v>878</v>
      </c>
      <c r="AD249" t="s">
        <v>878</v>
      </c>
      <c r="AE249" t="s">
        <v>878</v>
      </c>
      <c r="AF249" t="s">
        <v>878</v>
      </c>
      <c r="AG249" t="s">
        <v>878</v>
      </c>
      <c r="AH249" t="s">
        <v>878</v>
      </c>
      <c r="AI249">
        <v>1.08</v>
      </c>
      <c r="AJ249" t="s">
        <v>878</v>
      </c>
      <c r="AK249" t="s">
        <v>878</v>
      </c>
      <c r="AL249" t="s">
        <v>878</v>
      </c>
      <c r="AM249" t="s">
        <v>878</v>
      </c>
      <c r="AN249" t="s">
        <v>878</v>
      </c>
      <c r="AO249" t="s">
        <v>878</v>
      </c>
      <c r="AP249">
        <v>0.57899999999999996</v>
      </c>
      <c r="AQ249" t="s">
        <v>878</v>
      </c>
      <c r="AR249" t="s">
        <v>878</v>
      </c>
      <c r="AS249" t="s">
        <v>878</v>
      </c>
      <c r="AT249" t="s">
        <v>878</v>
      </c>
      <c r="AU249" t="s">
        <v>878</v>
      </c>
      <c r="AV249" t="s">
        <v>878</v>
      </c>
      <c r="AW249" t="s">
        <v>878</v>
      </c>
      <c r="AX249" t="s">
        <v>878</v>
      </c>
      <c r="AY249" t="s">
        <v>878</v>
      </c>
      <c r="AZ249" t="s">
        <v>878</v>
      </c>
      <c r="BA249" t="s">
        <v>878</v>
      </c>
      <c r="BB249" t="s">
        <v>878</v>
      </c>
      <c r="BC249" t="s">
        <v>878</v>
      </c>
      <c r="BD249" t="s">
        <v>878</v>
      </c>
      <c r="BE249" t="s">
        <v>878</v>
      </c>
      <c r="BF249" t="s">
        <v>878</v>
      </c>
      <c r="BG249" t="s">
        <v>878</v>
      </c>
      <c r="BH249" t="s">
        <v>878</v>
      </c>
      <c r="BI249" t="s">
        <v>878</v>
      </c>
      <c r="BJ249" t="s">
        <v>878</v>
      </c>
      <c r="BK249">
        <v>6.4999999999999997E-3</v>
      </c>
      <c r="BL249" t="s">
        <v>878</v>
      </c>
      <c r="BM249" t="s">
        <v>878</v>
      </c>
      <c r="BN249" t="s">
        <v>878</v>
      </c>
      <c r="BO249" t="s">
        <v>878</v>
      </c>
      <c r="BP249" t="s">
        <v>878</v>
      </c>
      <c r="BQ249" t="s">
        <v>878</v>
      </c>
      <c r="BR249">
        <v>4.1900000000000004</v>
      </c>
      <c r="BS249" t="s">
        <v>878</v>
      </c>
    </row>
    <row r="250" spans="1:71" x14ac:dyDescent="0.25">
      <c r="A250" t="s">
        <v>571</v>
      </c>
      <c r="B250">
        <v>5.0000000000000001E-4</v>
      </c>
      <c r="C250" t="s">
        <v>878</v>
      </c>
      <c r="D250">
        <v>4.99E-2</v>
      </c>
      <c r="E250" t="s">
        <v>878</v>
      </c>
      <c r="F250" t="s">
        <v>878</v>
      </c>
      <c r="G250" t="s">
        <v>878</v>
      </c>
      <c r="H250" t="s">
        <v>878</v>
      </c>
      <c r="I250" t="s">
        <v>878</v>
      </c>
      <c r="J250" t="s">
        <v>878</v>
      </c>
      <c r="K250" t="s">
        <v>878</v>
      </c>
      <c r="L250" t="s">
        <v>878</v>
      </c>
      <c r="M250" t="s">
        <v>878</v>
      </c>
      <c r="N250" t="s">
        <v>878</v>
      </c>
      <c r="O250" t="s">
        <v>878</v>
      </c>
      <c r="P250" t="s">
        <v>878</v>
      </c>
      <c r="Q250">
        <v>1.2500000000000001E-2</v>
      </c>
      <c r="R250" t="s">
        <v>878</v>
      </c>
      <c r="S250" t="s">
        <v>878</v>
      </c>
      <c r="T250" t="s">
        <v>878</v>
      </c>
      <c r="U250">
        <v>23.76</v>
      </c>
      <c r="V250" t="s">
        <v>878</v>
      </c>
      <c r="W250" t="s">
        <v>878</v>
      </c>
      <c r="X250" t="s">
        <v>878</v>
      </c>
      <c r="Y250" t="s">
        <v>878</v>
      </c>
      <c r="Z250" t="s">
        <v>878</v>
      </c>
      <c r="AA250" t="s">
        <v>878</v>
      </c>
      <c r="AB250" t="s">
        <v>878</v>
      </c>
      <c r="AC250" t="s">
        <v>878</v>
      </c>
      <c r="AD250" t="s">
        <v>878</v>
      </c>
      <c r="AE250" t="s">
        <v>878</v>
      </c>
      <c r="AF250" t="s">
        <v>878</v>
      </c>
      <c r="AG250" t="s">
        <v>878</v>
      </c>
      <c r="AH250" t="s">
        <v>878</v>
      </c>
      <c r="AI250">
        <v>0.71899999999999997</v>
      </c>
      <c r="AJ250" t="s">
        <v>878</v>
      </c>
      <c r="AK250" t="s">
        <v>878</v>
      </c>
      <c r="AL250" t="s">
        <v>878</v>
      </c>
      <c r="AM250" t="s">
        <v>878</v>
      </c>
      <c r="AN250" t="s">
        <v>878</v>
      </c>
      <c r="AO250" t="s">
        <v>878</v>
      </c>
      <c r="AP250">
        <v>0.61499999999999999</v>
      </c>
      <c r="AQ250" t="s">
        <v>878</v>
      </c>
      <c r="AR250" t="s">
        <v>878</v>
      </c>
      <c r="AS250" t="s">
        <v>878</v>
      </c>
      <c r="AT250" t="s">
        <v>878</v>
      </c>
      <c r="AU250" t="s">
        <v>878</v>
      </c>
      <c r="AV250" t="s">
        <v>878</v>
      </c>
      <c r="AW250" t="s">
        <v>878</v>
      </c>
      <c r="AX250" t="s">
        <v>878</v>
      </c>
      <c r="AY250" t="s">
        <v>878</v>
      </c>
      <c r="AZ250" t="s">
        <v>878</v>
      </c>
      <c r="BA250" t="s">
        <v>878</v>
      </c>
      <c r="BB250" t="s">
        <v>878</v>
      </c>
      <c r="BC250" t="s">
        <v>878</v>
      </c>
      <c r="BD250" t="s">
        <v>878</v>
      </c>
      <c r="BE250" t="s">
        <v>878</v>
      </c>
      <c r="BF250" t="s">
        <v>878</v>
      </c>
      <c r="BG250" t="s">
        <v>878</v>
      </c>
      <c r="BH250" t="s">
        <v>878</v>
      </c>
      <c r="BI250" t="s">
        <v>878</v>
      </c>
      <c r="BJ250" t="s">
        <v>878</v>
      </c>
      <c r="BK250">
        <v>6.3E-3</v>
      </c>
      <c r="BL250" t="s">
        <v>878</v>
      </c>
      <c r="BM250" t="s">
        <v>878</v>
      </c>
      <c r="BN250" t="s">
        <v>878</v>
      </c>
      <c r="BO250" t="s">
        <v>878</v>
      </c>
      <c r="BP250" t="s">
        <v>878</v>
      </c>
      <c r="BQ250" t="s">
        <v>878</v>
      </c>
      <c r="BR250">
        <v>6.26</v>
      </c>
      <c r="BS250" t="s">
        <v>878</v>
      </c>
    </row>
    <row r="251" spans="1:71" x14ac:dyDescent="0.25">
      <c r="A251" t="s">
        <v>572</v>
      </c>
      <c r="B251">
        <v>5.0000000000000001E-4</v>
      </c>
      <c r="C251" t="s">
        <v>878</v>
      </c>
      <c r="D251">
        <v>2.98E-2</v>
      </c>
      <c r="E251" t="s">
        <v>878</v>
      </c>
      <c r="F251" t="s">
        <v>878</v>
      </c>
      <c r="G251" t="s">
        <v>878</v>
      </c>
      <c r="H251" t="s">
        <v>878</v>
      </c>
      <c r="I251" t="s">
        <v>878</v>
      </c>
      <c r="J251" t="s">
        <v>878</v>
      </c>
      <c r="K251" t="s">
        <v>878</v>
      </c>
      <c r="L251" t="s">
        <v>878</v>
      </c>
      <c r="M251" t="s">
        <v>878</v>
      </c>
      <c r="N251" t="s">
        <v>878</v>
      </c>
      <c r="O251" t="s">
        <v>878</v>
      </c>
      <c r="P251" t="s">
        <v>878</v>
      </c>
      <c r="Q251">
        <v>1.11E-2</v>
      </c>
      <c r="R251" t="s">
        <v>878</v>
      </c>
      <c r="S251" t="s">
        <v>878</v>
      </c>
      <c r="T251" t="s">
        <v>878</v>
      </c>
      <c r="U251">
        <v>21.28</v>
      </c>
      <c r="V251" t="s">
        <v>878</v>
      </c>
      <c r="W251" t="s">
        <v>878</v>
      </c>
      <c r="X251" t="s">
        <v>878</v>
      </c>
      <c r="Y251" t="s">
        <v>878</v>
      </c>
      <c r="Z251" t="s">
        <v>878</v>
      </c>
      <c r="AA251" t="s">
        <v>878</v>
      </c>
      <c r="AB251" t="s">
        <v>878</v>
      </c>
      <c r="AC251" t="s">
        <v>878</v>
      </c>
      <c r="AD251" t="s">
        <v>878</v>
      </c>
      <c r="AE251" t="s">
        <v>878</v>
      </c>
      <c r="AF251" t="s">
        <v>878</v>
      </c>
      <c r="AG251" t="s">
        <v>878</v>
      </c>
      <c r="AH251" t="s">
        <v>878</v>
      </c>
      <c r="AI251">
        <v>1.37</v>
      </c>
      <c r="AJ251" t="s">
        <v>878</v>
      </c>
      <c r="AK251" t="s">
        <v>878</v>
      </c>
      <c r="AL251" t="s">
        <v>878</v>
      </c>
      <c r="AM251" t="s">
        <v>878</v>
      </c>
      <c r="AN251" t="s">
        <v>878</v>
      </c>
      <c r="AO251" t="s">
        <v>878</v>
      </c>
      <c r="AP251">
        <v>0.59199999999999997</v>
      </c>
      <c r="AQ251" t="s">
        <v>878</v>
      </c>
      <c r="AR251" t="s">
        <v>878</v>
      </c>
      <c r="AS251" t="s">
        <v>878</v>
      </c>
      <c r="AT251" t="s">
        <v>878</v>
      </c>
      <c r="AU251" t="s">
        <v>878</v>
      </c>
      <c r="AV251" t="s">
        <v>878</v>
      </c>
      <c r="AW251" t="s">
        <v>878</v>
      </c>
      <c r="AX251" t="s">
        <v>878</v>
      </c>
      <c r="AY251" t="s">
        <v>878</v>
      </c>
      <c r="AZ251" t="s">
        <v>878</v>
      </c>
      <c r="BA251" t="s">
        <v>878</v>
      </c>
      <c r="BB251" t="s">
        <v>878</v>
      </c>
      <c r="BC251" t="s">
        <v>878</v>
      </c>
      <c r="BD251" t="s">
        <v>878</v>
      </c>
      <c r="BE251" t="s">
        <v>878</v>
      </c>
      <c r="BF251" t="s">
        <v>878</v>
      </c>
      <c r="BG251" t="s">
        <v>878</v>
      </c>
      <c r="BH251" t="s">
        <v>878</v>
      </c>
      <c r="BI251" t="s">
        <v>878</v>
      </c>
      <c r="BJ251" t="s">
        <v>878</v>
      </c>
      <c r="BK251">
        <v>6.4000000000000003E-3</v>
      </c>
      <c r="BL251" t="s">
        <v>878</v>
      </c>
      <c r="BM251" t="s">
        <v>878</v>
      </c>
      <c r="BN251" t="s">
        <v>878</v>
      </c>
      <c r="BO251" t="s">
        <v>878</v>
      </c>
      <c r="BP251" t="s">
        <v>878</v>
      </c>
      <c r="BQ251" t="s">
        <v>878</v>
      </c>
      <c r="BR251">
        <v>10.06</v>
      </c>
      <c r="BS251" t="s">
        <v>878</v>
      </c>
    </row>
    <row r="252" spans="1:71" x14ac:dyDescent="0.25">
      <c r="A252" t="s">
        <v>573</v>
      </c>
      <c r="B252" t="s">
        <v>878</v>
      </c>
      <c r="C252">
        <v>6.8802600000000005E-2</v>
      </c>
      <c r="D252" t="s">
        <v>878</v>
      </c>
      <c r="E252" t="s">
        <v>878</v>
      </c>
      <c r="F252" t="s">
        <v>878</v>
      </c>
      <c r="G252" t="s">
        <v>878</v>
      </c>
      <c r="H252" t="s">
        <v>878</v>
      </c>
      <c r="I252" t="s">
        <v>878</v>
      </c>
      <c r="J252">
        <v>1.07204E-2</v>
      </c>
      <c r="K252" t="s">
        <v>878</v>
      </c>
      <c r="L252" t="s">
        <v>878</v>
      </c>
      <c r="M252" t="s">
        <v>878</v>
      </c>
      <c r="N252" t="s">
        <v>878</v>
      </c>
      <c r="O252" t="s">
        <v>878</v>
      </c>
      <c r="P252" t="s">
        <v>878</v>
      </c>
      <c r="Q252" t="s">
        <v>878</v>
      </c>
      <c r="R252" t="s">
        <v>878</v>
      </c>
      <c r="S252" t="s">
        <v>878</v>
      </c>
      <c r="T252" t="s">
        <v>878</v>
      </c>
      <c r="U252">
        <v>66.72</v>
      </c>
      <c r="V252" t="s">
        <v>878</v>
      </c>
      <c r="W252" t="s">
        <v>878</v>
      </c>
      <c r="X252" t="s">
        <v>878</v>
      </c>
      <c r="Y252" t="s">
        <v>878</v>
      </c>
      <c r="Z252" t="s">
        <v>878</v>
      </c>
      <c r="AA252" t="s">
        <v>878</v>
      </c>
      <c r="AB252" t="s">
        <v>878</v>
      </c>
      <c r="AC252" t="s">
        <v>878</v>
      </c>
      <c r="AD252">
        <v>1.49427E-2</v>
      </c>
      <c r="AE252" t="s">
        <v>878</v>
      </c>
      <c r="AF252" t="s">
        <v>878</v>
      </c>
      <c r="AG252" t="s">
        <v>878</v>
      </c>
      <c r="AH252">
        <v>1.02516E-2</v>
      </c>
      <c r="AI252">
        <v>1.54892E-2</v>
      </c>
      <c r="AJ252" t="s">
        <v>878</v>
      </c>
      <c r="AK252" t="s">
        <v>878</v>
      </c>
      <c r="AL252" t="s">
        <v>878</v>
      </c>
      <c r="AM252" t="s">
        <v>878</v>
      </c>
      <c r="AN252" t="s">
        <v>878</v>
      </c>
      <c r="AO252">
        <v>4.0000000000000001E-3</v>
      </c>
      <c r="AP252" t="s">
        <v>878</v>
      </c>
      <c r="AQ252" t="s">
        <v>878</v>
      </c>
      <c r="AR252" t="s">
        <v>878</v>
      </c>
      <c r="AS252" t="s">
        <v>878</v>
      </c>
      <c r="AT252" t="s">
        <v>878</v>
      </c>
      <c r="AU252" t="s">
        <v>878</v>
      </c>
      <c r="AV252" t="s">
        <v>878</v>
      </c>
      <c r="AW252" t="s">
        <v>878</v>
      </c>
      <c r="AX252">
        <v>8.0000000000000002E-3</v>
      </c>
      <c r="AY252" t="s">
        <v>878</v>
      </c>
      <c r="AZ252" t="s">
        <v>878</v>
      </c>
      <c r="BA252" t="s">
        <v>878</v>
      </c>
      <c r="BB252">
        <v>2.168898</v>
      </c>
      <c r="BC252" t="s">
        <v>878</v>
      </c>
      <c r="BD252" t="s">
        <v>878</v>
      </c>
      <c r="BE252" t="s">
        <v>878</v>
      </c>
      <c r="BF252" t="s">
        <v>878</v>
      </c>
      <c r="BG252" t="s">
        <v>878</v>
      </c>
      <c r="BH252" t="s">
        <v>878</v>
      </c>
      <c r="BI252" t="s">
        <v>878</v>
      </c>
      <c r="BJ252">
        <v>2.99671E-2</v>
      </c>
      <c r="BK252" t="s">
        <v>878</v>
      </c>
      <c r="BL252" t="s">
        <v>878</v>
      </c>
      <c r="BM252" t="s">
        <v>878</v>
      </c>
      <c r="BN252">
        <v>1.2999999999999999E-3</v>
      </c>
      <c r="BO252" t="s">
        <v>878</v>
      </c>
      <c r="BP252" t="s">
        <v>878</v>
      </c>
      <c r="BQ252" t="s">
        <v>878</v>
      </c>
      <c r="BR252" t="s">
        <v>878</v>
      </c>
      <c r="BS252" t="s">
        <v>878</v>
      </c>
    </row>
    <row r="253" spans="1:71" x14ac:dyDescent="0.25">
      <c r="A253" t="s">
        <v>576</v>
      </c>
      <c r="B253" t="s">
        <v>878</v>
      </c>
      <c r="C253">
        <v>1.2490315999999999</v>
      </c>
      <c r="D253" t="s">
        <v>878</v>
      </c>
      <c r="E253" t="s">
        <v>878</v>
      </c>
      <c r="F253" t="s">
        <v>878</v>
      </c>
      <c r="G253" t="s">
        <v>878</v>
      </c>
      <c r="H253" t="s">
        <v>878</v>
      </c>
      <c r="I253" t="s">
        <v>878</v>
      </c>
      <c r="J253">
        <v>6.7180900000000002E-2</v>
      </c>
      <c r="K253" t="s">
        <v>878</v>
      </c>
      <c r="L253" t="s">
        <v>878</v>
      </c>
      <c r="M253" t="s">
        <v>878</v>
      </c>
      <c r="N253" t="s">
        <v>878</v>
      </c>
      <c r="O253">
        <v>7.3210000000000003E-3</v>
      </c>
      <c r="P253" t="s">
        <v>878</v>
      </c>
      <c r="Q253" t="s">
        <v>878</v>
      </c>
      <c r="R253" t="s">
        <v>878</v>
      </c>
      <c r="S253" t="s">
        <v>878</v>
      </c>
      <c r="T253" t="s">
        <v>878</v>
      </c>
      <c r="U253">
        <v>45.63</v>
      </c>
      <c r="V253" t="s">
        <v>878</v>
      </c>
      <c r="W253" t="s">
        <v>878</v>
      </c>
      <c r="X253" t="s">
        <v>878</v>
      </c>
      <c r="Y253" t="s">
        <v>878</v>
      </c>
      <c r="Z253" t="s">
        <v>878</v>
      </c>
      <c r="AA253" t="s">
        <v>878</v>
      </c>
      <c r="AB253" t="s">
        <v>878</v>
      </c>
      <c r="AC253" t="s">
        <v>878</v>
      </c>
      <c r="AD253">
        <v>8.3014999999999999E-3</v>
      </c>
      <c r="AE253" t="s">
        <v>878</v>
      </c>
      <c r="AF253" t="s">
        <v>878</v>
      </c>
      <c r="AG253" t="s">
        <v>878</v>
      </c>
      <c r="AH253">
        <v>3.6785199999999997E-2</v>
      </c>
      <c r="AI253" t="s">
        <v>878</v>
      </c>
      <c r="AJ253" t="s">
        <v>878</v>
      </c>
      <c r="AK253" t="s">
        <v>878</v>
      </c>
      <c r="AL253" t="s">
        <v>878</v>
      </c>
      <c r="AM253" t="s">
        <v>878</v>
      </c>
      <c r="AN253" t="s">
        <v>878</v>
      </c>
      <c r="AO253">
        <v>0.105</v>
      </c>
      <c r="AP253" t="s">
        <v>878</v>
      </c>
      <c r="AQ253" t="s">
        <v>878</v>
      </c>
      <c r="AR253" t="s">
        <v>878</v>
      </c>
      <c r="AS253" t="s">
        <v>878</v>
      </c>
      <c r="AT253" t="s">
        <v>878</v>
      </c>
      <c r="AU253" t="s">
        <v>878</v>
      </c>
      <c r="AV253" t="s">
        <v>878</v>
      </c>
      <c r="AW253" t="s">
        <v>878</v>
      </c>
      <c r="AX253">
        <v>2.1999999999999999E-2</v>
      </c>
      <c r="AY253" t="s">
        <v>878</v>
      </c>
      <c r="AZ253" t="s">
        <v>878</v>
      </c>
      <c r="BA253" t="s">
        <v>878</v>
      </c>
      <c r="BB253">
        <v>11.629780800000001</v>
      </c>
      <c r="BC253" t="s">
        <v>878</v>
      </c>
      <c r="BD253" t="s">
        <v>878</v>
      </c>
      <c r="BE253" t="s">
        <v>878</v>
      </c>
      <c r="BF253" t="s">
        <v>878</v>
      </c>
      <c r="BG253" t="s">
        <v>878</v>
      </c>
      <c r="BH253" t="s">
        <v>878</v>
      </c>
      <c r="BI253" t="s">
        <v>878</v>
      </c>
      <c r="BJ253">
        <v>0.14803769999999999</v>
      </c>
      <c r="BK253" t="s">
        <v>878</v>
      </c>
      <c r="BL253" t="s">
        <v>878</v>
      </c>
      <c r="BM253" t="s">
        <v>878</v>
      </c>
      <c r="BN253" t="s">
        <v>878</v>
      </c>
      <c r="BO253" t="s">
        <v>878</v>
      </c>
      <c r="BP253" t="s">
        <v>878</v>
      </c>
      <c r="BQ253" t="s">
        <v>878</v>
      </c>
      <c r="BR253" t="s">
        <v>878</v>
      </c>
      <c r="BS253" t="s">
        <v>878</v>
      </c>
    </row>
    <row r="254" spans="1:71" x14ac:dyDescent="0.25">
      <c r="A254" t="s">
        <v>578</v>
      </c>
      <c r="B254" t="s">
        <v>878</v>
      </c>
      <c r="C254">
        <v>1.3178342000000001</v>
      </c>
      <c r="D254" t="s">
        <v>878</v>
      </c>
      <c r="E254" t="s">
        <v>878</v>
      </c>
      <c r="F254" t="s">
        <v>878</v>
      </c>
      <c r="G254" t="s">
        <v>878</v>
      </c>
      <c r="H254" t="s">
        <v>878</v>
      </c>
      <c r="I254" t="s">
        <v>878</v>
      </c>
      <c r="J254">
        <v>6.4322199999999996E-2</v>
      </c>
      <c r="K254" t="s">
        <v>878</v>
      </c>
      <c r="L254" t="s">
        <v>878</v>
      </c>
      <c r="M254" t="s">
        <v>878</v>
      </c>
      <c r="N254" t="s">
        <v>878</v>
      </c>
      <c r="O254">
        <v>7.4577999999999997E-3</v>
      </c>
      <c r="P254" t="s">
        <v>878</v>
      </c>
      <c r="Q254" t="s">
        <v>878</v>
      </c>
      <c r="R254" t="s">
        <v>878</v>
      </c>
      <c r="S254" t="s">
        <v>878</v>
      </c>
      <c r="T254" t="s">
        <v>878</v>
      </c>
      <c r="U254">
        <v>48.41</v>
      </c>
      <c r="V254" t="s">
        <v>878</v>
      </c>
      <c r="W254" t="s">
        <v>878</v>
      </c>
      <c r="X254" t="s">
        <v>878</v>
      </c>
      <c r="Y254" t="s">
        <v>878</v>
      </c>
      <c r="Z254" t="s">
        <v>878</v>
      </c>
      <c r="AA254" t="s">
        <v>878</v>
      </c>
      <c r="AB254" t="s">
        <v>878</v>
      </c>
      <c r="AC254" t="s">
        <v>878</v>
      </c>
      <c r="AD254">
        <v>8.3014999999999999E-3</v>
      </c>
      <c r="AE254" t="s">
        <v>878</v>
      </c>
      <c r="AF254" t="s">
        <v>878</v>
      </c>
      <c r="AG254" t="s">
        <v>878</v>
      </c>
      <c r="AH254">
        <v>4.3418600000000002E-2</v>
      </c>
      <c r="AI254" t="s">
        <v>878</v>
      </c>
      <c r="AJ254" t="s">
        <v>878</v>
      </c>
      <c r="AK254" t="s">
        <v>878</v>
      </c>
      <c r="AL254" t="s">
        <v>878</v>
      </c>
      <c r="AM254" t="s">
        <v>878</v>
      </c>
      <c r="AN254" t="s">
        <v>878</v>
      </c>
      <c r="AO254">
        <v>0.11899999999999999</v>
      </c>
      <c r="AP254" t="s">
        <v>878</v>
      </c>
      <c r="AQ254" t="s">
        <v>878</v>
      </c>
      <c r="AR254" t="s">
        <v>878</v>
      </c>
      <c r="AS254" t="s">
        <v>878</v>
      </c>
      <c r="AT254" t="s">
        <v>878</v>
      </c>
      <c r="AU254" t="s">
        <v>878</v>
      </c>
      <c r="AV254" t="s">
        <v>878</v>
      </c>
      <c r="AW254" t="s">
        <v>878</v>
      </c>
      <c r="AX254">
        <v>2.4E-2</v>
      </c>
      <c r="AY254" t="s">
        <v>878</v>
      </c>
      <c r="AZ254" t="s">
        <v>878</v>
      </c>
      <c r="BA254" t="s">
        <v>878</v>
      </c>
      <c r="BB254">
        <v>9.2411884000000004</v>
      </c>
      <c r="BC254" t="s">
        <v>878</v>
      </c>
      <c r="BD254" t="s">
        <v>878</v>
      </c>
      <c r="BE254" t="s">
        <v>878</v>
      </c>
      <c r="BF254" t="s">
        <v>878</v>
      </c>
      <c r="BG254" t="s">
        <v>878</v>
      </c>
      <c r="BH254" t="s">
        <v>878</v>
      </c>
      <c r="BI254" t="s">
        <v>878</v>
      </c>
      <c r="BJ254">
        <v>0.17261080000000001</v>
      </c>
      <c r="BK254" t="s">
        <v>878</v>
      </c>
      <c r="BL254" t="s">
        <v>878</v>
      </c>
      <c r="BM254" t="s">
        <v>878</v>
      </c>
      <c r="BN254" t="s">
        <v>878</v>
      </c>
      <c r="BO254" t="s">
        <v>878</v>
      </c>
      <c r="BP254" t="s">
        <v>878</v>
      </c>
      <c r="BQ254" t="s">
        <v>878</v>
      </c>
      <c r="BR254" t="s">
        <v>878</v>
      </c>
      <c r="BS254" t="s">
        <v>878</v>
      </c>
    </row>
    <row r="255" spans="1:71" x14ac:dyDescent="0.25">
      <c r="A255" t="s">
        <v>579</v>
      </c>
      <c r="B255" t="s">
        <v>878</v>
      </c>
      <c r="C255">
        <v>1.3919292999999999</v>
      </c>
      <c r="D255" t="s">
        <v>878</v>
      </c>
      <c r="E255" t="s">
        <v>878</v>
      </c>
      <c r="F255" t="s">
        <v>878</v>
      </c>
      <c r="G255" t="s">
        <v>878</v>
      </c>
      <c r="H255" t="s">
        <v>878</v>
      </c>
      <c r="I255" t="s">
        <v>878</v>
      </c>
      <c r="J255">
        <v>7.5757199999999997E-2</v>
      </c>
      <c r="K255" t="s">
        <v>878</v>
      </c>
      <c r="L255" t="s">
        <v>878</v>
      </c>
      <c r="M255" t="s">
        <v>878</v>
      </c>
      <c r="N255" t="s">
        <v>878</v>
      </c>
      <c r="O255">
        <v>7.4577999999999997E-3</v>
      </c>
      <c r="P255" t="s">
        <v>878</v>
      </c>
      <c r="Q255" t="s">
        <v>878</v>
      </c>
      <c r="R255" t="s">
        <v>878</v>
      </c>
      <c r="S255" t="s">
        <v>878</v>
      </c>
      <c r="T255" t="s">
        <v>878</v>
      </c>
      <c r="U255">
        <v>52.31</v>
      </c>
      <c r="V255" t="s">
        <v>878</v>
      </c>
      <c r="W255" t="s">
        <v>878</v>
      </c>
      <c r="X255" t="s">
        <v>878</v>
      </c>
      <c r="Y255" t="s">
        <v>878</v>
      </c>
      <c r="Z255" t="s">
        <v>878</v>
      </c>
      <c r="AA255" t="s">
        <v>878</v>
      </c>
      <c r="AB255" t="s">
        <v>878</v>
      </c>
      <c r="AC255" t="s">
        <v>878</v>
      </c>
      <c r="AD255">
        <v>9.1316000000000001E-3</v>
      </c>
      <c r="AE255" t="s">
        <v>878</v>
      </c>
      <c r="AF255" t="s">
        <v>878</v>
      </c>
      <c r="AG255" t="s">
        <v>878</v>
      </c>
      <c r="AH255">
        <v>4.6433799999999997E-2</v>
      </c>
      <c r="AI255" t="s">
        <v>878</v>
      </c>
      <c r="AJ255" t="s">
        <v>878</v>
      </c>
      <c r="AK255" t="s">
        <v>878</v>
      </c>
      <c r="AL255" t="s">
        <v>878</v>
      </c>
      <c r="AM255" t="s">
        <v>878</v>
      </c>
      <c r="AN255" t="s">
        <v>878</v>
      </c>
      <c r="AO255">
        <v>0.123</v>
      </c>
      <c r="AP255" t="s">
        <v>878</v>
      </c>
      <c r="AQ255" t="s">
        <v>878</v>
      </c>
      <c r="AR255" t="s">
        <v>878</v>
      </c>
      <c r="AS255" t="s">
        <v>878</v>
      </c>
      <c r="AT255" t="s">
        <v>878</v>
      </c>
      <c r="AU255" t="s">
        <v>878</v>
      </c>
      <c r="AV255" t="s">
        <v>878</v>
      </c>
      <c r="AW255" t="s">
        <v>878</v>
      </c>
      <c r="AX255">
        <v>2.5999999999999999E-2</v>
      </c>
      <c r="AY255" t="s">
        <v>878</v>
      </c>
      <c r="AZ255" t="s">
        <v>878</v>
      </c>
      <c r="BA255" t="s">
        <v>878</v>
      </c>
      <c r="BB255">
        <v>6.3898353999999999</v>
      </c>
      <c r="BC255" t="s">
        <v>878</v>
      </c>
      <c r="BD255" t="s">
        <v>878</v>
      </c>
      <c r="BE255" t="s">
        <v>878</v>
      </c>
      <c r="BF255" t="s">
        <v>878</v>
      </c>
      <c r="BG255" t="s">
        <v>878</v>
      </c>
      <c r="BH255" t="s">
        <v>878</v>
      </c>
      <c r="BI255" t="s">
        <v>878</v>
      </c>
      <c r="BJ255">
        <v>0.17321010000000001</v>
      </c>
      <c r="BK255" t="s">
        <v>878</v>
      </c>
      <c r="BL255" t="s">
        <v>878</v>
      </c>
      <c r="BM255" t="s">
        <v>878</v>
      </c>
      <c r="BN255">
        <v>3.4499999999999999E-3</v>
      </c>
      <c r="BO255" t="s">
        <v>878</v>
      </c>
      <c r="BP255" t="s">
        <v>878</v>
      </c>
      <c r="BQ255" t="s">
        <v>878</v>
      </c>
      <c r="BR255" t="s">
        <v>878</v>
      </c>
      <c r="BS255" t="s">
        <v>878</v>
      </c>
    </row>
    <row r="256" spans="1:71" x14ac:dyDescent="0.25">
      <c r="A256" t="s">
        <v>580</v>
      </c>
      <c r="B256" t="s">
        <v>878</v>
      </c>
      <c r="C256">
        <v>1.5718745999999999</v>
      </c>
      <c r="D256" t="s">
        <v>878</v>
      </c>
      <c r="E256" t="s">
        <v>878</v>
      </c>
      <c r="F256" t="s">
        <v>878</v>
      </c>
      <c r="G256" t="s">
        <v>878</v>
      </c>
      <c r="H256" t="s">
        <v>878</v>
      </c>
      <c r="I256" t="s">
        <v>878</v>
      </c>
      <c r="J256">
        <v>7.2898500000000005E-2</v>
      </c>
      <c r="K256" t="s">
        <v>878</v>
      </c>
      <c r="L256" t="s">
        <v>878</v>
      </c>
      <c r="M256" t="s">
        <v>878</v>
      </c>
      <c r="N256" t="s">
        <v>878</v>
      </c>
      <c r="O256">
        <v>8.4840999999999996E-3</v>
      </c>
      <c r="P256" t="s">
        <v>878</v>
      </c>
      <c r="Q256" t="s">
        <v>878</v>
      </c>
      <c r="R256" t="s">
        <v>878</v>
      </c>
      <c r="S256" t="s">
        <v>878</v>
      </c>
      <c r="T256" t="s">
        <v>878</v>
      </c>
      <c r="U256">
        <v>55.14</v>
      </c>
      <c r="V256" t="s">
        <v>878</v>
      </c>
      <c r="W256" t="s">
        <v>878</v>
      </c>
      <c r="X256" t="s">
        <v>878</v>
      </c>
      <c r="Y256" t="s">
        <v>878</v>
      </c>
      <c r="Z256" t="s">
        <v>878</v>
      </c>
      <c r="AA256" t="s">
        <v>878</v>
      </c>
      <c r="AB256" t="s">
        <v>878</v>
      </c>
      <c r="AC256" t="s">
        <v>878</v>
      </c>
      <c r="AD256" t="s">
        <v>878</v>
      </c>
      <c r="AE256" t="s">
        <v>878</v>
      </c>
      <c r="AF256" t="s">
        <v>878</v>
      </c>
      <c r="AG256" t="s">
        <v>878</v>
      </c>
      <c r="AH256" t="s">
        <v>878</v>
      </c>
      <c r="AI256" t="s">
        <v>878</v>
      </c>
      <c r="AJ256" t="s">
        <v>878</v>
      </c>
      <c r="AK256" t="s">
        <v>878</v>
      </c>
      <c r="AL256" t="s">
        <v>878</v>
      </c>
      <c r="AM256" t="s">
        <v>878</v>
      </c>
      <c r="AN256" t="s">
        <v>878</v>
      </c>
      <c r="AO256">
        <v>0.151</v>
      </c>
      <c r="AP256" t="s">
        <v>878</v>
      </c>
      <c r="AQ256" t="s">
        <v>878</v>
      </c>
      <c r="AR256" t="s">
        <v>878</v>
      </c>
      <c r="AS256" t="s">
        <v>878</v>
      </c>
      <c r="AT256" t="s">
        <v>878</v>
      </c>
      <c r="AU256" t="s">
        <v>878</v>
      </c>
      <c r="AV256" t="s">
        <v>878</v>
      </c>
      <c r="AW256" t="s">
        <v>878</v>
      </c>
      <c r="AX256">
        <v>3.2000000000000001E-2</v>
      </c>
      <c r="AY256" t="s">
        <v>878</v>
      </c>
      <c r="AZ256" t="s">
        <v>878</v>
      </c>
      <c r="BA256" t="s">
        <v>878</v>
      </c>
      <c r="BB256">
        <v>3.6833871999999999</v>
      </c>
      <c r="BC256" t="s">
        <v>878</v>
      </c>
      <c r="BD256" t="s">
        <v>878</v>
      </c>
      <c r="BE256" t="s">
        <v>878</v>
      </c>
      <c r="BF256" t="s">
        <v>878</v>
      </c>
      <c r="BG256" t="s">
        <v>878</v>
      </c>
      <c r="BH256" t="s">
        <v>878</v>
      </c>
      <c r="BI256" t="s">
        <v>878</v>
      </c>
      <c r="BJ256">
        <v>0.23074700000000001</v>
      </c>
      <c r="BK256" t="s">
        <v>878</v>
      </c>
      <c r="BL256" t="s">
        <v>878</v>
      </c>
      <c r="BM256" t="s">
        <v>878</v>
      </c>
      <c r="BN256" t="s">
        <v>878</v>
      </c>
      <c r="BO256" t="s">
        <v>878</v>
      </c>
      <c r="BP256" t="s">
        <v>878</v>
      </c>
      <c r="BQ256" t="s">
        <v>878</v>
      </c>
      <c r="BR256" t="s">
        <v>878</v>
      </c>
      <c r="BS256" t="s">
        <v>878</v>
      </c>
    </row>
    <row r="257" spans="1:71" x14ac:dyDescent="0.25">
      <c r="A257" t="s">
        <v>581</v>
      </c>
      <c r="B257" t="s">
        <v>878</v>
      </c>
      <c r="C257">
        <v>1.1961066</v>
      </c>
      <c r="D257" t="s">
        <v>878</v>
      </c>
      <c r="E257" t="s">
        <v>878</v>
      </c>
      <c r="F257" t="s">
        <v>878</v>
      </c>
      <c r="G257" t="s">
        <v>878</v>
      </c>
      <c r="H257" t="s">
        <v>878</v>
      </c>
      <c r="I257" t="s">
        <v>878</v>
      </c>
      <c r="J257">
        <v>0.14007939999999999</v>
      </c>
      <c r="K257" t="s">
        <v>878</v>
      </c>
      <c r="L257" t="s">
        <v>878</v>
      </c>
      <c r="M257" t="s">
        <v>878</v>
      </c>
      <c r="N257" t="s">
        <v>878</v>
      </c>
      <c r="O257">
        <v>6.9788999999999997E-3</v>
      </c>
      <c r="P257" t="s">
        <v>878</v>
      </c>
      <c r="Q257" t="s">
        <v>878</v>
      </c>
      <c r="R257" t="s">
        <v>878</v>
      </c>
      <c r="S257" t="s">
        <v>878</v>
      </c>
      <c r="T257" t="s">
        <v>878</v>
      </c>
      <c r="U257">
        <v>58.02</v>
      </c>
      <c r="V257" t="s">
        <v>878</v>
      </c>
      <c r="W257" t="s">
        <v>878</v>
      </c>
      <c r="X257" t="s">
        <v>878</v>
      </c>
      <c r="Y257" t="s">
        <v>878</v>
      </c>
      <c r="Z257" t="s">
        <v>878</v>
      </c>
      <c r="AA257" t="s">
        <v>878</v>
      </c>
      <c r="AB257" t="s">
        <v>878</v>
      </c>
      <c r="AC257" t="s">
        <v>878</v>
      </c>
      <c r="AD257">
        <v>1.6603E-2</v>
      </c>
      <c r="AE257" t="s">
        <v>878</v>
      </c>
      <c r="AF257" t="s">
        <v>878</v>
      </c>
      <c r="AG257" t="s">
        <v>878</v>
      </c>
      <c r="AH257" t="s">
        <v>878</v>
      </c>
      <c r="AI257">
        <v>2.3233699999999999E-2</v>
      </c>
      <c r="AJ257" t="s">
        <v>878</v>
      </c>
      <c r="AK257" t="s">
        <v>878</v>
      </c>
      <c r="AL257" t="s">
        <v>878</v>
      </c>
      <c r="AM257" t="s">
        <v>878</v>
      </c>
      <c r="AN257" t="s">
        <v>878</v>
      </c>
      <c r="AO257">
        <v>0.111</v>
      </c>
      <c r="AP257" t="s">
        <v>878</v>
      </c>
      <c r="AQ257" t="s">
        <v>878</v>
      </c>
      <c r="AR257" t="s">
        <v>878</v>
      </c>
      <c r="AS257" t="s">
        <v>878</v>
      </c>
      <c r="AT257" t="s">
        <v>878</v>
      </c>
      <c r="AU257" t="s">
        <v>878</v>
      </c>
      <c r="AV257" t="s">
        <v>878</v>
      </c>
      <c r="AW257" t="s">
        <v>878</v>
      </c>
      <c r="AX257">
        <v>1.7999999999999999E-2</v>
      </c>
      <c r="AY257" t="s">
        <v>878</v>
      </c>
      <c r="AZ257" t="s">
        <v>878</v>
      </c>
      <c r="BA257" t="s">
        <v>878</v>
      </c>
      <c r="BB257">
        <v>3.9124303</v>
      </c>
      <c r="BC257" t="s">
        <v>878</v>
      </c>
      <c r="BD257" t="s">
        <v>878</v>
      </c>
      <c r="BE257" t="s">
        <v>878</v>
      </c>
      <c r="BF257" t="s">
        <v>878</v>
      </c>
      <c r="BG257" t="s">
        <v>878</v>
      </c>
      <c r="BH257" t="s">
        <v>878</v>
      </c>
      <c r="BI257" t="s">
        <v>878</v>
      </c>
      <c r="BJ257">
        <v>0.1282594</v>
      </c>
      <c r="BK257" t="s">
        <v>878</v>
      </c>
      <c r="BL257" t="s">
        <v>878</v>
      </c>
      <c r="BM257" t="s">
        <v>878</v>
      </c>
      <c r="BN257" t="s">
        <v>878</v>
      </c>
      <c r="BO257" t="s">
        <v>878</v>
      </c>
      <c r="BP257" t="s">
        <v>878</v>
      </c>
      <c r="BQ257" t="s">
        <v>878</v>
      </c>
      <c r="BR257" t="s">
        <v>878</v>
      </c>
      <c r="BS257" t="s">
        <v>878</v>
      </c>
    </row>
    <row r="258" spans="1:71" x14ac:dyDescent="0.25">
      <c r="A258" t="s">
        <v>582</v>
      </c>
      <c r="B258" t="s">
        <v>878</v>
      </c>
      <c r="C258">
        <v>0.60334580000000004</v>
      </c>
      <c r="D258" t="s">
        <v>878</v>
      </c>
      <c r="E258" t="s">
        <v>878</v>
      </c>
      <c r="F258" t="s">
        <v>878</v>
      </c>
      <c r="G258" t="s">
        <v>878</v>
      </c>
      <c r="H258" t="s">
        <v>878</v>
      </c>
      <c r="I258" t="s">
        <v>878</v>
      </c>
      <c r="J258">
        <v>0.1122065</v>
      </c>
      <c r="K258" t="s">
        <v>878</v>
      </c>
      <c r="L258" t="s">
        <v>878</v>
      </c>
      <c r="M258" t="s">
        <v>878</v>
      </c>
      <c r="N258" t="s">
        <v>878</v>
      </c>
      <c r="O258" t="s">
        <v>878</v>
      </c>
      <c r="P258" t="s">
        <v>878</v>
      </c>
      <c r="Q258" t="s">
        <v>878</v>
      </c>
      <c r="R258" t="s">
        <v>878</v>
      </c>
      <c r="S258" t="s">
        <v>878</v>
      </c>
      <c r="T258" t="s">
        <v>878</v>
      </c>
      <c r="U258">
        <v>61.44</v>
      </c>
      <c r="V258" t="s">
        <v>878</v>
      </c>
      <c r="W258" t="s">
        <v>878</v>
      </c>
      <c r="X258" t="s">
        <v>878</v>
      </c>
      <c r="Y258" t="s">
        <v>878</v>
      </c>
      <c r="Z258" t="s">
        <v>878</v>
      </c>
      <c r="AA258" t="s">
        <v>878</v>
      </c>
      <c r="AB258" t="s">
        <v>878</v>
      </c>
      <c r="AC258" t="s">
        <v>878</v>
      </c>
      <c r="AD258">
        <v>1.57728E-2</v>
      </c>
      <c r="AE258" t="s">
        <v>878</v>
      </c>
      <c r="AF258" t="s">
        <v>878</v>
      </c>
      <c r="AG258" t="s">
        <v>878</v>
      </c>
      <c r="AH258" t="s">
        <v>878</v>
      </c>
      <c r="AI258">
        <v>3.0203799999999999E-2</v>
      </c>
      <c r="AJ258" t="s">
        <v>878</v>
      </c>
      <c r="AK258" t="s">
        <v>878</v>
      </c>
      <c r="AL258" t="s">
        <v>878</v>
      </c>
      <c r="AM258" t="s">
        <v>878</v>
      </c>
      <c r="AN258" t="s">
        <v>878</v>
      </c>
      <c r="AO258">
        <v>8.5000000000000006E-2</v>
      </c>
      <c r="AP258" t="s">
        <v>878</v>
      </c>
      <c r="AQ258" t="s">
        <v>878</v>
      </c>
      <c r="AR258" t="s">
        <v>878</v>
      </c>
      <c r="AS258" t="s">
        <v>878</v>
      </c>
      <c r="AT258" t="s">
        <v>878</v>
      </c>
      <c r="AU258" t="s">
        <v>878</v>
      </c>
      <c r="AV258" t="s">
        <v>878</v>
      </c>
      <c r="AW258" t="s">
        <v>878</v>
      </c>
      <c r="AX258" t="s">
        <v>878</v>
      </c>
      <c r="AY258" t="s">
        <v>878</v>
      </c>
      <c r="AZ258" t="s">
        <v>878</v>
      </c>
      <c r="BA258" t="s">
        <v>878</v>
      </c>
      <c r="BB258">
        <v>3.7207819999999998</v>
      </c>
      <c r="BC258" t="s">
        <v>878</v>
      </c>
      <c r="BD258" t="s">
        <v>878</v>
      </c>
      <c r="BE258" t="s">
        <v>878</v>
      </c>
      <c r="BF258" t="s">
        <v>878</v>
      </c>
      <c r="BG258" t="s">
        <v>878</v>
      </c>
      <c r="BH258" t="s">
        <v>878</v>
      </c>
      <c r="BI258" t="s">
        <v>878</v>
      </c>
      <c r="BJ258">
        <v>2.8169099999999999E-2</v>
      </c>
      <c r="BK258" t="s">
        <v>878</v>
      </c>
      <c r="BL258" t="s">
        <v>878</v>
      </c>
      <c r="BM258" t="s">
        <v>878</v>
      </c>
      <c r="BN258" t="s">
        <v>878</v>
      </c>
      <c r="BO258" t="s">
        <v>878</v>
      </c>
      <c r="BP258" t="s">
        <v>878</v>
      </c>
      <c r="BQ258" t="s">
        <v>878</v>
      </c>
      <c r="BR258" t="s">
        <v>878</v>
      </c>
      <c r="BS258" t="s">
        <v>878</v>
      </c>
    </row>
    <row r="259" spans="1:71" x14ac:dyDescent="0.25">
      <c r="A259" t="s">
        <v>583</v>
      </c>
      <c r="B259" t="s">
        <v>878</v>
      </c>
      <c r="C259" t="s">
        <v>878</v>
      </c>
      <c r="D259" t="s">
        <v>878</v>
      </c>
      <c r="E259">
        <v>9.0999999999999993E-6</v>
      </c>
      <c r="F259" t="s">
        <v>878</v>
      </c>
      <c r="G259" t="s">
        <v>878</v>
      </c>
      <c r="H259" t="s">
        <v>878</v>
      </c>
      <c r="I259" t="s">
        <v>878</v>
      </c>
      <c r="J259" t="s">
        <v>878</v>
      </c>
      <c r="K259" t="s">
        <v>878</v>
      </c>
      <c r="L259" t="s">
        <v>878</v>
      </c>
      <c r="M259" t="s">
        <v>878</v>
      </c>
      <c r="N259" t="s">
        <v>878</v>
      </c>
      <c r="O259" t="s">
        <v>878</v>
      </c>
      <c r="P259" t="s">
        <v>878</v>
      </c>
      <c r="Q259" t="s">
        <v>878</v>
      </c>
      <c r="R259" t="s">
        <v>878</v>
      </c>
      <c r="S259" t="s">
        <v>878</v>
      </c>
      <c r="T259" t="s">
        <v>878</v>
      </c>
      <c r="U259" t="s">
        <v>878</v>
      </c>
      <c r="V259" t="s">
        <v>878</v>
      </c>
      <c r="W259" t="s">
        <v>878</v>
      </c>
      <c r="X259" t="s">
        <v>878</v>
      </c>
      <c r="Y259" t="s">
        <v>878</v>
      </c>
      <c r="Z259" t="s">
        <v>878</v>
      </c>
      <c r="AA259" t="s">
        <v>878</v>
      </c>
      <c r="AB259" t="s">
        <v>878</v>
      </c>
      <c r="AC259" t="s">
        <v>878</v>
      </c>
      <c r="AD259" t="s">
        <v>878</v>
      </c>
      <c r="AE259" t="s">
        <v>878</v>
      </c>
      <c r="AF259" t="s">
        <v>878</v>
      </c>
      <c r="AG259" t="s">
        <v>878</v>
      </c>
      <c r="AH259" t="s">
        <v>878</v>
      </c>
      <c r="AI259" t="s">
        <v>878</v>
      </c>
      <c r="AJ259" t="s">
        <v>878</v>
      </c>
      <c r="AK259" t="s">
        <v>878</v>
      </c>
      <c r="AL259" t="s">
        <v>878</v>
      </c>
      <c r="AM259" t="s">
        <v>878</v>
      </c>
      <c r="AN259" t="s">
        <v>878</v>
      </c>
      <c r="AO259" t="s">
        <v>878</v>
      </c>
      <c r="AP259" t="s">
        <v>878</v>
      </c>
      <c r="AQ259" t="s">
        <v>878</v>
      </c>
      <c r="AR259" t="s">
        <v>878</v>
      </c>
      <c r="AS259" t="s">
        <v>878</v>
      </c>
      <c r="AT259" t="s">
        <v>878</v>
      </c>
      <c r="AU259" t="s">
        <v>878</v>
      </c>
      <c r="AV259" t="s">
        <v>878</v>
      </c>
      <c r="AW259" t="s">
        <v>878</v>
      </c>
      <c r="AX259" t="s">
        <v>878</v>
      </c>
      <c r="AY259" t="s">
        <v>878</v>
      </c>
      <c r="AZ259" t="s">
        <v>878</v>
      </c>
      <c r="BA259" t="s">
        <v>878</v>
      </c>
      <c r="BB259" t="s">
        <v>878</v>
      </c>
      <c r="BC259" t="s">
        <v>878</v>
      </c>
      <c r="BD259" t="s">
        <v>878</v>
      </c>
      <c r="BE259" t="s">
        <v>878</v>
      </c>
      <c r="BF259" t="s">
        <v>878</v>
      </c>
      <c r="BG259" t="s">
        <v>878</v>
      </c>
      <c r="BH259" t="s">
        <v>878</v>
      </c>
      <c r="BI259" t="s">
        <v>878</v>
      </c>
      <c r="BJ259" t="s">
        <v>878</v>
      </c>
      <c r="BK259" t="s">
        <v>878</v>
      </c>
      <c r="BL259" t="s">
        <v>878</v>
      </c>
      <c r="BM259" t="s">
        <v>878</v>
      </c>
      <c r="BN259" t="s">
        <v>878</v>
      </c>
      <c r="BO259" t="s">
        <v>878</v>
      </c>
      <c r="BP259" t="s">
        <v>878</v>
      </c>
      <c r="BQ259" t="s">
        <v>878</v>
      </c>
      <c r="BR259" t="s">
        <v>878</v>
      </c>
      <c r="BS259" t="s">
        <v>878</v>
      </c>
    </row>
    <row r="260" spans="1:71" x14ac:dyDescent="0.25">
      <c r="A260" t="s">
        <v>585</v>
      </c>
      <c r="B260" t="s">
        <v>878</v>
      </c>
      <c r="C260">
        <v>5.0755141999999998</v>
      </c>
      <c r="D260">
        <v>1.11E-2</v>
      </c>
      <c r="E260">
        <v>7.3000000000000004E-6</v>
      </c>
      <c r="F260" t="s">
        <v>878</v>
      </c>
      <c r="G260">
        <v>4.7500000000000001E-2</v>
      </c>
      <c r="H260" t="s">
        <v>878</v>
      </c>
      <c r="I260" t="s">
        <v>878</v>
      </c>
      <c r="J260">
        <v>0.30588759999999998</v>
      </c>
      <c r="K260" t="s">
        <v>878</v>
      </c>
      <c r="L260" t="s">
        <v>878</v>
      </c>
      <c r="M260" t="s">
        <v>878</v>
      </c>
      <c r="N260" t="s">
        <v>878</v>
      </c>
      <c r="O260" t="s">
        <v>878</v>
      </c>
      <c r="P260" t="s">
        <v>878</v>
      </c>
      <c r="Q260">
        <v>4.3799999999999999E-2</v>
      </c>
      <c r="R260" t="s">
        <v>878</v>
      </c>
      <c r="S260" t="s">
        <v>878</v>
      </c>
      <c r="T260" t="s">
        <v>878</v>
      </c>
      <c r="U260">
        <v>17.492631899999999</v>
      </c>
      <c r="V260" t="s">
        <v>878</v>
      </c>
      <c r="W260" t="s">
        <v>878</v>
      </c>
      <c r="X260" t="s">
        <v>878</v>
      </c>
      <c r="Y260" t="s">
        <v>878</v>
      </c>
      <c r="Z260" t="s">
        <v>878</v>
      </c>
      <c r="AA260" t="s">
        <v>878</v>
      </c>
      <c r="AB260" t="s">
        <v>878</v>
      </c>
      <c r="AC260" t="s">
        <v>878</v>
      </c>
      <c r="AD260">
        <v>1.7765162000000001</v>
      </c>
      <c r="AE260" t="s">
        <v>878</v>
      </c>
      <c r="AF260" t="s">
        <v>878</v>
      </c>
      <c r="AG260" t="s">
        <v>878</v>
      </c>
      <c r="AH260">
        <v>0.57288410000000001</v>
      </c>
      <c r="AI260">
        <v>6.4280000000000004E-2</v>
      </c>
      <c r="AJ260">
        <v>1.23E-2</v>
      </c>
      <c r="AK260">
        <v>0.13353429999999999</v>
      </c>
      <c r="AL260" t="s">
        <v>878</v>
      </c>
      <c r="AM260" t="s">
        <v>878</v>
      </c>
      <c r="AN260" t="s">
        <v>878</v>
      </c>
      <c r="AO260">
        <v>3.7532200000000002E-2</v>
      </c>
      <c r="AP260">
        <v>1.46E-2</v>
      </c>
      <c r="AQ260" t="s">
        <v>878</v>
      </c>
      <c r="AR260" t="s">
        <v>878</v>
      </c>
      <c r="AS260" t="s">
        <v>878</v>
      </c>
      <c r="AT260" t="s">
        <v>878</v>
      </c>
      <c r="AU260" t="s">
        <v>878</v>
      </c>
      <c r="AV260" t="s">
        <v>878</v>
      </c>
      <c r="AW260" t="s">
        <v>878</v>
      </c>
      <c r="AX260">
        <v>1.6420299999999999E-2</v>
      </c>
      <c r="AY260" t="s">
        <v>878</v>
      </c>
      <c r="AZ260" t="s">
        <v>878</v>
      </c>
      <c r="BA260" t="s">
        <v>878</v>
      </c>
      <c r="BB260">
        <v>26.8401131</v>
      </c>
      <c r="BC260" t="s">
        <v>878</v>
      </c>
      <c r="BD260" t="s">
        <v>878</v>
      </c>
      <c r="BE260" t="s">
        <v>878</v>
      </c>
      <c r="BF260" t="s">
        <v>878</v>
      </c>
      <c r="BG260" t="s">
        <v>878</v>
      </c>
      <c r="BH260" t="s">
        <v>878</v>
      </c>
      <c r="BI260" t="s">
        <v>878</v>
      </c>
      <c r="BJ260">
        <v>0.29667470000000001</v>
      </c>
      <c r="BK260" t="s">
        <v>878</v>
      </c>
      <c r="BL260" t="s">
        <v>878</v>
      </c>
      <c r="BM260" t="s">
        <v>878</v>
      </c>
      <c r="BN260" t="s">
        <v>878</v>
      </c>
      <c r="BO260">
        <v>1.9E-3</v>
      </c>
      <c r="BP260" t="s">
        <v>878</v>
      </c>
      <c r="BQ260" t="s">
        <v>878</v>
      </c>
      <c r="BR260">
        <v>4.41E-2</v>
      </c>
      <c r="BS260" t="s">
        <v>878</v>
      </c>
    </row>
    <row r="261" spans="1:71" x14ac:dyDescent="0.25">
      <c r="A261" t="s">
        <v>586</v>
      </c>
      <c r="B261" t="s">
        <v>878</v>
      </c>
      <c r="C261">
        <v>3.7365099000000002</v>
      </c>
      <c r="D261">
        <v>1.0500000000000001E-2</v>
      </c>
      <c r="E261">
        <v>6.7000000000000002E-6</v>
      </c>
      <c r="F261" t="s">
        <v>878</v>
      </c>
      <c r="G261">
        <v>3.9600000000000003E-2</v>
      </c>
      <c r="H261" t="s">
        <v>878</v>
      </c>
      <c r="I261" t="s">
        <v>878</v>
      </c>
      <c r="J261">
        <v>0.32875779999999999</v>
      </c>
      <c r="K261" t="s">
        <v>878</v>
      </c>
      <c r="L261" t="s">
        <v>878</v>
      </c>
      <c r="M261" t="s">
        <v>878</v>
      </c>
      <c r="N261" t="s">
        <v>878</v>
      </c>
      <c r="O261" t="s">
        <v>878</v>
      </c>
      <c r="P261" t="s">
        <v>878</v>
      </c>
      <c r="Q261">
        <v>4.2099999999999999E-2</v>
      </c>
      <c r="R261" t="s">
        <v>878</v>
      </c>
      <c r="S261" t="s">
        <v>878</v>
      </c>
      <c r="T261" t="s">
        <v>878</v>
      </c>
      <c r="U261">
        <v>34.516648699999998</v>
      </c>
      <c r="V261" t="s">
        <v>878</v>
      </c>
      <c r="W261" t="s">
        <v>878</v>
      </c>
      <c r="X261" t="s">
        <v>878</v>
      </c>
      <c r="Y261" t="s">
        <v>878</v>
      </c>
      <c r="Z261" t="s">
        <v>878</v>
      </c>
      <c r="AA261" t="s">
        <v>878</v>
      </c>
      <c r="AB261" t="s">
        <v>878</v>
      </c>
      <c r="AC261" t="s">
        <v>878</v>
      </c>
      <c r="AD261">
        <v>1.2369201999999999</v>
      </c>
      <c r="AE261" t="s">
        <v>878</v>
      </c>
      <c r="AF261" t="s">
        <v>878</v>
      </c>
      <c r="AG261" t="s">
        <v>878</v>
      </c>
      <c r="AH261">
        <v>0.4763984</v>
      </c>
      <c r="AI261">
        <v>8.7999999999999995E-2</v>
      </c>
      <c r="AJ261">
        <v>4.0599999999999997E-2</v>
      </c>
      <c r="AK261">
        <v>0.14837149999999999</v>
      </c>
      <c r="AL261" t="s">
        <v>878</v>
      </c>
      <c r="AM261" t="s">
        <v>878</v>
      </c>
      <c r="AN261" t="s">
        <v>878</v>
      </c>
      <c r="AO261">
        <v>4.0587100000000001E-2</v>
      </c>
      <c r="AP261">
        <v>2.1000000000000001E-2</v>
      </c>
      <c r="AQ261" t="s">
        <v>878</v>
      </c>
      <c r="AR261" t="s">
        <v>878</v>
      </c>
      <c r="AS261" t="s">
        <v>878</v>
      </c>
      <c r="AT261" t="s">
        <v>878</v>
      </c>
      <c r="AU261" t="s">
        <v>878</v>
      </c>
      <c r="AV261" t="s">
        <v>878</v>
      </c>
      <c r="AW261" t="s">
        <v>878</v>
      </c>
      <c r="AX261">
        <v>1.7000000000000001E-2</v>
      </c>
      <c r="AY261" t="s">
        <v>878</v>
      </c>
      <c r="AZ261" t="s">
        <v>878</v>
      </c>
      <c r="BA261" t="s">
        <v>878</v>
      </c>
      <c r="BB261">
        <v>17.0333285</v>
      </c>
      <c r="BC261" t="s">
        <v>878</v>
      </c>
      <c r="BD261" t="s">
        <v>878</v>
      </c>
      <c r="BE261" t="s">
        <v>878</v>
      </c>
      <c r="BF261" t="s">
        <v>878</v>
      </c>
      <c r="BG261" t="s">
        <v>878</v>
      </c>
      <c r="BH261" t="s">
        <v>878</v>
      </c>
      <c r="BI261" t="s">
        <v>878</v>
      </c>
      <c r="BJ261">
        <v>0.21</v>
      </c>
      <c r="BK261" t="s">
        <v>878</v>
      </c>
      <c r="BL261" t="s">
        <v>878</v>
      </c>
      <c r="BM261" t="s">
        <v>878</v>
      </c>
      <c r="BN261" t="s">
        <v>878</v>
      </c>
      <c r="BO261">
        <v>1.9E-3</v>
      </c>
      <c r="BP261" t="s">
        <v>878</v>
      </c>
      <c r="BQ261" t="s">
        <v>878</v>
      </c>
      <c r="BR261">
        <v>6.1800000000000001E-2</v>
      </c>
      <c r="BS261" t="s">
        <v>878</v>
      </c>
    </row>
    <row r="262" spans="1:71" x14ac:dyDescent="0.25">
      <c r="A262" t="s">
        <v>587</v>
      </c>
      <c r="B262" t="s">
        <v>878</v>
      </c>
      <c r="C262" t="s">
        <v>878</v>
      </c>
      <c r="D262" t="s">
        <v>878</v>
      </c>
      <c r="E262">
        <v>3.5999999999999998E-6</v>
      </c>
      <c r="F262" t="s">
        <v>878</v>
      </c>
      <c r="G262" t="s">
        <v>878</v>
      </c>
      <c r="H262" t="s">
        <v>878</v>
      </c>
      <c r="I262" t="s">
        <v>878</v>
      </c>
      <c r="J262" t="s">
        <v>878</v>
      </c>
      <c r="K262" t="s">
        <v>878</v>
      </c>
      <c r="L262" t="s">
        <v>878</v>
      </c>
      <c r="M262" t="s">
        <v>878</v>
      </c>
      <c r="N262" t="s">
        <v>878</v>
      </c>
      <c r="O262" t="s">
        <v>878</v>
      </c>
      <c r="P262" t="s">
        <v>878</v>
      </c>
      <c r="Q262" t="s">
        <v>878</v>
      </c>
      <c r="R262" t="s">
        <v>878</v>
      </c>
      <c r="S262" t="s">
        <v>878</v>
      </c>
      <c r="T262" t="s">
        <v>878</v>
      </c>
      <c r="U262" t="s">
        <v>878</v>
      </c>
      <c r="V262" t="s">
        <v>878</v>
      </c>
      <c r="W262" t="s">
        <v>878</v>
      </c>
      <c r="X262" t="s">
        <v>878</v>
      </c>
      <c r="Y262" t="s">
        <v>878</v>
      </c>
      <c r="Z262" t="s">
        <v>878</v>
      </c>
      <c r="AA262" t="s">
        <v>878</v>
      </c>
      <c r="AB262" t="s">
        <v>878</v>
      </c>
      <c r="AC262" t="s">
        <v>878</v>
      </c>
      <c r="AD262" t="s">
        <v>878</v>
      </c>
      <c r="AE262" t="s">
        <v>878</v>
      </c>
      <c r="AF262" t="s">
        <v>878</v>
      </c>
      <c r="AG262" t="s">
        <v>878</v>
      </c>
      <c r="AH262" t="s">
        <v>878</v>
      </c>
      <c r="AI262" t="s">
        <v>878</v>
      </c>
      <c r="AJ262" t="s">
        <v>878</v>
      </c>
      <c r="AK262" t="s">
        <v>878</v>
      </c>
      <c r="AL262" t="s">
        <v>878</v>
      </c>
      <c r="AM262" t="s">
        <v>878</v>
      </c>
      <c r="AN262" t="s">
        <v>878</v>
      </c>
      <c r="AO262" t="s">
        <v>878</v>
      </c>
      <c r="AP262" t="s">
        <v>878</v>
      </c>
      <c r="AQ262">
        <v>3.8E-6</v>
      </c>
      <c r="AR262" t="s">
        <v>878</v>
      </c>
      <c r="AS262">
        <v>5.2000000000000002E-6</v>
      </c>
      <c r="AT262" t="s">
        <v>878</v>
      </c>
      <c r="AU262" t="s">
        <v>878</v>
      </c>
      <c r="AV262" t="s">
        <v>878</v>
      </c>
      <c r="AW262" t="s">
        <v>878</v>
      </c>
      <c r="AX262" t="s">
        <v>878</v>
      </c>
      <c r="AY262" t="s">
        <v>878</v>
      </c>
      <c r="AZ262" t="s">
        <v>878</v>
      </c>
      <c r="BA262" t="s">
        <v>878</v>
      </c>
      <c r="BB262" t="s">
        <v>878</v>
      </c>
      <c r="BC262" t="s">
        <v>878</v>
      </c>
      <c r="BD262" t="s">
        <v>878</v>
      </c>
      <c r="BE262" t="s">
        <v>878</v>
      </c>
      <c r="BF262" t="s">
        <v>878</v>
      </c>
      <c r="BG262" t="s">
        <v>878</v>
      </c>
      <c r="BH262" t="s">
        <v>878</v>
      </c>
      <c r="BI262" t="s">
        <v>878</v>
      </c>
      <c r="BJ262" t="s">
        <v>878</v>
      </c>
      <c r="BK262" t="s">
        <v>878</v>
      </c>
      <c r="BL262" t="s">
        <v>878</v>
      </c>
      <c r="BM262" t="s">
        <v>878</v>
      </c>
      <c r="BN262" t="s">
        <v>878</v>
      </c>
      <c r="BO262" t="s">
        <v>878</v>
      </c>
      <c r="BP262" t="s">
        <v>878</v>
      </c>
      <c r="BQ262" t="s">
        <v>878</v>
      </c>
      <c r="BR262" t="s">
        <v>878</v>
      </c>
      <c r="BS262" t="s">
        <v>878</v>
      </c>
    </row>
    <row r="263" spans="1:71" x14ac:dyDescent="0.25">
      <c r="A263" t="s">
        <v>589</v>
      </c>
      <c r="B263" t="s">
        <v>878</v>
      </c>
      <c r="C263" t="s">
        <v>878</v>
      </c>
      <c r="D263" t="s">
        <v>878</v>
      </c>
      <c r="E263">
        <v>4.5000000000000001E-6</v>
      </c>
      <c r="F263" t="s">
        <v>878</v>
      </c>
      <c r="G263" t="s">
        <v>878</v>
      </c>
      <c r="H263" t="s">
        <v>878</v>
      </c>
      <c r="I263" t="s">
        <v>878</v>
      </c>
      <c r="J263" t="s">
        <v>878</v>
      </c>
      <c r="K263" t="s">
        <v>878</v>
      </c>
      <c r="L263" t="s">
        <v>878</v>
      </c>
      <c r="M263" t="s">
        <v>878</v>
      </c>
      <c r="N263" t="s">
        <v>878</v>
      </c>
      <c r="O263" t="s">
        <v>878</v>
      </c>
      <c r="P263" t="s">
        <v>878</v>
      </c>
      <c r="Q263" t="s">
        <v>878</v>
      </c>
      <c r="R263" t="s">
        <v>878</v>
      </c>
      <c r="S263" t="s">
        <v>878</v>
      </c>
      <c r="T263" t="s">
        <v>878</v>
      </c>
      <c r="U263" t="s">
        <v>878</v>
      </c>
      <c r="V263" t="s">
        <v>878</v>
      </c>
      <c r="W263" t="s">
        <v>878</v>
      </c>
      <c r="X263" t="s">
        <v>878</v>
      </c>
      <c r="Y263" t="s">
        <v>878</v>
      </c>
      <c r="Z263" t="s">
        <v>878</v>
      </c>
      <c r="AA263" t="s">
        <v>878</v>
      </c>
      <c r="AB263" t="s">
        <v>878</v>
      </c>
      <c r="AC263" t="s">
        <v>878</v>
      </c>
      <c r="AD263" t="s">
        <v>878</v>
      </c>
      <c r="AE263" t="s">
        <v>878</v>
      </c>
      <c r="AF263" t="s">
        <v>878</v>
      </c>
      <c r="AG263" t="s">
        <v>878</v>
      </c>
      <c r="AH263" t="s">
        <v>878</v>
      </c>
      <c r="AI263" t="s">
        <v>878</v>
      </c>
      <c r="AJ263" t="s">
        <v>878</v>
      </c>
      <c r="AK263" t="s">
        <v>878</v>
      </c>
      <c r="AL263" t="s">
        <v>878</v>
      </c>
      <c r="AM263" t="s">
        <v>878</v>
      </c>
      <c r="AN263" t="s">
        <v>878</v>
      </c>
      <c r="AO263" t="s">
        <v>878</v>
      </c>
      <c r="AP263" t="s">
        <v>878</v>
      </c>
      <c r="AQ263">
        <v>4.6999999999999999E-6</v>
      </c>
      <c r="AR263" t="s">
        <v>878</v>
      </c>
      <c r="AS263">
        <v>6.4999999999999996E-6</v>
      </c>
      <c r="AT263" t="s">
        <v>878</v>
      </c>
      <c r="AU263" t="s">
        <v>878</v>
      </c>
      <c r="AV263" t="s">
        <v>878</v>
      </c>
      <c r="AW263" t="s">
        <v>878</v>
      </c>
      <c r="AX263" t="s">
        <v>878</v>
      </c>
      <c r="AY263" t="s">
        <v>878</v>
      </c>
      <c r="AZ263" t="s">
        <v>878</v>
      </c>
      <c r="BA263" t="s">
        <v>878</v>
      </c>
      <c r="BB263" t="s">
        <v>878</v>
      </c>
      <c r="BC263" t="s">
        <v>878</v>
      </c>
      <c r="BD263" t="s">
        <v>878</v>
      </c>
      <c r="BE263" t="s">
        <v>878</v>
      </c>
      <c r="BF263" t="s">
        <v>878</v>
      </c>
      <c r="BG263" t="s">
        <v>878</v>
      </c>
      <c r="BH263" t="s">
        <v>878</v>
      </c>
      <c r="BI263" t="s">
        <v>878</v>
      </c>
      <c r="BJ263" t="s">
        <v>878</v>
      </c>
      <c r="BK263" t="s">
        <v>878</v>
      </c>
      <c r="BL263" t="s">
        <v>878</v>
      </c>
      <c r="BM263" t="s">
        <v>878</v>
      </c>
      <c r="BN263" t="s">
        <v>878</v>
      </c>
      <c r="BO263" t="s">
        <v>878</v>
      </c>
      <c r="BP263" t="s">
        <v>878</v>
      </c>
      <c r="BQ263" t="s">
        <v>878</v>
      </c>
      <c r="BR263" t="s">
        <v>878</v>
      </c>
      <c r="BS263" t="s">
        <v>878</v>
      </c>
    </row>
    <row r="264" spans="1:71" x14ac:dyDescent="0.25">
      <c r="A264" t="s">
        <v>590</v>
      </c>
      <c r="B264" t="s">
        <v>878</v>
      </c>
      <c r="C264">
        <v>8.15</v>
      </c>
      <c r="D264">
        <v>1.3799999999999999E-3</v>
      </c>
      <c r="E264">
        <v>2.3E-6</v>
      </c>
      <c r="F264" t="s">
        <v>878</v>
      </c>
      <c r="G264">
        <v>1.83E-2</v>
      </c>
      <c r="H264">
        <v>7.8999999999999996E-5</v>
      </c>
      <c r="I264">
        <v>3.1000000000000001E-5</v>
      </c>
      <c r="J264">
        <v>0.185</v>
      </c>
      <c r="K264" t="s">
        <v>878</v>
      </c>
      <c r="L264">
        <v>3.7200000000000002E-3</v>
      </c>
      <c r="M264" t="s">
        <v>878</v>
      </c>
      <c r="N264">
        <v>2.9499999999999999E-3</v>
      </c>
      <c r="O264">
        <v>5.4899999999999997E-2</v>
      </c>
      <c r="P264">
        <v>3.9100000000000002E-4</v>
      </c>
      <c r="Q264">
        <v>3.7100000000000001E-2</v>
      </c>
      <c r="R264">
        <v>2.2599999999999999E-4</v>
      </c>
      <c r="S264">
        <v>1.3799999999999999E-4</v>
      </c>
      <c r="T264">
        <v>5.7000000000000003E-5</v>
      </c>
      <c r="U264">
        <v>14.52</v>
      </c>
      <c r="V264">
        <v>2.1199999999999999E-3</v>
      </c>
      <c r="W264">
        <v>2.42E-4</v>
      </c>
      <c r="X264" t="s">
        <v>878</v>
      </c>
      <c r="Y264">
        <v>3.8299999999999999E-4</v>
      </c>
      <c r="Z264" t="s">
        <v>878</v>
      </c>
      <c r="AA264">
        <v>4.6E-5</v>
      </c>
      <c r="AB264">
        <v>9.5999999999999996E-6</v>
      </c>
      <c r="AC264" t="s">
        <v>878</v>
      </c>
      <c r="AD264">
        <v>0.41199999999999998</v>
      </c>
      <c r="AE264">
        <v>1.6900000000000001E-3</v>
      </c>
      <c r="AF264">
        <v>2.15E-3</v>
      </c>
      <c r="AG264">
        <v>1.8E-5</v>
      </c>
      <c r="AH264">
        <v>0.245</v>
      </c>
      <c r="AI264">
        <v>4.9000000000000002E-2</v>
      </c>
      <c r="AJ264">
        <v>2.5000000000000001E-4</v>
      </c>
      <c r="AK264">
        <v>0.10100000000000001</v>
      </c>
      <c r="AL264">
        <v>1.4499999999999999E-3</v>
      </c>
      <c r="AM264">
        <v>1.34E-3</v>
      </c>
      <c r="AN264">
        <v>2.3400000000000001E-2</v>
      </c>
      <c r="AO264">
        <v>4.2000000000000003E-2</v>
      </c>
      <c r="AP264">
        <v>2.1800000000000001E-3</v>
      </c>
      <c r="AQ264">
        <v>3.4999999999999999E-6</v>
      </c>
      <c r="AR264">
        <v>3.6999999999999999E-4</v>
      </c>
      <c r="AS264">
        <v>4.7999999999999998E-6</v>
      </c>
      <c r="AT264">
        <v>4.2300000000000003E-3</v>
      </c>
      <c r="AU264" t="s">
        <v>878</v>
      </c>
      <c r="AV264" t="s">
        <v>878</v>
      </c>
      <c r="AW264" t="s">
        <v>878</v>
      </c>
      <c r="AX264">
        <v>4.9000000000000002E-2</v>
      </c>
      <c r="AY264">
        <v>8.2000000000000001E-5</v>
      </c>
      <c r="AZ264">
        <v>4.9300000000000004E-3</v>
      </c>
      <c r="BA264" t="s">
        <v>878</v>
      </c>
      <c r="BB264">
        <v>23.198795100000002</v>
      </c>
      <c r="BC264">
        <v>3.1700000000000001E-4</v>
      </c>
      <c r="BD264">
        <v>2.7799999999999998E-4</v>
      </c>
      <c r="BE264">
        <v>3.13E-3</v>
      </c>
      <c r="BF264">
        <v>1.02E-4</v>
      </c>
      <c r="BG264">
        <v>4.0000000000000003E-5</v>
      </c>
      <c r="BH264" t="s">
        <v>878</v>
      </c>
      <c r="BI264">
        <v>1.4499999999999999E-3</v>
      </c>
      <c r="BJ264">
        <v>0.77300000000000002</v>
      </c>
      <c r="BK264">
        <v>2.6999999999999999E-5</v>
      </c>
      <c r="BL264">
        <v>3.1999999999999999E-5</v>
      </c>
      <c r="BM264">
        <v>2.63E-4</v>
      </c>
      <c r="BN264">
        <v>2.3807100000000001E-2</v>
      </c>
      <c r="BO264">
        <v>1.6200000000000001E-4</v>
      </c>
      <c r="BP264">
        <v>9.5299999999999996E-4</v>
      </c>
      <c r="BQ264">
        <v>1.3300000000000001E-4</v>
      </c>
      <c r="BR264">
        <v>4.5700000000000003E-3</v>
      </c>
      <c r="BS264">
        <v>1.41E-2</v>
      </c>
    </row>
    <row r="265" spans="1:71" x14ac:dyDescent="0.25">
      <c r="A265" t="s">
        <v>592</v>
      </c>
      <c r="B265">
        <v>3.1099999999999997E-5</v>
      </c>
      <c r="C265">
        <v>6.78</v>
      </c>
      <c r="D265">
        <v>1.6299999999999999E-3</v>
      </c>
      <c r="E265">
        <v>5.3000000000000001E-6</v>
      </c>
      <c r="F265" t="s">
        <v>878</v>
      </c>
      <c r="G265">
        <v>2.52E-2</v>
      </c>
      <c r="H265">
        <v>6.2000000000000003E-5</v>
      </c>
      <c r="I265">
        <v>2.8E-5</v>
      </c>
      <c r="J265">
        <v>6.5000000000000002E-2</v>
      </c>
      <c r="K265" t="s">
        <v>878</v>
      </c>
      <c r="L265">
        <v>2.3500000000000001E-3</v>
      </c>
      <c r="M265" t="s">
        <v>878</v>
      </c>
      <c r="N265">
        <v>5.7000000000000002E-3</v>
      </c>
      <c r="O265">
        <v>9.7900000000000001E-2</v>
      </c>
      <c r="P265">
        <v>1.26E-4</v>
      </c>
      <c r="Q265">
        <v>7.8E-2</v>
      </c>
      <c r="R265">
        <v>2.05E-4</v>
      </c>
      <c r="S265">
        <v>1.2E-4</v>
      </c>
      <c r="T265">
        <v>5.5000000000000002E-5</v>
      </c>
      <c r="U265">
        <v>24.12</v>
      </c>
      <c r="V265">
        <v>1.65E-3</v>
      </c>
      <c r="W265">
        <v>1.9900000000000001E-4</v>
      </c>
      <c r="X265" t="s">
        <v>878</v>
      </c>
      <c r="Y265">
        <v>3.1100000000000002E-4</v>
      </c>
      <c r="Z265" t="s">
        <v>878</v>
      </c>
      <c r="AA265">
        <v>4.6E-5</v>
      </c>
      <c r="AB265">
        <v>9.9000000000000001E-6</v>
      </c>
      <c r="AC265" t="s">
        <v>878</v>
      </c>
      <c r="AD265">
        <v>0.32400000000000001</v>
      </c>
      <c r="AE265">
        <v>1.1000000000000001E-3</v>
      </c>
      <c r="AF265">
        <v>6.5799999999999995E-4</v>
      </c>
      <c r="AG265">
        <v>1.7E-5</v>
      </c>
      <c r="AH265">
        <v>0.156</v>
      </c>
      <c r="AI265">
        <v>5.5E-2</v>
      </c>
      <c r="AJ265">
        <v>2.4000000000000001E-4</v>
      </c>
      <c r="AK265">
        <v>5.8999999999999997E-2</v>
      </c>
      <c r="AL265">
        <v>6.8000000000000005E-4</v>
      </c>
      <c r="AM265">
        <v>9.5699999999999995E-4</v>
      </c>
      <c r="AN265">
        <v>4.5900000000000003E-2</v>
      </c>
      <c r="AO265">
        <v>3.4000000000000002E-2</v>
      </c>
      <c r="AP265">
        <v>1.82E-3</v>
      </c>
      <c r="AQ265">
        <v>7.5000000000000002E-6</v>
      </c>
      <c r="AR265">
        <v>2.5700000000000001E-4</v>
      </c>
      <c r="AS265">
        <v>1.1E-5</v>
      </c>
      <c r="AT265">
        <v>2.0799999999999998E-3</v>
      </c>
      <c r="AU265" t="s">
        <v>878</v>
      </c>
      <c r="AV265" t="s">
        <v>878</v>
      </c>
      <c r="AW265" t="s">
        <v>878</v>
      </c>
      <c r="AX265">
        <v>4.5999999999999999E-2</v>
      </c>
      <c r="AY265">
        <v>1E-4</v>
      </c>
      <c r="AZ265">
        <v>9.2999999999999992E-3</v>
      </c>
      <c r="BA265">
        <v>2.9700000000000001E-4</v>
      </c>
      <c r="BB265">
        <v>18.758163400000001</v>
      </c>
      <c r="BC265">
        <v>2.13E-4</v>
      </c>
      <c r="BD265">
        <v>1.3200000000000001E-4</v>
      </c>
      <c r="BE265">
        <v>1.5900000000000001E-3</v>
      </c>
      <c r="BF265">
        <v>5.5999999999999999E-5</v>
      </c>
      <c r="BG265">
        <v>3.6000000000000001E-5</v>
      </c>
      <c r="BH265" t="s">
        <v>878</v>
      </c>
      <c r="BI265">
        <v>1.2899999999999999E-3</v>
      </c>
      <c r="BJ265">
        <v>0.55900000000000005</v>
      </c>
      <c r="BK265">
        <v>1.5E-5</v>
      </c>
      <c r="BL265">
        <v>2.1999999999999999E-5</v>
      </c>
      <c r="BM265">
        <v>2.41E-4</v>
      </c>
      <c r="BN265">
        <v>3.2937800000000003E-2</v>
      </c>
      <c r="BO265">
        <v>1.07E-4</v>
      </c>
      <c r="BP265">
        <v>8.2799999999999996E-4</v>
      </c>
      <c r="BQ265">
        <v>1.1900000000000001E-4</v>
      </c>
      <c r="BR265">
        <v>4.6699999999999997E-3</v>
      </c>
      <c r="BS265">
        <v>1.0999999999999999E-2</v>
      </c>
    </row>
    <row r="266" spans="1:71" x14ac:dyDescent="0.25">
      <c r="A266" t="s">
        <v>594</v>
      </c>
      <c r="B266" t="s">
        <v>878</v>
      </c>
      <c r="C266">
        <v>10.16</v>
      </c>
      <c r="D266">
        <v>9.6699999999999998E-4</v>
      </c>
      <c r="E266">
        <v>1.9E-6</v>
      </c>
      <c r="F266" t="s">
        <v>878</v>
      </c>
      <c r="G266">
        <v>2.06E-2</v>
      </c>
      <c r="H266">
        <v>1.2E-4</v>
      </c>
      <c r="I266">
        <v>2.0999999999999999E-5</v>
      </c>
      <c r="J266">
        <v>9.6000000000000002E-2</v>
      </c>
      <c r="K266" t="s">
        <v>878</v>
      </c>
      <c r="L266">
        <v>2.8800000000000002E-3</v>
      </c>
      <c r="M266" t="s">
        <v>878</v>
      </c>
      <c r="N266">
        <v>4.45E-3</v>
      </c>
      <c r="O266">
        <v>4.1700000000000001E-2</v>
      </c>
      <c r="P266">
        <v>3.6499999999999998E-4</v>
      </c>
      <c r="Q266">
        <v>3.6299999999999999E-2</v>
      </c>
      <c r="R266">
        <v>2.23E-4</v>
      </c>
      <c r="S266">
        <v>1.3300000000000001E-4</v>
      </c>
      <c r="T266">
        <v>6.3E-5</v>
      </c>
      <c r="U266">
        <v>14.65</v>
      </c>
      <c r="V266">
        <v>2.6700000000000001E-3</v>
      </c>
      <c r="W266">
        <v>2.31E-4</v>
      </c>
      <c r="X266">
        <v>1.2E-5</v>
      </c>
      <c r="Y266">
        <v>4.64E-4</v>
      </c>
      <c r="Z266">
        <v>3.1E-6</v>
      </c>
      <c r="AA266">
        <v>4.5000000000000003E-5</v>
      </c>
      <c r="AB266">
        <v>1.1E-5</v>
      </c>
      <c r="AC266" t="s">
        <v>878</v>
      </c>
      <c r="AD266">
        <v>0.224</v>
      </c>
      <c r="AE266">
        <v>1.57E-3</v>
      </c>
      <c r="AF266">
        <v>2.0400000000000001E-3</v>
      </c>
      <c r="AG266">
        <v>1.9000000000000001E-5</v>
      </c>
      <c r="AH266">
        <v>0.22900000000000001</v>
      </c>
      <c r="AI266">
        <v>2.1999999999999999E-2</v>
      </c>
      <c r="AJ266">
        <v>2.2699999999999999E-4</v>
      </c>
      <c r="AK266">
        <v>6.3E-2</v>
      </c>
      <c r="AL266">
        <v>2.31E-3</v>
      </c>
      <c r="AM266">
        <v>1.23E-3</v>
      </c>
      <c r="AN266">
        <v>2.93E-2</v>
      </c>
      <c r="AO266">
        <v>0.03</v>
      </c>
      <c r="AP266">
        <v>1.47E-3</v>
      </c>
      <c r="AQ266">
        <v>5.6999999999999996E-6</v>
      </c>
      <c r="AR266">
        <v>3.4299999999999999E-4</v>
      </c>
      <c r="AS266">
        <v>3.8E-6</v>
      </c>
      <c r="AT266">
        <v>3.16E-3</v>
      </c>
      <c r="AU266" t="s">
        <v>878</v>
      </c>
      <c r="AV266" t="s">
        <v>878</v>
      </c>
      <c r="AW266" t="s">
        <v>878</v>
      </c>
      <c r="AX266">
        <v>2.9000000000000001E-2</v>
      </c>
      <c r="AY266">
        <v>6.3999999999999997E-5</v>
      </c>
      <c r="AZ266">
        <v>3.63E-3</v>
      </c>
      <c r="BA266">
        <v>2.2599999999999999E-4</v>
      </c>
      <c r="BB266">
        <v>20.375488199999999</v>
      </c>
      <c r="BC266">
        <v>2.5999999999999998E-4</v>
      </c>
      <c r="BD266">
        <v>2.8499999999999999E-4</v>
      </c>
      <c r="BE266">
        <v>2.5100000000000001E-3</v>
      </c>
      <c r="BF266">
        <v>1.66E-4</v>
      </c>
      <c r="BG266">
        <v>3.6999999999999998E-5</v>
      </c>
      <c r="BH266" t="s">
        <v>878</v>
      </c>
      <c r="BI266">
        <v>9.990000000000001E-4</v>
      </c>
      <c r="BJ266">
        <v>1.08</v>
      </c>
      <c r="BK266">
        <v>2.0000000000000002E-5</v>
      </c>
      <c r="BL266">
        <v>2.0000000000000002E-5</v>
      </c>
      <c r="BM266">
        <v>2.0900000000000001E-4</v>
      </c>
      <c r="BN266">
        <v>2.50394E-2</v>
      </c>
      <c r="BO266">
        <v>1.27E-4</v>
      </c>
      <c r="BP266">
        <v>1.09E-3</v>
      </c>
      <c r="BQ266">
        <v>1.25E-4</v>
      </c>
      <c r="BR266">
        <v>3.5300000000000002E-3</v>
      </c>
      <c r="BS266">
        <v>1.72E-2</v>
      </c>
    </row>
    <row r="267" spans="1:71" x14ac:dyDescent="0.25">
      <c r="A267" t="s">
        <v>595</v>
      </c>
      <c r="B267">
        <v>9.2E-6</v>
      </c>
      <c r="C267">
        <v>7.99</v>
      </c>
      <c r="D267">
        <v>1.6900000000000001E-3</v>
      </c>
      <c r="E267">
        <v>4.0999999999999997E-6</v>
      </c>
      <c r="F267" t="s">
        <v>878</v>
      </c>
      <c r="G267">
        <v>3.32E-2</v>
      </c>
      <c r="H267">
        <v>1.0900000000000001E-4</v>
      </c>
      <c r="I267">
        <v>1.7E-5</v>
      </c>
      <c r="J267">
        <v>0.13500000000000001</v>
      </c>
      <c r="K267" t="s">
        <v>878</v>
      </c>
      <c r="L267">
        <v>2.3600000000000001E-3</v>
      </c>
      <c r="M267" t="s">
        <v>878</v>
      </c>
      <c r="N267">
        <v>8.8000000000000005E-3</v>
      </c>
      <c r="O267">
        <v>6.0199999999999997E-2</v>
      </c>
      <c r="P267">
        <v>2.2900000000000001E-4</v>
      </c>
      <c r="Q267">
        <v>7.6700000000000004E-2</v>
      </c>
      <c r="R267">
        <v>2.42E-4</v>
      </c>
      <c r="S267">
        <v>1.44E-4</v>
      </c>
      <c r="T267">
        <v>6.4999999999999994E-5</v>
      </c>
      <c r="U267">
        <v>19.52</v>
      </c>
      <c r="V267">
        <v>2.1299999999999999E-3</v>
      </c>
      <c r="W267">
        <v>2.34E-4</v>
      </c>
      <c r="X267">
        <v>1.5E-5</v>
      </c>
      <c r="Y267">
        <v>3.6000000000000002E-4</v>
      </c>
      <c r="Z267">
        <v>2.3999999999999999E-6</v>
      </c>
      <c r="AA267">
        <v>4.8000000000000001E-5</v>
      </c>
      <c r="AB267">
        <v>1.0000000000000001E-5</v>
      </c>
      <c r="AC267" t="s">
        <v>878</v>
      </c>
      <c r="AD267">
        <v>0.20499999999999999</v>
      </c>
      <c r="AE267">
        <v>1.24E-3</v>
      </c>
      <c r="AF267">
        <v>1.31E-3</v>
      </c>
      <c r="AG267">
        <v>2.0999999999999999E-5</v>
      </c>
      <c r="AH267">
        <v>0.23799999999999999</v>
      </c>
      <c r="AI267">
        <v>3.7999999999999999E-2</v>
      </c>
      <c r="AJ267">
        <v>1.55E-4</v>
      </c>
      <c r="AK267">
        <v>0.09</v>
      </c>
      <c r="AL267">
        <v>1.48E-3</v>
      </c>
      <c r="AM267">
        <v>1.1199999999999999E-3</v>
      </c>
      <c r="AN267">
        <v>4.5499999999999999E-2</v>
      </c>
      <c r="AO267">
        <v>2.3E-2</v>
      </c>
      <c r="AP267">
        <v>1.1900000000000001E-3</v>
      </c>
      <c r="AQ267">
        <v>1.2799999999999999E-5</v>
      </c>
      <c r="AR267">
        <v>2.9100000000000003E-4</v>
      </c>
      <c r="AS267">
        <v>8.6999999999999997E-6</v>
      </c>
      <c r="AT267">
        <v>2.2699999999999999E-3</v>
      </c>
      <c r="AU267" t="s">
        <v>878</v>
      </c>
      <c r="AV267" t="s">
        <v>878</v>
      </c>
      <c r="AW267" t="s">
        <v>878</v>
      </c>
      <c r="AX267">
        <v>3.5000000000000003E-2</v>
      </c>
      <c r="AY267">
        <v>6.3E-5</v>
      </c>
      <c r="AZ267">
        <v>5.7000000000000002E-3</v>
      </c>
      <c r="BA267">
        <v>2.02E-4</v>
      </c>
      <c r="BB267">
        <v>19.356480099999999</v>
      </c>
      <c r="BC267">
        <v>2.5000000000000001E-4</v>
      </c>
      <c r="BD267">
        <v>1.93E-4</v>
      </c>
      <c r="BE267">
        <v>2.7100000000000002E-3</v>
      </c>
      <c r="BF267">
        <v>1.08E-4</v>
      </c>
      <c r="BG267">
        <v>3.8999999999999999E-5</v>
      </c>
      <c r="BH267" t="s">
        <v>878</v>
      </c>
      <c r="BI267">
        <v>7.2599999999999997E-4</v>
      </c>
      <c r="BJ267">
        <v>0.878</v>
      </c>
      <c r="BK267">
        <v>1.5E-5</v>
      </c>
      <c r="BL267">
        <v>2.3E-5</v>
      </c>
      <c r="BM267">
        <v>1.6799999999999999E-4</v>
      </c>
      <c r="BN267">
        <v>2.6215800000000001E-2</v>
      </c>
      <c r="BO267">
        <v>9.8999999999999994E-5</v>
      </c>
      <c r="BP267">
        <v>1.0399999999999999E-3</v>
      </c>
      <c r="BQ267">
        <v>1.44E-4</v>
      </c>
      <c r="BR267">
        <v>3.9699999999999996E-3</v>
      </c>
      <c r="BS267">
        <v>1.3100000000000001E-2</v>
      </c>
    </row>
    <row r="268" spans="1:71" x14ac:dyDescent="0.25">
      <c r="A268" t="s">
        <v>596</v>
      </c>
      <c r="B268">
        <v>3.0000000000000001E-5</v>
      </c>
      <c r="C268">
        <v>6.82</v>
      </c>
      <c r="D268">
        <v>1.34E-3</v>
      </c>
      <c r="E268">
        <v>5.4999999999999999E-6</v>
      </c>
      <c r="F268" t="s">
        <v>878</v>
      </c>
      <c r="G268">
        <v>2.81E-2</v>
      </c>
      <c r="H268" t="s">
        <v>878</v>
      </c>
      <c r="I268">
        <v>2.0999999999999999E-5</v>
      </c>
      <c r="J268">
        <v>0.3</v>
      </c>
      <c r="K268" s="2">
        <v>2.0000000000000002E-5</v>
      </c>
      <c r="L268">
        <v>4.8900000000000002E-3</v>
      </c>
      <c r="M268" t="s">
        <v>878</v>
      </c>
      <c r="N268">
        <v>1.2E-2</v>
      </c>
      <c r="O268">
        <v>0.1103</v>
      </c>
      <c r="P268" t="s">
        <v>878</v>
      </c>
      <c r="Q268">
        <v>7.4899999999999994E-2</v>
      </c>
      <c r="R268">
        <v>4.0999999999999999E-4</v>
      </c>
      <c r="S268">
        <v>2.2000000000000001E-4</v>
      </c>
      <c r="T268">
        <v>1.16E-4</v>
      </c>
      <c r="U268">
        <v>19.22</v>
      </c>
      <c r="V268" t="s">
        <v>878</v>
      </c>
      <c r="W268">
        <v>4.0000000000000002E-4</v>
      </c>
      <c r="X268" t="s">
        <v>878</v>
      </c>
      <c r="Y268" t="s">
        <v>878</v>
      </c>
      <c r="Z268" t="s">
        <v>878</v>
      </c>
      <c r="AA268">
        <v>7.7999999999999999E-5</v>
      </c>
      <c r="AB268" t="s">
        <v>878</v>
      </c>
      <c r="AC268" t="s">
        <v>878</v>
      </c>
      <c r="AD268">
        <v>0.35</v>
      </c>
      <c r="AE268">
        <v>2.48E-3</v>
      </c>
      <c r="AF268" t="s">
        <v>878</v>
      </c>
      <c r="AG268">
        <v>3.1000000000000001E-5</v>
      </c>
      <c r="AH268">
        <v>0.22</v>
      </c>
      <c r="AI268">
        <v>0.127</v>
      </c>
      <c r="AJ268" t="s">
        <v>878</v>
      </c>
      <c r="AK268">
        <v>8.0399999999999999E-2</v>
      </c>
      <c r="AL268">
        <v>2.3999999999999998E-3</v>
      </c>
      <c r="AM268">
        <v>2.0999999999999999E-3</v>
      </c>
      <c r="AN268">
        <v>2.81E-2</v>
      </c>
      <c r="AO268">
        <v>4.5400000000000003E-2</v>
      </c>
      <c r="AP268">
        <v>2.2000000000000001E-3</v>
      </c>
      <c r="AQ268">
        <v>5.4999999999999999E-6</v>
      </c>
      <c r="AR268">
        <v>5.4199999999999995E-4</v>
      </c>
      <c r="AS268">
        <v>7.7000000000000008E-6</v>
      </c>
      <c r="AT268">
        <v>2.3E-3</v>
      </c>
      <c r="AU268" t="s">
        <v>878</v>
      </c>
      <c r="AV268" t="s">
        <v>878</v>
      </c>
      <c r="AW268" t="s">
        <v>878</v>
      </c>
      <c r="AX268">
        <v>0.03</v>
      </c>
      <c r="AY268">
        <v>9.2E-5</v>
      </c>
      <c r="AZ268" t="s">
        <v>878</v>
      </c>
      <c r="BA268" t="s">
        <v>878</v>
      </c>
      <c r="BB268">
        <v>20.420000000000002</v>
      </c>
      <c r="BC268">
        <v>4.5100000000000001E-4</v>
      </c>
      <c r="BD268">
        <v>3.1E-4</v>
      </c>
      <c r="BE268">
        <v>3.2599999999999999E-3</v>
      </c>
      <c r="BF268" t="s">
        <v>878</v>
      </c>
      <c r="BG268">
        <v>6.8999999999999997E-5</v>
      </c>
      <c r="BH268" t="s">
        <v>878</v>
      </c>
      <c r="BI268">
        <v>9.7999999999999997E-4</v>
      </c>
      <c r="BJ268">
        <v>1.18</v>
      </c>
      <c r="BK268" t="s">
        <v>878</v>
      </c>
      <c r="BL268">
        <v>3.1999999999999999E-5</v>
      </c>
      <c r="BM268">
        <v>2.4000000000000001E-4</v>
      </c>
      <c r="BN268" t="s">
        <v>878</v>
      </c>
      <c r="BO268" t="s">
        <v>878</v>
      </c>
      <c r="BP268">
        <v>1.8E-3</v>
      </c>
      <c r="BQ268">
        <v>2.1000000000000001E-4</v>
      </c>
      <c r="BR268">
        <v>1.41E-2</v>
      </c>
      <c r="BS268">
        <v>2.7900000000000001E-2</v>
      </c>
    </row>
    <row r="269" spans="1:71" x14ac:dyDescent="0.25">
      <c r="A269" t="s">
        <v>597</v>
      </c>
      <c r="B269">
        <v>2.5000000000000002E-6</v>
      </c>
      <c r="C269">
        <v>6.26</v>
      </c>
      <c r="D269">
        <v>1.01E-4</v>
      </c>
      <c r="E269">
        <v>1.9999999999999999E-7</v>
      </c>
      <c r="F269" t="s">
        <v>878</v>
      </c>
      <c r="G269">
        <v>4.7300000000000002E-2</v>
      </c>
      <c r="H269">
        <v>9.1000000000000003E-5</v>
      </c>
      <c r="I269">
        <v>5.4E-6</v>
      </c>
      <c r="J269">
        <v>2.4</v>
      </c>
      <c r="K269">
        <v>5.9000000000000003E-6</v>
      </c>
      <c r="L269">
        <v>3.64E-3</v>
      </c>
      <c r="M269" t="s">
        <v>878</v>
      </c>
      <c r="N269">
        <v>9.8299999999999993E-4</v>
      </c>
      <c r="O269">
        <v>4.5700000000000003E-3</v>
      </c>
      <c r="P269">
        <v>6.3999999999999997E-5</v>
      </c>
      <c r="Q269">
        <v>2.31E-3</v>
      </c>
      <c r="R269">
        <v>2.03E-4</v>
      </c>
      <c r="S269">
        <v>1.13E-4</v>
      </c>
      <c r="T269">
        <v>8.8999999999999995E-5</v>
      </c>
      <c r="U269">
        <v>2.61</v>
      </c>
      <c r="V269">
        <v>1.4E-3</v>
      </c>
      <c r="W269">
        <v>2.6600000000000001E-4</v>
      </c>
      <c r="X269">
        <v>6.1E-6</v>
      </c>
      <c r="Y269">
        <v>1.8200000000000001E-4</v>
      </c>
      <c r="Z269" t="s">
        <v>878</v>
      </c>
      <c r="AA269">
        <v>3.8999999999999999E-5</v>
      </c>
      <c r="AB269">
        <v>2.6000000000000001E-6</v>
      </c>
      <c r="AC269" t="s">
        <v>878</v>
      </c>
      <c r="AD269">
        <v>1.19</v>
      </c>
      <c r="AE269">
        <v>1.89E-3</v>
      </c>
      <c r="AF269">
        <v>1.0399999999999999E-3</v>
      </c>
      <c r="AG269">
        <v>1.5E-5</v>
      </c>
      <c r="AH269">
        <v>0.94299999999999995</v>
      </c>
      <c r="AI269">
        <v>4.9000000000000002E-2</v>
      </c>
      <c r="AJ269">
        <v>7.7000000000000001E-5</v>
      </c>
      <c r="AK269">
        <v>2.61</v>
      </c>
      <c r="AL269">
        <v>4.5600000000000003E-4</v>
      </c>
      <c r="AM269">
        <v>1.8500000000000001E-3</v>
      </c>
      <c r="AN269">
        <v>3.0699999999999998E-3</v>
      </c>
      <c r="AO269">
        <v>5.3999999999999999E-2</v>
      </c>
      <c r="AP269">
        <v>7.0200000000000004E-4</v>
      </c>
      <c r="AQ269" s="2">
        <v>9.9999999999999995E-8</v>
      </c>
      <c r="AR269">
        <v>4.84E-4</v>
      </c>
      <c r="AS269" s="2">
        <v>9.9999999999999995E-8</v>
      </c>
      <c r="AT269">
        <v>3.3500000000000001E-3</v>
      </c>
      <c r="AU269" s="2">
        <v>1.9999999999999999E-7</v>
      </c>
      <c r="AV269" t="s">
        <v>878</v>
      </c>
      <c r="AW269" t="s">
        <v>878</v>
      </c>
      <c r="AX269" s="2">
        <v>5.0000000000000001E-3</v>
      </c>
      <c r="AY269">
        <v>1.0000000000000001E-5</v>
      </c>
      <c r="AZ269">
        <v>8.7500000000000002E-4</v>
      </c>
      <c r="BA269" s="2">
        <v>2.0000000000000002E-5</v>
      </c>
      <c r="BB269">
        <v>33.996541800000003</v>
      </c>
      <c r="BC269">
        <v>3.3300000000000002E-4</v>
      </c>
      <c r="BD269">
        <v>7.7999999999999999E-5</v>
      </c>
      <c r="BE269">
        <v>4.0800000000000003E-2</v>
      </c>
      <c r="BF269">
        <v>2.6999999999999999E-5</v>
      </c>
      <c r="BG269">
        <v>3.6000000000000001E-5</v>
      </c>
      <c r="BH269" t="s">
        <v>878</v>
      </c>
      <c r="BI269">
        <v>3.2600000000000001E-4</v>
      </c>
      <c r="BJ269">
        <v>0.20699999999999999</v>
      </c>
      <c r="BK269">
        <v>2.0999999999999999E-5</v>
      </c>
      <c r="BL269">
        <v>1.5E-5</v>
      </c>
      <c r="BM269">
        <v>6.9999999999999994E-5</v>
      </c>
      <c r="BN269">
        <v>6.0000000000000001E-3</v>
      </c>
      <c r="BO269">
        <v>2.0999999999999999E-5</v>
      </c>
      <c r="BP269">
        <v>1.0499999999999999E-3</v>
      </c>
      <c r="BQ269">
        <v>1.01E-4</v>
      </c>
      <c r="BR269">
        <v>3.5500000000000002E-3</v>
      </c>
      <c r="BS269">
        <v>6.1000000000000004E-3</v>
      </c>
    </row>
    <row r="270" spans="1:71" x14ac:dyDescent="0.25">
      <c r="A270" t="s">
        <v>600</v>
      </c>
      <c r="B270" s="2">
        <v>1E-4</v>
      </c>
      <c r="C270">
        <v>6.55</v>
      </c>
      <c r="D270">
        <v>5.3E-3</v>
      </c>
      <c r="E270" t="s">
        <v>878</v>
      </c>
      <c r="F270" t="s">
        <v>878</v>
      </c>
      <c r="G270">
        <v>8.1500000000000003E-2</v>
      </c>
      <c r="H270">
        <v>2.4000000000000001E-4</v>
      </c>
      <c r="I270">
        <v>1.44E-4</v>
      </c>
      <c r="J270">
        <v>0.70099999999999996</v>
      </c>
      <c r="K270" s="2">
        <v>1.0000000000000001E-5</v>
      </c>
      <c r="L270">
        <v>0.18529999999999999</v>
      </c>
      <c r="M270" t="s">
        <v>878</v>
      </c>
      <c r="N270">
        <v>1E-3</v>
      </c>
      <c r="O270">
        <v>3.4700000000000002E-2</v>
      </c>
      <c r="P270">
        <v>3.7800000000000003E-4</v>
      </c>
      <c r="Q270">
        <v>4.1700000000000001E-3</v>
      </c>
      <c r="R270">
        <v>1.8E-3</v>
      </c>
      <c r="S270">
        <v>4.6500000000000003E-4</v>
      </c>
      <c r="T270">
        <v>2.31E-3</v>
      </c>
      <c r="U270">
        <v>18.559999999999999</v>
      </c>
      <c r="V270">
        <v>3.3E-3</v>
      </c>
      <c r="W270">
        <v>4.8199999999999996E-3</v>
      </c>
      <c r="X270" t="s">
        <v>878</v>
      </c>
      <c r="Y270">
        <v>6.0899999999999995E-4</v>
      </c>
      <c r="Z270" t="s">
        <v>878</v>
      </c>
      <c r="AA270">
        <v>2.3699999999999999E-4</v>
      </c>
      <c r="AB270">
        <v>3.1000000000000001E-5</v>
      </c>
      <c r="AC270" t="s">
        <v>878</v>
      </c>
      <c r="AD270">
        <v>1.25</v>
      </c>
      <c r="AE270">
        <v>0.1298</v>
      </c>
      <c r="AF270">
        <v>1.83E-3</v>
      </c>
      <c r="AG270">
        <v>3.6000000000000001E-5</v>
      </c>
      <c r="AH270">
        <v>0.72399999999999998</v>
      </c>
      <c r="AI270">
        <v>3.0700000000000002E-2</v>
      </c>
      <c r="AJ270">
        <v>2.5400000000000002E-3</v>
      </c>
      <c r="AK270">
        <v>0.13300000000000001</v>
      </c>
      <c r="AL270">
        <v>6.9764599999999996E-2</v>
      </c>
      <c r="AM270">
        <v>7.9200000000000007E-2</v>
      </c>
      <c r="AN270">
        <v>5.3433999999999999E-3</v>
      </c>
      <c r="AO270">
        <v>0.193</v>
      </c>
      <c r="AP270">
        <v>6.4999999999999997E-3</v>
      </c>
      <c r="AQ270" t="s">
        <v>878</v>
      </c>
      <c r="AR270">
        <v>2.4E-2</v>
      </c>
      <c r="AS270" t="s">
        <v>878</v>
      </c>
      <c r="AT270">
        <v>7.4999999999999997E-3</v>
      </c>
      <c r="AU270" s="2">
        <v>3.9999999999999998E-7</v>
      </c>
      <c r="AV270" t="s">
        <v>878</v>
      </c>
      <c r="AW270" t="s">
        <v>878</v>
      </c>
      <c r="AX270">
        <v>2.9100000000000001E-2</v>
      </c>
      <c r="AY270">
        <v>3.4000000000000002E-4</v>
      </c>
      <c r="AZ270">
        <v>2.7899999999999999E-3</v>
      </c>
      <c r="BA270" s="2">
        <v>5.0000000000000001E-4</v>
      </c>
      <c r="BB270">
        <v>23.278258999999998</v>
      </c>
      <c r="BC270">
        <v>1.0779499999999999E-2</v>
      </c>
      <c r="BD270">
        <v>1.33E-3</v>
      </c>
      <c r="BE270">
        <v>3.0599999999999999E-2</v>
      </c>
      <c r="BF270">
        <v>1.15E-3</v>
      </c>
      <c r="BG270">
        <v>4.6000000000000001E-4</v>
      </c>
      <c r="BH270" t="s">
        <v>878</v>
      </c>
      <c r="BI270">
        <v>1.1299999999999999E-2</v>
      </c>
      <c r="BJ270">
        <v>0.73099999999999998</v>
      </c>
      <c r="BK270">
        <v>3.8000000000000002E-5</v>
      </c>
      <c r="BL270">
        <v>5.0000000000000002E-5</v>
      </c>
      <c r="BM270">
        <v>3.8499999999999998E-4</v>
      </c>
      <c r="BN270">
        <v>2.55436E-2</v>
      </c>
      <c r="BO270">
        <v>3.1399999999999999E-4</v>
      </c>
      <c r="BP270">
        <v>4.9300000000000004E-3</v>
      </c>
      <c r="BQ270">
        <v>2.6400000000000002E-4</v>
      </c>
      <c r="BR270">
        <v>1.17E-2</v>
      </c>
      <c r="BS270">
        <v>2.18E-2</v>
      </c>
    </row>
    <row r="271" spans="1:71" x14ac:dyDescent="0.25">
      <c r="A271" t="s">
        <v>602</v>
      </c>
      <c r="B271" s="2">
        <v>2.0000000000000001E-4</v>
      </c>
      <c r="C271">
        <v>5.96</v>
      </c>
      <c r="D271">
        <v>3.3600000000000001E-3</v>
      </c>
      <c r="E271" t="s">
        <v>878</v>
      </c>
      <c r="F271" t="s">
        <v>878</v>
      </c>
      <c r="G271">
        <v>9.5699999999999993E-2</v>
      </c>
      <c r="H271">
        <v>2.0900000000000001E-4</v>
      </c>
      <c r="I271">
        <v>2.43E-4</v>
      </c>
      <c r="J271">
        <v>1.21</v>
      </c>
      <c r="K271" s="2">
        <v>1.0000000000000001E-5</v>
      </c>
      <c r="L271">
        <v>0.3508</v>
      </c>
      <c r="M271" t="s">
        <v>878</v>
      </c>
      <c r="N271">
        <v>1.2099999999999999E-3</v>
      </c>
      <c r="O271">
        <v>5.2400000000000002E-2</v>
      </c>
      <c r="P271">
        <v>7.7000000000000001E-5</v>
      </c>
      <c r="Q271">
        <v>5.5999999999999999E-3</v>
      </c>
      <c r="R271">
        <v>3.3500000000000001E-3</v>
      </c>
      <c r="S271">
        <v>7.4600000000000003E-4</v>
      </c>
      <c r="T271">
        <v>4.7600000000000003E-3</v>
      </c>
      <c r="U271">
        <v>31.52</v>
      </c>
      <c r="V271">
        <v>4.5500000000000002E-3</v>
      </c>
      <c r="W271">
        <v>9.7999999999999997E-3</v>
      </c>
      <c r="X271" t="s">
        <v>878</v>
      </c>
      <c r="Y271">
        <v>7.3899999999999997E-4</v>
      </c>
      <c r="Z271" t="s">
        <v>878</v>
      </c>
      <c r="AA271">
        <v>4.06E-4</v>
      </c>
      <c r="AB271">
        <v>5.7000000000000003E-5</v>
      </c>
      <c r="AC271" t="s">
        <v>878</v>
      </c>
      <c r="AD271">
        <v>0.23300000000000001</v>
      </c>
      <c r="AE271">
        <v>0.24759999999999999</v>
      </c>
      <c r="AF271">
        <v>1.1999999999999999E-3</v>
      </c>
      <c r="AG271">
        <v>3.8999999999999999E-5</v>
      </c>
      <c r="AH271">
        <v>0.999</v>
      </c>
      <c r="AI271">
        <v>5.4699999999999999E-2</v>
      </c>
      <c r="AJ271">
        <v>4.8199999999999996E-3</v>
      </c>
      <c r="AK271">
        <v>0.17799999999999999</v>
      </c>
      <c r="AL271">
        <v>0.12960279999999999</v>
      </c>
      <c r="AM271">
        <v>0.1623</v>
      </c>
      <c r="AN271">
        <v>6.365E-3</v>
      </c>
      <c r="AO271">
        <v>0.33800000000000002</v>
      </c>
      <c r="AP271">
        <v>1.04E-2</v>
      </c>
      <c r="AQ271" t="s">
        <v>878</v>
      </c>
      <c r="AR271">
        <v>4.82E-2</v>
      </c>
      <c r="AS271" t="s">
        <v>878</v>
      </c>
      <c r="AT271">
        <v>1.3500000000000001E-3</v>
      </c>
      <c r="AU271" s="2">
        <v>9.9999999999999995E-7</v>
      </c>
      <c r="AV271" t="s">
        <v>878</v>
      </c>
      <c r="AW271" t="s">
        <v>878</v>
      </c>
      <c r="AX271">
        <v>4.7500000000000001E-2</v>
      </c>
      <c r="AY271">
        <v>2.42E-4</v>
      </c>
      <c r="AZ271">
        <v>3.8800000000000002E-3</v>
      </c>
      <c r="BA271" t="s">
        <v>878</v>
      </c>
      <c r="BB271">
        <v>14.705502600000001</v>
      </c>
      <c r="BC271">
        <v>2.1990099999999999E-2</v>
      </c>
      <c r="BD271">
        <v>2.16E-3</v>
      </c>
      <c r="BE271">
        <v>5.6399999999999999E-2</v>
      </c>
      <c r="BF271">
        <v>2.0899999999999998E-3</v>
      </c>
      <c r="BG271">
        <v>9.0899999999999998E-4</v>
      </c>
      <c r="BH271" t="s">
        <v>878</v>
      </c>
      <c r="BI271">
        <v>2.07E-2</v>
      </c>
      <c r="BJ271">
        <v>1.06</v>
      </c>
      <c r="BK271">
        <v>1.0000000000000001E-5</v>
      </c>
      <c r="BL271">
        <v>6.9999999999999994E-5</v>
      </c>
      <c r="BM271">
        <v>4.4000000000000002E-4</v>
      </c>
      <c r="BN271">
        <v>3.8483400000000001E-2</v>
      </c>
      <c r="BO271">
        <v>2.5000000000000001E-4</v>
      </c>
      <c r="BP271">
        <v>8.3000000000000001E-3</v>
      </c>
      <c r="BQ271">
        <v>3.0600000000000001E-4</v>
      </c>
      <c r="BR271">
        <v>1.3899999999999999E-2</v>
      </c>
      <c r="BS271">
        <v>2.7E-2</v>
      </c>
    </row>
    <row r="272" spans="1:71" x14ac:dyDescent="0.25">
      <c r="A272" t="s">
        <v>603</v>
      </c>
      <c r="B272" s="2">
        <v>2.0000000000000001E-4</v>
      </c>
      <c r="C272">
        <v>5.71</v>
      </c>
      <c r="D272">
        <v>3.0799999999999998E-3</v>
      </c>
      <c r="E272" t="s">
        <v>878</v>
      </c>
      <c r="F272" t="s">
        <v>878</v>
      </c>
      <c r="G272">
        <v>0.1037</v>
      </c>
      <c r="H272">
        <v>3.57E-4</v>
      </c>
      <c r="I272">
        <v>2.6899999999999998E-4</v>
      </c>
      <c r="J272">
        <v>1.25</v>
      </c>
      <c r="K272" s="2">
        <v>2.0000000000000002E-5</v>
      </c>
      <c r="L272">
        <v>0.49840000000000001</v>
      </c>
      <c r="M272" t="s">
        <v>878</v>
      </c>
      <c r="N272">
        <v>1.2999999999999999E-3</v>
      </c>
      <c r="O272">
        <v>5.0200000000000002E-2</v>
      </c>
      <c r="P272">
        <v>4.5000000000000003E-5</v>
      </c>
      <c r="Q272">
        <v>6.1000000000000004E-3</v>
      </c>
      <c r="R272">
        <v>5.1000000000000004E-3</v>
      </c>
      <c r="S272">
        <v>1.08E-3</v>
      </c>
      <c r="T272">
        <v>8.0000000000000002E-3</v>
      </c>
      <c r="U272">
        <v>33.049999999999997</v>
      </c>
      <c r="V272">
        <v>5.7999999999999996E-3</v>
      </c>
      <c r="W272">
        <v>1.6400000000000001E-2</v>
      </c>
      <c r="X272" t="s">
        <v>878</v>
      </c>
      <c r="Y272">
        <v>7.3999999999999999E-4</v>
      </c>
      <c r="Z272" t="s">
        <v>878</v>
      </c>
      <c r="AA272">
        <v>6.1799999999999995E-4</v>
      </c>
      <c r="AB272">
        <v>7.4999999999999993E-5</v>
      </c>
      <c r="AC272" t="s">
        <v>878</v>
      </c>
      <c r="AD272">
        <v>0.11799999999999999</v>
      </c>
      <c r="AE272">
        <v>0.3669</v>
      </c>
      <c r="AF272">
        <v>1.08E-3</v>
      </c>
      <c r="AG272">
        <v>5.3000000000000001E-5</v>
      </c>
      <c r="AH272">
        <v>1.01</v>
      </c>
      <c r="AI272">
        <v>8.4000000000000005E-2</v>
      </c>
      <c r="AJ272">
        <v>5.3E-3</v>
      </c>
      <c r="AK272">
        <v>0.17799999999999999</v>
      </c>
      <c r="AL272">
        <v>0.1447021</v>
      </c>
      <c r="AM272">
        <v>0.25950000000000001</v>
      </c>
      <c r="AN272">
        <v>6.6793E-3</v>
      </c>
      <c r="AO272">
        <v>0.45400000000000001</v>
      </c>
      <c r="AP272">
        <v>1.1900000000000001E-2</v>
      </c>
      <c r="AQ272" t="s">
        <v>878</v>
      </c>
      <c r="AR272">
        <v>7.3599999999999999E-2</v>
      </c>
      <c r="AS272" t="s">
        <v>878</v>
      </c>
      <c r="AT272">
        <v>6.5799999999999995E-4</v>
      </c>
      <c r="AU272" s="2">
        <v>9.9999999999999995E-7</v>
      </c>
      <c r="AV272" t="s">
        <v>878</v>
      </c>
      <c r="AW272" t="s">
        <v>878</v>
      </c>
      <c r="AX272">
        <v>5.4800000000000001E-2</v>
      </c>
      <c r="AY272">
        <v>2.1699999999999999E-4</v>
      </c>
      <c r="AZ272">
        <v>5.1000000000000004E-3</v>
      </c>
      <c r="BA272" t="s">
        <v>878</v>
      </c>
      <c r="BB272">
        <v>13.176990399999999</v>
      </c>
      <c r="BC272" s="2">
        <v>4.3117900000000001E-2</v>
      </c>
      <c r="BD272">
        <v>2.3900000000000002E-3</v>
      </c>
      <c r="BE272">
        <v>7.3800000000000004E-2</v>
      </c>
      <c r="BF272">
        <v>2.1800000000000001E-3</v>
      </c>
      <c r="BG272">
        <v>1.47E-3</v>
      </c>
      <c r="BH272" t="s">
        <v>878</v>
      </c>
      <c r="BI272">
        <v>2.46E-2</v>
      </c>
      <c r="BJ272">
        <v>0.98599999999999999</v>
      </c>
      <c r="BK272">
        <v>8.3000000000000002E-6</v>
      </c>
      <c r="BL272">
        <v>1.01E-4</v>
      </c>
      <c r="BM272">
        <v>5.7899999999999998E-4</v>
      </c>
      <c r="BN272">
        <v>3.8035300000000001E-2</v>
      </c>
      <c r="BO272">
        <v>2.31E-4</v>
      </c>
      <c r="BP272">
        <v>1.2500000000000001E-2</v>
      </c>
      <c r="BQ272">
        <v>4.3600000000000003E-4</v>
      </c>
      <c r="BR272">
        <v>2.4400000000000002E-2</v>
      </c>
      <c r="BS272">
        <v>2.7E-2</v>
      </c>
    </row>
    <row r="273" spans="1:71" x14ac:dyDescent="0.25">
      <c r="A273" t="s">
        <v>604</v>
      </c>
      <c r="B273" s="2">
        <v>2.9999999999999997E-4</v>
      </c>
      <c r="C273">
        <v>5.47</v>
      </c>
      <c r="D273">
        <v>3.13E-3</v>
      </c>
      <c r="E273" t="s">
        <v>878</v>
      </c>
      <c r="F273" t="s">
        <v>878</v>
      </c>
      <c r="G273">
        <v>0.1135</v>
      </c>
      <c r="H273">
        <v>5.3200000000000003E-4</v>
      </c>
      <c r="I273">
        <v>2.9300000000000002E-4</v>
      </c>
      <c r="J273">
        <v>1.19</v>
      </c>
      <c r="K273" t="s">
        <v>878</v>
      </c>
      <c r="L273">
        <v>0.65400000000000003</v>
      </c>
      <c r="M273" t="s">
        <v>878</v>
      </c>
      <c r="N273">
        <v>1.3500000000000001E-3</v>
      </c>
      <c r="O273">
        <v>4.5999999999999999E-2</v>
      </c>
      <c r="P273">
        <v>4.1999999999999998E-5</v>
      </c>
      <c r="Q273">
        <v>6.4999999999999997E-3</v>
      </c>
      <c r="R273">
        <v>7.1000000000000004E-3</v>
      </c>
      <c r="S273">
        <v>1.48E-3</v>
      </c>
      <c r="T273">
        <v>1.21E-2</v>
      </c>
      <c r="U273">
        <v>33.33</v>
      </c>
      <c r="V273">
        <v>6.3E-3</v>
      </c>
      <c r="W273">
        <v>2.4400000000000002E-2</v>
      </c>
      <c r="X273" t="s">
        <v>878</v>
      </c>
      <c r="Y273">
        <v>7.3999999999999999E-4</v>
      </c>
      <c r="Z273" t="s">
        <v>878</v>
      </c>
      <c r="AA273">
        <v>8.3699999999999996E-4</v>
      </c>
      <c r="AB273">
        <v>9.5000000000000005E-5</v>
      </c>
      <c r="AC273" t="s">
        <v>878</v>
      </c>
      <c r="AD273">
        <v>0.109</v>
      </c>
      <c r="AE273">
        <v>0.4773</v>
      </c>
      <c r="AF273">
        <v>1.0499999999999999E-3</v>
      </c>
      <c r="AG273">
        <v>6.7000000000000002E-5</v>
      </c>
      <c r="AH273">
        <v>1.01</v>
      </c>
      <c r="AI273">
        <v>0.112</v>
      </c>
      <c r="AJ273">
        <v>5.7000000000000002E-3</v>
      </c>
      <c r="AK273">
        <v>0.17299999999999999</v>
      </c>
      <c r="AL273">
        <v>0.14952550000000001</v>
      </c>
      <c r="AM273">
        <v>0.36109999999999998</v>
      </c>
      <c r="AN273">
        <v>7.0721999999999998E-3</v>
      </c>
      <c r="AO273">
        <v>0.59</v>
      </c>
      <c r="AP273">
        <v>1.2999999999999999E-2</v>
      </c>
      <c r="AQ273" t="s">
        <v>878</v>
      </c>
      <c r="AR273">
        <v>9.8599999999999993E-2</v>
      </c>
      <c r="AS273" t="s">
        <v>878</v>
      </c>
      <c r="AT273">
        <v>6.0800000000000003E-4</v>
      </c>
      <c r="AU273" s="2">
        <v>1.9999999999999999E-6</v>
      </c>
      <c r="AV273" t="s">
        <v>878</v>
      </c>
      <c r="AW273" t="s">
        <v>878</v>
      </c>
      <c r="AX273">
        <v>6.2399999999999997E-2</v>
      </c>
      <c r="AY273">
        <v>2.14E-4</v>
      </c>
      <c r="AZ273">
        <v>6.6E-3</v>
      </c>
      <c r="BA273" s="2">
        <v>2E-3</v>
      </c>
      <c r="BB273">
        <v>12.8544603</v>
      </c>
      <c r="BC273">
        <v>5.1482800000000002E-2</v>
      </c>
      <c r="BD273">
        <v>2.5600000000000002E-3</v>
      </c>
      <c r="BE273">
        <v>9.3399999999999997E-2</v>
      </c>
      <c r="BF273">
        <v>2.1700000000000001E-3</v>
      </c>
      <c r="BG273">
        <v>2.0600000000000002E-3</v>
      </c>
      <c r="BH273" t="s">
        <v>878</v>
      </c>
      <c r="BI273">
        <v>2.9100000000000001E-2</v>
      </c>
      <c r="BJ273">
        <v>0.876</v>
      </c>
      <c r="BK273">
        <v>9.3999999999999998E-6</v>
      </c>
      <c r="BL273">
        <v>1.3300000000000001E-4</v>
      </c>
      <c r="BM273">
        <v>7.5500000000000003E-4</v>
      </c>
      <c r="BN273">
        <v>3.6018700000000001E-2</v>
      </c>
      <c r="BO273">
        <v>2.4499999999999999E-4</v>
      </c>
      <c r="BP273">
        <v>1.7600000000000001E-2</v>
      </c>
      <c r="BQ273">
        <v>5.8600000000000004E-4</v>
      </c>
      <c r="BR273">
        <v>3.9100000000000003E-2</v>
      </c>
      <c r="BS273">
        <v>2.5600000000000001E-2</v>
      </c>
    </row>
    <row r="274" spans="1:71" x14ac:dyDescent="0.25">
      <c r="A274" t="s">
        <v>605</v>
      </c>
      <c r="B274">
        <v>4.4299999999999998E-4</v>
      </c>
      <c r="C274">
        <v>4.47</v>
      </c>
      <c r="D274">
        <v>3.29E-3</v>
      </c>
      <c r="E274" t="s">
        <v>878</v>
      </c>
      <c r="F274" t="s">
        <v>878</v>
      </c>
      <c r="G274">
        <v>0.1648</v>
      </c>
      <c r="H274">
        <v>1.5200000000000001E-3</v>
      </c>
      <c r="I274">
        <v>4.0499999999999998E-4</v>
      </c>
      <c r="J274">
        <v>0.85099999999999998</v>
      </c>
      <c r="K274">
        <v>5.1999999999999997E-5</v>
      </c>
      <c r="L274">
        <v>1.55</v>
      </c>
      <c r="M274" t="s">
        <v>878</v>
      </c>
      <c r="N274">
        <v>1.6999999999999999E-3</v>
      </c>
      <c r="O274">
        <v>3.3500000000000002E-2</v>
      </c>
      <c r="P274">
        <v>2.9E-5</v>
      </c>
      <c r="Q274">
        <v>9.1999999999999998E-3</v>
      </c>
      <c r="R274">
        <v>1.8200000000000001E-2</v>
      </c>
      <c r="S274">
        <v>3.6900000000000001E-3</v>
      </c>
      <c r="T274">
        <v>3.3399999999999999E-2</v>
      </c>
      <c r="U274">
        <v>35.549999999999997</v>
      </c>
      <c r="V274">
        <v>1.06E-2</v>
      </c>
      <c r="W274">
        <v>6.7000000000000004E-2</v>
      </c>
      <c r="X274" t="s">
        <v>878</v>
      </c>
      <c r="Y274">
        <v>7.7899999999999996E-4</v>
      </c>
      <c r="Z274" t="s">
        <v>878</v>
      </c>
      <c r="AA274">
        <v>2.1299999999999999E-3</v>
      </c>
      <c r="AB274">
        <v>2.1100000000000001E-4</v>
      </c>
      <c r="AC274" t="s">
        <v>878</v>
      </c>
      <c r="AD274">
        <v>8.1000000000000003E-2</v>
      </c>
      <c r="AE274">
        <v>1.06</v>
      </c>
      <c r="AF274">
        <v>8.2600000000000002E-4</v>
      </c>
      <c r="AG274">
        <v>1.5699999999999999E-4</v>
      </c>
      <c r="AH274">
        <v>0.82499999999999996</v>
      </c>
      <c r="AI274">
        <v>0.27</v>
      </c>
      <c r="AJ274">
        <v>7.7000000000000002E-3</v>
      </c>
      <c r="AK274">
        <v>0.14899999999999999</v>
      </c>
      <c r="AL274">
        <v>0.19034970000000001</v>
      </c>
      <c r="AM274">
        <v>0.95899999999999996</v>
      </c>
      <c r="AN274">
        <v>8.1723000000000004E-3</v>
      </c>
      <c r="AO274">
        <v>1.36</v>
      </c>
      <c r="AP274">
        <v>2.0500000000000001E-2</v>
      </c>
      <c r="AQ274" t="s">
        <v>878</v>
      </c>
      <c r="AR274">
        <v>0.2601</v>
      </c>
      <c r="AS274" t="s">
        <v>878</v>
      </c>
      <c r="AT274">
        <v>4.3899999999999999E-4</v>
      </c>
      <c r="AU274" s="2">
        <v>3.0000000000000001E-6</v>
      </c>
      <c r="AV274" t="s">
        <v>878</v>
      </c>
      <c r="AW274" t="s">
        <v>878</v>
      </c>
      <c r="AX274">
        <v>9.8299999999999998E-2</v>
      </c>
      <c r="AY274">
        <v>1.8699999999999999E-4</v>
      </c>
      <c r="AZ274">
        <v>1.41E-2</v>
      </c>
      <c r="BA274" s="2">
        <v>5.0000000000000001E-3</v>
      </c>
      <c r="BB274">
        <v>9.5169750000000004</v>
      </c>
      <c r="BC274">
        <v>0.1409956</v>
      </c>
      <c r="BD274">
        <v>3.5699999999999998E-3</v>
      </c>
      <c r="BE274">
        <v>0.20430000000000001</v>
      </c>
      <c r="BF274">
        <v>2.0899999999999998E-3</v>
      </c>
      <c r="BG274">
        <v>5.4999999999999997E-3</v>
      </c>
      <c r="BH274" t="s">
        <v>878</v>
      </c>
      <c r="BI274">
        <v>5.0599999999999999E-2</v>
      </c>
      <c r="BJ274" s="2">
        <v>1</v>
      </c>
      <c r="BK274">
        <v>1.5E-5</v>
      </c>
      <c r="BL274">
        <v>3.3E-4</v>
      </c>
      <c r="BM274">
        <v>1.7600000000000001E-3</v>
      </c>
      <c r="BN274">
        <v>2.30788E-2</v>
      </c>
      <c r="BO274">
        <v>2.3699999999999999E-4</v>
      </c>
      <c r="BP274">
        <v>4.4900000000000002E-2</v>
      </c>
      <c r="BQ274">
        <v>1.4300000000000001E-3</v>
      </c>
      <c r="BR274">
        <v>0.1128</v>
      </c>
      <c r="BS274">
        <v>2.1000000000000001E-2</v>
      </c>
    </row>
    <row r="275" spans="1:71" x14ac:dyDescent="0.25">
      <c r="A275" t="s">
        <v>606</v>
      </c>
      <c r="B275">
        <v>5.4799999999999998E-4</v>
      </c>
      <c r="C275">
        <v>6.21</v>
      </c>
      <c r="D275" t="s">
        <v>878</v>
      </c>
      <c r="E275" t="s">
        <v>878</v>
      </c>
      <c r="F275" t="s">
        <v>878</v>
      </c>
      <c r="G275">
        <v>0.43590000000000001</v>
      </c>
      <c r="H275">
        <v>1.16E-3</v>
      </c>
      <c r="I275">
        <v>1.73E-3</v>
      </c>
      <c r="J275">
        <v>0.872</v>
      </c>
      <c r="K275">
        <v>1.2E-4</v>
      </c>
      <c r="L275">
        <v>3.91</v>
      </c>
      <c r="M275" t="s">
        <v>878</v>
      </c>
      <c r="N275">
        <v>1.8699999999999999E-3</v>
      </c>
      <c r="O275">
        <v>5.4394100000000001E-2</v>
      </c>
      <c r="P275" s="2">
        <v>1.0000000000000001E-5</v>
      </c>
      <c r="Q275">
        <v>1.2800000000000001E-2</v>
      </c>
      <c r="R275">
        <v>2.1499999999999998E-2</v>
      </c>
      <c r="S275">
        <v>4.7299999999999998E-3</v>
      </c>
      <c r="T275">
        <v>2.8199999999999999E-2</v>
      </c>
      <c r="U275">
        <v>29.55</v>
      </c>
      <c r="V275">
        <v>1.8800000000000001E-2</v>
      </c>
      <c r="W275">
        <v>5.8099999999999999E-2</v>
      </c>
      <c r="X275" t="s">
        <v>878</v>
      </c>
      <c r="Y275">
        <v>1.4400000000000001E-3</v>
      </c>
      <c r="Z275" t="s">
        <v>878</v>
      </c>
      <c r="AA275">
        <v>2.6800000000000001E-3</v>
      </c>
      <c r="AB275">
        <v>3.1799999999999998E-4</v>
      </c>
      <c r="AC275" t="s">
        <v>878</v>
      </c>
      <c r="AD275" t="s">
        <v>878</v>
      </c>
      <c r="AE275">
        <v>2.27</v>
      </c>
      <c r="AF275">
        <v>3.0400000000000002E-4</v>
      </c>
      <c r="AG275">
        <v>1.7200000000000001E-4</v>
      </c>
      <c r="AH275">
        <v>0.374</v>
      </c>
      <c r="AI275">
        <v>0.19800000000000001</v>
      </c>
      <c r="AJ275">
        <v>9.7999999999999997E-3</v>
      </c>
      <c r="AK275" s="2">
        <v>0.2</v>
      </c>
      <c r="AL275">
        <v>0.46801009999999998</v>
      </c>
      <c r="AM275">
        <v>1.1000000000000001</v>
      </c>
      <c r="AN275" t="s">
        <v>878</v>
      </c>
      <c r="AO275">
        <v>3.15</v>
      </c>
      <c r="AP275">
        <v>5.7299999999999997E-2</v>
      </c>
      <c r="AQ275" t="s">
        <v>878</v>
      </c>
      <c r="AR275">
        <v>0.36699999999999999</v>
      </c>
      <c r="AS275" t="s">
        <v>878</v>
      </c>
      <c r="AT275" t="s">
        <v>878</v>
      </c>
      <c r="AU275" s="2">
        <v>5.0000000000000004E-6</v>
      </c>
      <c r="AV275" t="s">
        <v>878</v>
      </c>
      <c r="AW275" t="s">
        <v>878</v>
      </c>
      <c r="AX275">
        <v>0.19409999999999999</v>
      </c>
      <c r="AY275" t="s">
        <v>878</v>
      </c>
      <c r="AZ275">
        <v>1.49E-2</v>
      </c>
      <c r="BA275" t="s">
        <v>878</v>
      </c>
      <c r="BB275">
        <v>1.5331865</v>
      </c>
      <c r="BC275">
        <v>0.14142669999999999</v>
      </c>
      <c r="BD275">
        <v>1.35481E-2</v>
      </c>
      <c r="BE275">
        <v>0.505</v>
      </c>
      <c r="BF275">
        <v>7.8621000000000003E-3</v>
      </c>
      <c r="BG275">
        <v>5.7000000000000002E-3</v>
      </c>
      <c r="BH275" t="s">
        <v>878</v>
      </c>
      <c r="BI275">
        <v>8.0500000000000002E-2</v>
      </c>
      <c r="BJ275">
        <v>6.2990938999999999</v>
      </c>
      <c r="BK275">
        <v>8.6999999999999997E-6</v>
      </c>
      <c r="BL275">
        <v>3.8200000000000002E-4</v>
      </c>
      <c r="BM275">
        <v>1.2600000000000001E-3</v>
      </c>
      <c r="BN275">
        <v>5.3383800000000002E-2</v>
      </c>
      <c r="BO275">
        <v>7.517E-4</v>
      </c>
      <c r="BP275">
        <v>4.7800000000000002E-2</v>
      </c>
      <c r="BQ275">
        <v>1.49E-3</v>
      </c>
      <c r="BR275">
        <v>9.2100000000000001E-2</v>
      </c>
      <c r="BS275">
        <v>0.18796660000000001</v>
      </c>
    </row>
    <row r="276" spans="1:71" x14ac:dyDescent="0.25">
      <c r="A276" t="s">
        <v>607</v>
      </c>
      <c r="B276">
        <v>1.0699999999999999E-5</v>
      </c>
      <c r="C276">
        <v>6.25</v>
      </c>
      <c r="D276">
        <v>9.5699999999999995E-4</v>
      </c>
      <c r="E276">
        <v>4.4000000000000002E-6</v>
      </c>
      <c r="F276" t="s">
        <v>878</v>
      </c>
      <c r="G276">
        <v>4.8500000000000001E-2</v>
      </c>
      <c r="H276">
        <v>1.0399999999999999E-4</v>
      </c>
      <c r="I276">
        <v>1.7E-5</v>
      </c>
      <c r="J276">
        <v>2.31</v>
      </c>
      <c r="K276">
        <v>5.0000000000000002E-5</v>
      </c>
      <c r="L276">
        <v>5.4999999999999997E-3</v>
      </c>
      <c r="M276" t="s">
        <v>878</v>
      </c>
      <c r="N276">
        <v>5.3E-3</v>
      </c>
      <c r="O276">
        <v>8.2000000000000007E-3</v>
      </c>
      <c r="P276">
        <v>2.0900000000000001E-4</v>
      </c>
      <c r="Q276">
        <v>1.5900000000000001E-2</v>
      </c>
      <c r="R276">
        <v>2.12E-4</v>
      </c>
      <c r="S276">
        <v>1.18E-4</v>
      </c>
      <c r="T276">
        <v>1.03E-4</v>
      </c>
      <c r="U276">
        <v>2.78</v>
      </c>
      <c r="V276">
        <v>1.41E-3</v>
      </c>
      <c r="W276">
        <v>3.01E-4</v>
      </c>
      <c r="X276">
        <v>7.5000000000000002E-6</v>
      </c>
      <c r="Y276">
        <v>1.8699999999999999E-4</v>
      </c>
      <c r="Z276" t="s">
        <v>878</v>
      </c>
      <c r="AA276">
        <v>4.1E-5</v>
      </c>
      <c r="AB276">
        <v>5.4999999999999999E-6</v>
      </c>
      <c r="AC276" t="s">
        <v>878</v>
      </c>
      <c r="AD276">
        <v>1.18</v>
      </c>
      <c r="AE276">
        <v>3.0100000000000001E-3</v>
      </c>
      <c r="AF276">
        <v>4.2500000000000003E-3</v>
      </c>
      <c r="AG276">
        <v>1.5E-5</v>
      </c>
      <c r="AH276">
        <v>0.97899999999999998</v>
      </c>
      <c r="AI276">
        <v>5.0999999999999997E-2</v>
      </c>
      <c r="AJ276">
        <v>1.2899999999999999E-3</v>
      </c>
      <c r="AK276">
        <v>2.61</v>
      </c>
      <c r="AL276">
        <v>1.6999999999999999E-3</v>
      </c>
      <c r="AM276">
        <v>2.4299999999999999E-3</v>
      </c>
      <c r="AN276">
        <v>9.1000000000000004E-3</v>
      </c>
      <c r="AO276">
        <v>5.6000000000000001E-2</v>
      </c>
      <c r="AP276">
        <v>2.8400000000000002E-2</v>
      </c>
      <c r="AQ276">
        <v>4.4000000000000002E-6</v>
      </c>
      <c r="AR276">
        <v>6.6799999999999997E-4</v>
      </c>
      <c r="AS276">
        <v>2.9000000000000002E-6</v>
      </c>
      <c r="AT276">
        <v>3.7599999999999999E-3</v>
      </c>
      <c r="AU276" s="2">
        <v>1.9999999999999999E-7</v>
      </c>
      <c r="AV276" t="s">
        <v>878</v>
      </c>
      <c r="AW276" t="s">
        <v>878</v>
      </c>
      <c r="AX276">
        <v>4.3999999999999997E-2</v>
      </c>
      <c r="AY276">
        <v>3.1999999999999999E-5</v>
      </c>
      <c r="AZ276">
        <v>9.1100000000000003E-4</v>
      </c>
      <c r="BA276" s="2">
        <v>4.0000000000000003E-5</v>
      </c>
      <c r="BB276">
        <v>34.019913500000001</v>
      </c>
      <c r="BC276">
        <v>4.0099999999999999E-4</v>
      </c>
      <c r="BD276">
        <v>4.2999999999999999E-4</v>
      </c>
      <c r="BE276">
        <v>4.0800000000000003E-2</v>
      </c>
      <c r="BF276">
        <v>4.1999999999999998E-5</v>
      </c>
      <c r="BG276">
        <v>3.8000000000000002E-5</v>
      </c>
      <c r="BH276" t="s">
        <v>878</v>
      </c>
      <c r="BI276">
        <v>3.86E-4</v>
      </c>
      <c r="BJ276">
        <v>0.21299999999999999</v>
      </c>
      <c r="BK276">
        <v>2.5000000000000001E-5</v>
      </c>
      <c r="BL276">
        <v>1.5E-5</v>
      </c>
      <c r="BM276">
        <v>7.6000000000000004E-5</v>
      </c>
      <c r="BN276">
        <v>6.1000000000000004E-3</v>
      </c>
      <c r="BO276">
        <v>2.5999999999999998E-5</v>
      </c>
      <c r="BP276">
        <v>1.07E-3</v>
      </c>
      <c r="BQ276">
        <v>1.01E-4</v>
      </c>
      <c r="BR276">
        <v>2.2599999999999999E-2</v>
      </c>
      <c r="BS276">
        <v>6.3E-3</v>
      </c>
    </row>
    <row r="277" spans="1:71" x14ac:dyDescent="0.25">
      <c r="A277" t="s">
        <v>609</v>
      </c>
      <c r="B277" t="s">
        <v>878</v>
      </c>
      <c r="C277" t="s">
        <v>878</v>
      </c>
      <c r="D277" t="s">
        <v>878</v>
      </c>
      <c r="E277">
        <v>4.8999999999999997E-6</v>
      </c>
      <c r="F277" t="s">
        <v>878</v>
      </c>
      <c r="G277" t="s">
        <v>878</v>
      </c>
      <c r="H277" t="s">
        <v>878</v>
      </c>
      <c r="I277" t="s">
        <v>878</v>
      </c>
      <c r="J277" t="s">
        <v>878</v>
      </c>
      <c r="K277" t="s">
        <v>878</v>
      </c>
      <c r="L277" t="s">
        <v>878</v>
      </c>
      <c r="M277" t="s">
        <v>878</v>
      </c>
      <c r="N277" t="s">
        <v>878</v>
      </c>
      <c r="O277" t="s">
        <v>878</v>
      </c>
      <c r="P277" t="s">
        <v>878</v>
      </c>
      <c r="Q277" t="s">
        <v>878</v>
      </c>
      <c r="R277" t="s">
        <v>878</v>
      </c>
      <c r="S277" t="s">
        <v>878</v>
      </c>
      <c r="T277" t="s">
        <v>878</v>
      </c>
      <c r="U277" t="s">
        <v>878</v>
      </c>
      <c r="V277" t="s">
        <v>878</v>
      </c>
      <c r="W277" t="s">
        <v>878</v>
      </c>
      <c r="X277" t="s">
        <v>878</v>
      </c>
      <c r="Y277" t="s">
        <v>878</v>
      </c>
      <c r="Z277" t="s">
        <v>878</v>
      </c>
      <c r="AA277" t="s">
        <v>878</v>
      </c>
      <c r="AB277" t="s">
        <v>878</v>
      </c>
      <c r="AC277" t="s">
        <v>878</v>
      </c>
      <c r="AD277" t="s">
        <v>878</v>
      </c>
      <c r="AE277" t="s">
        <v>878</v>
      </c>
      <c r="AF277" t="s">
        <v>878</v>
      </c>
      <c r="AG277" t="s">
        <v>878</v>
      </c>
      <c r="AH277" t="s">
        <v>878</v>
      </c>
      <c r="AI277" t="s">
        <v>878</v>
      </c>
      <c r="AJ277" t="s">
        <v>878</v>
      </c>
      <c r="AK277" t="s">
        <v>878</v>
      </c>
      <c r="AL277" t="s">
        <v>878</v>
      </c>
      <c r="AM277" t="s">
        <v>878</v>
      </c>
      <c r="AN277" t="s">
        <v>878</v>
      </c>
      <c r="AO277" t="s">
        <v>878</v>
      </c>
      <c r="AP277" t="s">
        <v>878</v>
      </c>
      <c r="AQ277" t="s">
        <v>878</v>
      </c>
      <c r="AR277" t="s">
        <v>878</v>
      </c>
      <c r="AS277" t="s">
        <v>878</v>
      </c>
      <c r="AT277" t="s">
        <v>878</v>
      </c>
      <c r="AU277" t="s">
        <v>878</v>
      </c>
      <c r="AV277" t="s">
        <v>878</v>
      </c>
      <c r="AW277" t="s">
        <v>878</v>
      </c>
      <c r="AX277" t="s">
        <v>878</v>
      </c>
      <c r="AY277" t="s">
        <v>878</v>
      </c>
      <c r="AZ277" t="s">
        <v>878</v>
      </c>
      <c r="BA277" t="s">
        <v>878</v>
      </c>
      <c r="BB277" t="s">
        <v>878</v>
      </c>
      <c r="BC277" t="s">
        <v>878</v>
      </c>
      <c r="BD277" t="s">
        <v>878</v>
      </c>
      <c r="BE277" t="s">
        <v>878</v>
      </c>
      <c r="BF277" t="s">
        <v>878</v>
      </c>
      <c r="BG277" t="s">
        <v>878</v>
      </c>
      <c r="BH277" t="s">
        <v>878</v>
      </c>
      <c r="BI277" t="s">
        <v>878</v>
      </c>
      <c r="BJ277" t="s">
        <v>878</v>
      </c>
      <c r="BK277" t="s">
        <v>878</v>
      </c>
      <c r="BL277" t="s">
        <v>878</v>
      </c>
      <c r="BM277" t="s">
        <v>878</v>
      </c>
      <c r="BN277" t="s">
        <v>878</v>
      </c>
      <c r="BO277" t="s">
        <v>878</v>
      </c>
      <c r="BP277" t="s">
        <v>878</v>
      </c>
      <c r="BQ277" t="s">
        <v>878</v>
      </c>
      <c r="BR277" t="s">
        <v>878</v>
      </c>
      <c r="BS277" t="s">
        <v>878</v>
      </c>
    </row>
    <row r="278" spans="1:71" x14ac:dyDescent="0.25">
      <c r="A278" t="s">
        <v>610</v>
      </c>
      <c r="B278">
        <v>8.3999999999999995E-5</v>
      </c>
      <c r="C278" t="s">
        <v>878</v>
      </c>
      <c r="D278" t="s">
        <v>878</v>
      </c>
      <c r="E278">
        <v>2.0400000000000001E-5</v>
      </c>
      <c r="F278" t="s">
        <v>878</v>
      </c>
      <c r="G278" t="s">
        <v>878</v>
      </c>
      <c r="H278" t="s">
        <v>878</v>
      </c>
      <c r="I278" t="s">
        <v>878</v>
      </c>
      <c r="J278" t="s">
        <v>878</v>
      </c>
      <c r="K278" t="s">
        <v>878</v>
      </c>
      <c r="L278" t="s">
        <v>878</v>
      </c>
      <c r="M278" t="s">
        <v>878</v>
      </c>
      <c r="N278" t="s">
        <v>878</v>
      </c>
      <c r="O278" t="s">
        <v>878</v>
      </c>
      <c r="P278" t="s">
        <v>878</v>
      </c>
      <c r="Q278">
        <v>0.27079999999999999</v>
      </c>
      <c r="R278" t="s">
        <v>878</v>
      </c>
      <c r="S278" t="s">
        <v>878</v>
      </c>
      <c r="T278" t="s">
        <v>878</v>
      </c>
      <c r="U278" t="s">
        <v>878</v>
      </c>
      <c r="V278" t="s">
        <v>878</v>
      </c>
      <c r="W278" t="s">
        <v>878</v>
      </c>
      <c r="X278" t="s">
        <v>878</v>
      </c>
      <c r="Y278" t="s">
        <v>878</v>
      </c>
      <c r="Z278" t="s">
        <v>878</v>
      </c>
      <c r="AA278" t="s">
        <v>878</v>
      </c>
      <c r="AB278" t="s">
        <v>878</v>
      </c>
      <c r="AC278" t="s">
        <v>878</v>
      </c>
      <c r="AD278" t="s">
        <v>878</v>
      </c>
      <c r="AE278" t="s">
        <v>878</v>
      </c>
      <c r="AF278" t="s">
        <v>878</v>
      </c>
      <c r="AG278" t="s">
        <v>878</v>
      </c>
      <c r="AH278" t="s">
        <v>878</v>
      </c>
      <c r="AI278" t="s">
        <v>878</v>
      </c>
      <c r="AJ278">
        <v>5.8999999999999999E-3</v>
      </c>
      <c r="AK278" t="s">
        <v>878</v>
      </c>
      <c r="AL278" t="s">
        <v>878</v>
      </c>
      <c r="AM278" t="s">
        <v>878</v>
      </c>
      <c r="AN278" t="s">
        <v>878</v>
      </c>
      <c r="AO278" t="s">
        <v>878</v>
      </c>
      <c r="AP278" t="s">
        <v>878</v>
      </c>
      <c r="AQ278" t="s">
        <v>878</v>
      </c>
      <c r="AR278" t="s">
        <v>878</v>
      </c>
      <c r="AS278" t="s">
        <v>878</v>
      </c>
      <c r="AT278" t="s">
        <v>878</v>
      </c>
      <c r="AU278" t="s">
        <v>878</v>
      </c>
      <c r="AV278" t="s">
        <v>878</v>
      </c>
      <c r="AW278" t="s">
        <v>878</v>
      </c>
      <c r="AX278">
        <v>0.36399999999999999</v>
      </c>
      <c r="AY278" t="s">
        <v>878</v>
      </c>
      <c r="AZ278" t="s">
        <v>878</v>
      </c>
      <c r="BA278" t="s">
        <v>878</v>
      </c>
      <c r="BB278" t="s">
        <v>878</v>
      </c>
      <c r="BC278" t="s">
        <v>878</v>
      </c>
      <c r="BD278" t="s">
        <v>878</v>
      </c>
      <c r="BE278" t="s">
        <v>878</v>
      </c>
      <c r="BF278" t="s">
        <v>878</v>
      </c>
      <c r="BG278" t="s">
        <v>878</v>
      </c>
      <c r="BH278" t="s">
        <v>878</v>
      </c>
      <c r="BI278" t="s">
        <v>878</v>
      </c>
      <c r="BJ278" t="s">
        <v>878</v>
      </c>
      <c r="BK278" t="s">
        <v>878</v>
      </c>
      <c r="BL278" t="s">
        <v>878</v>
      </c>
      <c r="BM278" t="s">
        <v>878</v>
      </c>
      <c r="BN278" t="s">
        <v>878</v>
      </c>
      <c r="BO278" t="s">
        <v>878</v>
      </c>
      <c r="BP278" t="s">
        <v>878</v>
      </c>
      <c r="BQ278" t="s">
        <v>878</v>
      </c>
      <c r="BR278" t="s">
        <v>878</v>
      </c>
      <c r="BS278" t="s">
        <v>878</v>
      </c>
    </row>
    <row r="279" spans="1:71" x14ac:dyDescent="0.25">
      <c r="A279" t="s">
        <v>612</v>
      </c>
      <c r="B279">
        <v>7.2100000000000004E-5</v>
      </c>
      <c r="C279">
        <v>7.68</v>
      </c>
      <c r="D279">
        <v>1.7899999999999999E-3</v>
      </c>
      <c r="E279">
        <v>2.48E-5</v>
      </c>
      <c r="F279" t="s">
        <v>878</v>
      </c>
      <c r="G279">
        <v>0.1009</v>
      </c>
      <c r="H279">
        <v>2.8600000000000001E-4</v>
      </c>
      <c r="I279">
        <v>1.54E-4</v>
      </c>
      <c r="J279">
        <v>2.71</v>
      </c>
      <c r="K279" t="s">
        <v>878</v>
      </c>
      <c r="L279">
        <v>6.7999999999999996E-3</v>
      </c>
      <c r="M279" t="s">
        <v>878</v>
      </c>
      <c r="N279">
        <v>1.58E-3</v>
      </c>
      <c r="O279">
        <v>8.6E-3</v>
      </c>
      <c r="P279">
        <v>1.2199999999999999E-3</v>
      </c>
      <c r="Q279">
        <v>0.26</v>
      </c>
      <c r="R279">
        <v>4.86E-4</v>
      </c>
      <c r="S279">
        <v>2.5799999999999998E-4</v>
      </c>
      <c r="T279">
        <v>1.3899999999999999E-4</v>
      </c>
      <c r="U279">
        <v>4.54</v>
      </c>
      <c r="V279">
        <v>1.9499999999999999E-3</v>
      </c>
      <c r="W279">
        <v>5.4000000000000001E-4</v>
      </c>
      <c r="X279">
        <v>2.0000000000000002E-5</v>
      </c>
      <c r="Y279">
        <v>2.5399999999999999E-4</v>
      </c>
      <c r="Z279" t="s">
        <v>878</v>
      </c>
      <c r="AA279">
        <v>9.2999999999999997E-5</v>
      </c>
      <c r="AB279">
        <v>2.0999999999999999E-5</v>
      </c>
      <c r="AC279" t="s">
        <v>878</v>
      </c>
      <c r="AD279">
        <v>3.14</v>
      </c>
      <c r="AE279">
        <v>3.3E-3</v>
      </c>
      <c r="AF279">
        <v>3.32E-3</v>
      </c>
      <c r="AG279">
        <v>3.8000000000000002E-5</v>
      </c>
      <c r="AH279">
        <v>1.48</v>
      </c>
      <c r="AI279">
        <v>5.4600000000000003E-2</v>
      </c>
      <c r="AJ279">
        <v>9.9000000000000008E-3</v>
      </c>
      <c r="AK279">
        <v>2.08</v>
      </c>
      <c r="AL279">
        <v>1.8E-3</v>
      </c>
      <c r="AM279">
        <v>3.0599999999999998E-3</v>
      </c>
      <c r="AN279">
        <v>3.7499999999999999E-3</v>
      </c>
      <c r="AO279">
        <v>0.10199999999999999</v>
      </c>
      <c r="AP279">
        <v>2.3E-3</v>
      </c>
      <c r="AQ279" t="s">
        <v>878</v>
      </c>
      <c r="AR279">
        <v>7.9000000000000001E-4</v>
      </c>
      <c r="AS279" t="s">
        <v>878</v>
      </c>
      <c r="AT279">
        <v>1.26E-2</v>
      </c>
      <c r="AU279">
        <v>2.9999999999999999E-7</v>
      </c>
      <c r="AV279" t="s">
        <v>878</v>
      </c>
      <c r="AW279" t="s">
        <v>878</v>
      </c>
      <c r="AX279">
        <v>0.35399999999999998</v>
      </c>
      <c r="AY279">
        <v>8.7000000000000001E-5</v>
      </c>
      <c r="AZ279">
        <v>1.2899999999999999E-3</v>
      </c>
      <c r="BA279">
        <v>2.7799999999999998E-4</v>
      </c>
      <c r="BB279" t="s">
        <v>878</v>
      </c>
      <c r="BC279" t="s">
        <v>878</v>
      </c>
      <c r="BD279">
        <v>5.5800000000000001E-4</v>
      </c>
      <c r="BE279">
        <v>3.3799999999999997E-2</v>
      </c>
      <c r="BF279">
        <v>1.3799999999999999E-4</v>
      </c>
      <c r="BG279">
        <v>7.8999999999999996E-5</v>
      </c>
      <c r="BH279">
        <v>7.7999999999999999E-6</v>
      </c>
      <c r="BI279">
        <v>1.8E-3</v>
      </c>
      <c r="BJ279">
        <v>0.46600000000000003</v>
      </c>
      <c r="BK279">
        <v>9.0000000000000006E-5</v>
      </c>
      <c r="BL279">
        <v>3.6000000000000001E-5</v>
      </c>
      <c r="BM279">
        <v>4.86E-4</v>
      </c>
      <c r="BN279">
        <v>1.0999999999999999E-2</v>
      </c>
      <c r="BO279">
        <v>2.34E-4</v>
      </c>
      <c r="BP279">
        <v>2.4599999999999999E-3</v>
      </c>
      <c r="BQ279">
        <v>2.4899999999999998E-4</v>
      </c>
      <c r="BR279">
        <v>8.8999999999999999E-3</v>
      </c>
      <c r="BS279">
        <v>7.7000000000000002E-3</v>
      </c>
    </row>
    <row r="280" spans="1:71" x14ac:dyDescent="0.25">
      <c r="A280" t="s">
        <v>613</v>
      </c>
      <c r="B280">
        <v>4.4400000000000002E-5</v>
      </c>
      <c r="C280">
        <v>7.49</v>
      </c>
      <c r="D280">
        <v>2.3900000000000002E-3</v>
      </c>
      <c r="E280">
        <v>2.2099999999999998E-5</v>
      </c>
      <c r="F280" t="s">
        <v>878</v>
      </c>
      <c r="G280">
        <v>0.10440000000000001</v>
      </c>
      <c r="H280">
        <v>2.9399999999999999E-4</v>
      </c>
      <c r="I280">
        <v>6.8999999999999997E-5</v>
      </c>
      <c r="J280">
        <v>2.64</v>
      </c>
      <c r="K280">
        <v>1.8E-5</v>
      </c>
      <c r="L280">
        <v>6.8999999999999999E-3</v>
      </c>
      <c r="M280" t="s">
        <v>878</v>
      </c>
      <c r="N280">
        <v>1.5100000000000001E-3</v>
      </c>
      <c r="O280">
        <v>8.0000000000000002E-3</v>
      </c>
      <c r="P280">
        <v>1.17E-3</v>
      </c>
      <c r="Q280">
        <v>0.27600000000000002</v>
      </c>
      <c r="R280">
        <v>4.6299999999999998E-4</v>
      </c>
      <c r="S280">
        <v>2.6200000000000003E-4</v>
      </c>
      <c r="T280" t="s">
        <v>878</v>
      </c>
      <c r="U280">
        <v>4.45</v>
      </c>
      <c r="V280">
        <v>1.91E-3</v>
      </c>
      <c r="W280">
        <v>5.04E-4</v>
      </c>
      <c r="X280" t="s">
        <v>878</v>
      </c>
      <c r="Y280">
        <v>2.5999999999999998E-4</v>
      </c>
      <c r="Z280" t="s">
        <v>878</v>
      </c>
      <c r="AA280">
        <v>9.2999999999999997E-5</v>
      </c>
      <c r="AB280">
        <v>7.5000000000000002E-6</v>
      </c>
      <c r="AC280" t="s">
        <v>878</v>
      </c>
      <c r="AD280">
        <v>3.22</v>
      </c>
      <c r="AE280">
        <v>3.5200000000000001E-3</v>
      </c>
      <c r="AF280">
        <v>3.3800000000000002E-3</v>
      </c>
      <c r="AG280">
        <v>3.6000000000000001E-5</v>
      </c>
      <c r="AH280">
        <v>1.51</v>
      </c>
      <c r="AI280">
        <v>5.5E-2</v>
      </c>
      <c r="AJ280">
        <v>9.7000000000000003E-3</v>
      </c>
      <c r="AK280">
        <v>2.02</v>
      </c>
      <c r="AL280">
        <v>1.8400000000000001E-3</v>
      </c>
      <c r="AM280">
        <v>3.0000000000000001E-3</v>
      </c>
      <c r="AN280">
        <v>5.7999999999999996E-3</v>
      </c>
      <c r="AO280">
        <v>0.10100000000000001</v>
      </c>
      <c r="AP280">
        <v>2.15E-3</v>
      </c>
      <c r="AQ280" t="s">
        <v>878</v>
      </c>
      <c r="AR280">
        <v>7.9100000000000004E-4</v>
      </c>
      <c r="AS280" t="s">
        <v>878</v>
      </c>
      <c r="AT280">
        <v>1.34E-2</v>
      </c>
      <c r="AU280" t="s">
        <v>878</v>
      </c>
      <c r="AV280" t="s">
        <v>878</v>
      </c>
      <c r="AW280" t="s">
        <v>878</v>
      </c>
      <c r="AX280">
        <v>0.34699999999999998</v>
      </c>
      <c r="AY280">
        <v>2.2699999999999999E-4</v>
      </c>
      <c r="AZ280">
        <v>1.2899999999999999E-3</v>
      </c>
      <c r="BA280">
        <v>2.0699999999999999E-4</v>
      </c>
      <c r="BB280" t="s">
        <v>878</v>
      </c>
      <c r="BC280">
        <v>4.3800000000000002E-4</v>
      </c>
      <c r="BD280">
        <v>3.3799999999999998E-4</v>
      </c>
      <c r="BE280">
        <v>3.2199999999999999E-2</v>
      </c>
      <c r="BF280">
        <v>1.3200000000000001E-4</v>
      </c>
      <c r="BG280">
        <v>8.0000000000000007E-5</v>
      </c>
      <c r="BH280" t="s">
        <v>878</v>
      </c>
      <c r="BI280">
        <v>1.89E-3</v>
      </c>
      <c r="BJ280">
        <v>0.48</v>
      </c>
      <c r="BK280">
        <v>9.7E-5</v>
      </c>
      <c r="BL280">
        <v>3.6000000000000001E-5</v>
      </c>
      <c r="BM280">
        <v>5.13E-4</v>
      </c>
      <c r="BN280">
        <v>1.0999999999999999E-2</v>
      </c>
      <c r="BO280">
        <v>4.4799999999999999E-4</v>
      </c>
      <c r="BP280">
        <v>2.49E-3</v>
      </c>
      <c r="BQ280">
        <v>2.42E-4</v>
      </c>
      <c r="BR280">
        <v>8.0999999999999996E-3</v>
      </c>
      <c r="BS280">
        <v>8.0999999999999996E-3</v>
      </c>
    </row>
    <row r="281" spans="1:71" x14ac:dyDescent="0.25">
      <c r="A281" t="s">
        <v>614</v>
      </c>
      <c r="B281">
        <v>6.4900000000000005E-5</v>
      </c>
      <c r="C281">
        <v>7.69</v>
      </c>
      <c r="D281">
        <v>1.5100000000000001E-3</v>
      </c>
      <c r="E281">
        <v>2.3200000000000001E-5</v>
      </c>
      <c r="F281" s="2">
        <v>1E-3</v>
      </c>
      <c r="G281">
        <v>0.1032</v>
      </c>
      <c r="H281">
        <v>2.6499999999999999E-4</v>
      </c>
      <c r="I281">
        <v>1.26E-4</v>
      </c>
      <c r="J281">
        <v>1.85</v>
      </c>
      <c r="K281">
        <v>3.0000000000000001E-5</v>
      </c>
      <c r="L281">
        <v>7.3000000000000001E-3</v>
      </c>
      <c r="M281" t="s">
        <v>878</v>
      </c>
      <c r="N281">
        <v>9.5699999999999995E-4</v>
      </c>
      <c r="O281">
        <v>4.5399999999999998E-3</v>
      </c>
      <c r="P281">
        <v>1.07E-3</v>
      </c>
      <c r="Q281">
        <v>0.27200000000000002</v>
      </c>
      <c r="R281">
        <v>3.7599999999999998E-4</v>
      </c>
      <c r="S281">
        <v>1.4899999999999999E-4</v>
      </c>
      <c r="T281">
        <v>1.44E-4</v>
      </c>
      <c r="U281">
        <v>3.37</v>
      </c>
      <c r="V281">
        <v>2.0799999999999998E-3</v>
      </c>
      <c r="W281">
        <v>5.8900000000000001E-4</v>
      </c>
      <c r="X281" t="s">
        <v>878</v>
      </c>
      <c r="Y281">
        <v>2.0000000000000001E-4</v>
      </c>
      <c r="Z281" t="s">
        <v>878</v>
      </c>
      <c r="AA281">
        <v>6.2000000000000003E-5</v>
      </c>
      <c r="AB281">
        <v>8.6000000000000007E-6</v>
      </c>
      <c r="AC281" t="s">
        <v>878</v>
      </c>
      <c r="AD281">
        <v>3.01</v>
      </c>
      <c r="AE281">
        <v>3.48E-3</v>
      </c>
      <c r="AF281">
        <v>5.1000000000000004E-3</v>
      </c>
      <c r="AG281">
        <v>1.9000000000000001E-5</v>
      </c>
      <c r="AH281">
        <v>0.82699999999999996</v>
      </c>
      <c r="AI281">
        <v>3.6999999999999998E-2</v>
      </c>
      <c r="AJ281">
        <v>9.4999999999999998E-3</v>
      </c>
      <c r="AK281">
        <v>2.0699999999999998</v>
      </c>
      <c r="AL281">
        <v>1.2199999999999999E-3</v>
      </c>
      <c r="AM281">
        <v>3.2599999999999999E-3</v>
      </c>
      <c r="AN281">
        <v>2E-3</v>
      </c>
      <c r="AO281">
        <v>8.6999999999999994E-2</v>
      </c>
      <c r="AP281">
        <v>2.5200000000000001E-3</v>
      </c>
      <c r="AQ281" t="s">
        <v>878</v>
      </c>
      <c r="AR281">
        <v>8.3699999999999996E-4</v>
      </c>
      <c r="AS281" s="2">
        <v>4.9999999999999998E-7</v>
      </c>
      <c r="AT281">
        <v>9.4000000000000004E-3</v>
      </c>
      <c r="AU281">
        <v>4.8999999999999997E-6</v>
      </c>
      <c r="AV281" t="s">
        <v>878</v>
      </c>
      <c r="AW281" t="s">
        <v>878</v>
      </c>
      <c r="AX281">
        <v>0.38</v>
      </c>
      <c r="AY281">
        <v>2.2499999999999999E-4</v>
      </c>
      <c r="AZ281">
        <v>9.4700000000000003E-4</v>
      </c>
      <c r="BA281" t="s">
        <v>878</v>
      </c>
      <c r="BB281" t="s">
        <v>878</v>
      </c>
      <c r="BC281">
        <v>3.1300000000000002E-4</v>
      </c>
      <c r="BD281">
        <v>4.86E-4</v>
      </c>
      <c r="BE281">
        <v>2.12E-2</v>
      </c>
      <c r="BF281">
        <v>1.0900000000000001E-4</v>
      </c>
      <c r="BG281">
        <v>7.6000000000000004E-5</v>
      </c>
      <c r="BH281">
        <v>2.0000000000000002E-5</v>
      </c>
      <c r="BI281">
        <v>1.4E-3</v>
      </c>
      <c r="BJ281">
        <v>0.35899999999999999</v>
      </c>
      <c r="BK281">
        <v>9.1000000000000003E-5</v>
      </c>
      <c r="BL281">
        <v>1.9000000000000001E-5</v>
      </c>
      <c r="BM281">
        <v>3.88E-4</v>
      </c>
      <c r="BN281">
        <v>6.4999999999999997E-3</v>
      </c>
      <c r="BO281">
        <v>8.5599999999999999E-4</v>
      </c>
      <c r="BP281">
        <v>1.57E-3</v>
      </c>
      <c r="BQ281">
        <v>1.22E-4</v>
      </c>
      <c r="BR281">
        <v>8.9999999999999993E-3</v>
      </c>
      <c r="BS281">
        <v>6.1999999999999998E-3</v>
      </c>
    </row>
    <row r="282" spans="1:71" x14ac:dyDescent="0.25">
      <c r="A282" t="s">
        <v>615</v>
      </c>
      <c r="B282">
        <v>2.14E-4</v>
      </c>
      <c r="C282" t="s">
        <v>878</v>
      </c>
      <c r="D282" t="s">
        <v>878</v>
      </c>
      <c r="E282">
        <v>4.9100000000000001E-5</v>
      </c>
      <c r="F282" t="s">
        <v>878</v>
      </c>
      <c r="G282" t="s">
        <v>878</v>
      </c>
      <c r="H282" t="s">
        <v>878</v>
      </c>
      <c r="I282" t="s">
        <v>878</v>
      </c>
      <c r="J282" t="s">
        <v>878</v>
      </c>
      <c r="K282" t="s">
        <v>878</v>
      </c>
      <c r="L282" t="s">
        <v>878</v>
      </c>
      <c r="M282" t="s">
        <v>878</v>
      </c>
      <c r="N282" t="s">
        <v>878</v>
      </c>
      <c r="O282" t="s">
        <v>878</v>
      </c>
      <c r="P282" t="s">
        <v>878</v>
      </c>
      <c r="Q282">
        <v>0.75490000000000002</v>
      </c>
      <c r="R282" t="s">
        <v>878</v>
      </c>
      <c r="S282" t="s">
        <v>878</v>
      </c>
      <c r="T282" t="s">
        <v>878</v>
      </c>
      <c r="U282" t="s">
        <v>878</v>
      </c>
      <c r="V282" t="s">
        <v>878</v>
      </c>
      <c r="W282" t="s">
        <v>878</v>
      </c>
      <c r="X282" t="s">
        <v>878</v>
      </c>
      <c r="Y282" t="s">
        <v>878</v>
      </c>
      <c r="Z282" t="s">
        <v>878</v>
      </c>
      <c r="AA282" t="s">
        <v>878</v>
      </c>
      <c r="AB282" t="s">
        <v>878</v>
      </c>
      <c r="AC282" t="s">
        <v>878</v>
      </c>
      <c r="AD282" t="s">
        <v>878</v>
      </c>
      <c r="AE282" t="s">
        <v>878</v>
      </c>
      <c r="AF282" t="s">
        <v>878</v>
      </c>
      <c r="AG282" t="s">
        <v>878</v>
      </c>
      <c r="AH282" t="s">
        <v>878</v>
      </c>
      <c r="AI282" t="s">
        <v>878</v>
      </c>
      <c r="AJ282">
        <v>2.7400000000000001E-2</v>
      </c>
      <c r="AK282" t="s">
        <v>878</v>
      </c>
      <c r="AL282" t="s">
        <v>878</v>
      </c>
      <c r="AM282" t="s">
        <v>878</v>
      </c>
      <c r="AN282" t="s">
        <v>878</v>
      </c>
      <c r="AO282" t="s">
        <v>878</v>
      </c>
      <c r="AP282" t="s">
        <v>878</v>
      </c>
      <c r="AQ282" t="s">
        <v>878</v>
      </c>
      <c r="AR282" t="s">
        <v>878</v>
      </c>
      <c r="AS282" t="s">
        <v>878</v>
      </c>
      <c r="AT282" t="s">
        <v>878</v>
      </c>
      <c r="AU282" t="s">
        <v>878</v>
      </c>
      <c r="AV282" t="s">
        <v>878</v>
      </c>
      <c r="AW282" t="s">
        <v>878</v>
      </c>
      <c r="AX282">
        <v>0.92100000000000004</v>
      </c>
      <c r="AY282" t="s">
        <v>878</v>
      </c>
      <c r="AZ282" t="s">
        <v>878</v>
      </c>
      <c r="BA282" t="s">
        <v>878</v>
      </c>
      <c r="BB282" t="s">
        <v>878</v>
      </c>
      <c r="BC282" t="s">
        <v>878</v>
      </c>
      <c r="BD282" t="s">
        <v>878</v>
      </c>
      <c r="BE282" t="s">
        <v>878</v>
      </c>
      <c r="BF282" t="s">
        <v>878</v>
      </c>
      <c r="BG282" t="s">
        <v>878</v>
      </c>
      <c r="BH282" t="s">
        <v>878</v>
      </c>
      <c r="BI282" t="s">
        <v>878</v>
      </c>
      <c r="BJ282" t="s">
        <v>878</v>
      </c>
      <c r="BK282" t="s">
        <v>878</v>
      </c>
      <c r="BL282" t="s">
        <v>878</v>
      </c>
      <c r="BM282" t="s">
        <v>878</v>
      </c>
      <c r="BN282" t="s">
        <v>878</v>
      </c>
      <c r="BO282" t="s">
        <v>878</v>
      </c>
      <c r="BP282" t="s">
        <v>878</v>
      </c>
      <c r="BQ282" t="s">
        <v>878</v>
      </c>
      <c r="BR282" t="s">
        <v>878</v>
      </c>
      <c r="BS282" t="s">
        <v>878</v>
      </c>
    </row>
    <row r="283" spans="1:71" x14ac:dyDescent="0.25">
      <c r="A283" t="s">
        <v>616</v>
      </c>
      <c r="B283">
        <v>2.0100000000000001E-4</v>
      </c>
      <c r="C283">
        <v>7.47</v>
      </c>
      <c r="D283">
        <v>1.91E-3</v>
      </c>
      <c r="E283">
        <v>4.9400000000000001E-5</v>
      </c>
      <c r="F283" t="s">
        <v>878</v>
      </c>
      <c r="G283">
        <v>9.2799999999999994E-2</v>
      </c>
      <c r="H283">
        <v>2.5700000000000001E-4</v>
      </c>
      <c r="I283">
        <v>5.1400000000000003E-4</v>
      </c>
      <c r="J283">
        <v>2.71</v>
      </c>
      <c r="K283" t="s">
        <v>878</v>
      </c>
      <c r="L283">
        <v>6.1000000000000004E-3</v>
      </c>
      <c r="M283" t="s">
        <v>878</v>
      </c>
      <c r="N283">
        <v>2.0200000000000001E-3</v>
      </c>
      <c r="O283">
        <v>8.3999999999999995E-3</v>
      </c>
      <c r="P283">
        <v>1.0300000000000001E-3</v>
      </c>
      <c r="Q283">
        <v>0.77300000000000002</v>
      </c>
      <c r="R283" t="s">
        <v>878</v>
      </c>
      <c r="S283">
        <v>2.43E-4</v>
      </c>
      <c r="T283">
        <v>1.2899999999999999E-4</v>
      </c>
      <c r="U283">
        <v>5.57</v>
      </c>
      <c r="V283">
        <v>1.8600000000000001E-3</v>
      </c>
      <c r="W283">
        <v>4.95E-4</v>
      </c>
      <c r="X283">
        <v>2.1999999999999999E-5</v>
      </c>
      <c r="Y283">
        <v>2.2699999999999999E-4</v>
      </c>
      <c r="Z283" t="s">
        <v>878</v>
      </c>
      <c r="AA283">
        <v>8.5000000000000006E-5</v>
      </c>
      <c r="AB283">
        <v>6.0000000000000002E-5</v>
      </c>
      <c r="AC283" t="s">
        <v>878</v>
      </c>
      <c r="AD283">
        <v>3.06</v>
      </c>
      <c r="AE283">
        <v>2.99E-3</v>
      </c>
      <c r="AF283">
        <v>3.0999999999999999E-3</v>
      </c>
      <c r="AG283">
        <v>3.4E-5</v>
      </c>
      <c r="AH283">
        <v>1.54</v>
      </c>
      <c r="AI283">
        <v>5.5E-2</v>
      </c>
      <c r="AJ283">
        <v>2.3800000000000002E-2</v>
      </c>
      <c r="AK283">
        <v>2.06</v>
      </c>
      <c r="AL283">
        <v>1.6199999999999999E-3</v>
      </c>
      <c r="AM283">
        <v>2.6900000000000001E-3</v>
      </c>
      <c r="AN283">
        <v>3.3500000000000001E-3</v>
      </c>
      <c r="AO283">
        <v>0.1</v>
      </c>
      <c r="AP283">
        <v>3.15E-3</v>
      </c>
      <c r="AQ283" t="s">
        <v>878</v>
      </c>
      <c r="AR283">
        <v>7.1299999999999998E-4</v>
      </c>
      <c r="AS283" t="s">
        <v>878</v>
      </c>
      <c r="AT283">
        <v>1.06E-2</v>
      </c>
      <c r="AU283">
        <v>4.9999999999999998E-7</v>
      </c>
      <c r="AV283" t="s">
        <v>878</v>
      </c>
      <c r="AW283" t="s">
        <v>878</v>
      </c>
      <c r="AX283">
        <v>0.95</v>
      </c>
      <c r="AY283">
        <v>1.66E-4</v>
      </c>
      <c r="AZ283">
        <v>1.32E-3</v>
      </c>
      <c r="BA283">
        <v>8.4699999999999999E-4</v>
      </c>
      <c r="BB283" t="s">
        <v>878</v>
      </c>
      <c r="BC283" t="s">
        <v>878</v>
      </c>
      <c r="BD283">
        <v>1.1100000000000001E-3</v>
      </c>
      <c r="BE283">
        <v>3.5000000000000003E-2</v>
      </c>
      <c r="BF283">
        <v>1.17E-4</v>
      </c>
      <c r="BG283">
        <v>7.3999999999999996E-5</v>
      </c>
      <c r="BH283">
        <v>1.5999999999999999E-5</v>
      </c>
      <c r="BI283">
        <v>1.58E-3</v>
      </c>
      <c r="BJ283">
        <v>0.44</v>
      </c>
      <c r="BK283">
        <v>8.0000000000000007E-5</v>
      </c>
      <c r="BL283">
        <v>3.3000000000000003E-5</v>
      </c>
      <c r="BM283">
        <v>4.28E-4</v>
      </c>
      <c r="BN283">
        <v>1.14E-2</v>
      </c>
      <c r="BO283">
        <v>3.4299999999999999E-4</v>
      </c>
      <c r="BP283">
        <v>2.33E-3</v>
      </c>
      <c r="BQ283">
        <v>2.3000000000000001E-4</v>
      </c>
      <c r="BR283">
        <v>1.34E-2</v>
      </c>
      <c r="BS283">
        <v>7.1000000000000004E-3</v>
      </c>
    </row>
    <row r="284" spans="1:71" x14ac:dyDescent="0.25">
      <c r="A284" t="s">
        <v>617</v>
      </c>
      <c r="B284">
        <v>7.9599999999999997E-5</v>
      </c>
      <c r="C284">
        <v>7.37</v>
      </c>
      <c r="D284">
        <v>5.7000000000000002E-3</v>
      </c>
      <c r="E284">
        <v>4.88E-5</v>
      </c>
      <c r="F284" t="s">
        <v>878</v>
      </c>
      <c r="G284">
        <v>0.1028</v>
      </c>
      <c r="H284">
        <v>2.7500000000000002E-4</v>
      </c>
      <c r="I284">
        <v>6.7000000000000002E-5</v>
      </c>
      <c r="J284">
        <v>2.61</v>
      </c>
      <c r="K284">
        <v>3.4999999999999997E-5</v>
      </c>
      <c r="L284">
        <v>6.7000000000000002E-3</v>
      </c>
      <c r="M284" t="s">
        <v>878</v>
      </c>
      <c r="N284">
        <v>1.4400000000000001E-3</v>
      </c>
      <c r="O284">
        <v>6.7999999999999996E-3</v>
      </c>
      <c r="P284">
        <v>1.08E-3</v>
      </c>
      <c r="Q284">
        <v>0.78300000000000003</v>
      </c>
      <c r="R284">
        <v>4.4499999999999997E-4</v>
      </c>
      <c r="S284">
        <v>2.4899999999999998E-4</v>
      </c>
      <c r="T284">
        <v>1.36E-4</v>
      </c>
      <c r="U284">
        <v>4.92</v>
      </c>
      <c r="V284">
        <v>1.8500000000000001E-3</v>
      </c>
      <c r="W284">
        <v>4.9399999999999997E-4</v>
      </c>
      <c r="X284" t="s">
        <v>878</v>
      </c>
      <c r="Y284">
        <v>2.4800000000000001E-4</v>
      </c>
      <c r="Z284" t="s">
        <v>878</v>
      </c>
      <c r="AA284">
        <v>8.7999999999999998E-5</v>
      </c>
      <c r="AB284">
        <v>8.8999999999999995E-6</v>
      </c>
      <c r="AC284" t="s">
        <v>878</v>
      </c>
      <c r="AD284">
        <v>3.17</v>
      </c>
      <c r="AE284">
        <v>3.31E-3</v>
      </c>
      <c r="AF284">
        <v>3.2200000000000002E-3</v>
      </c>
      <c r="AG284">
        <v>3.4999999999999997E-5</v>
      </c>
      <c r="AH284">
        <v>1.5</v>
      </c>
      <c r="AI284">
        <v>5.2999999999999999E-2</v>
      </c>
      <c r="AJ284">
        <v>2.2599999999999999E-2</v>
      </c>
      <c r="AK284">
        <v>1.98</v>
      </c>
      <c r="AL284">
        <v>1.75E-3</v>
      </c>
      <c r="AM284">
        <v>2.9399999999999999E-3</v>
      </c>
      <c r="AN284">
        <v>3.64E-3</v>
      </c>
      <c r="AO284">
        <v>9.9000000000000005E-2</v>
      </c>
      <c r="AP284">
        <v>2.3500000000000001E-3</v>
      </c>
      <c r="AQ284" t="s">
        <v>878</v>
      </c>
      <c r="AR284">
        <v>7.6599999999999997E-4</v>
      </c>
      <c r="AS284" t="s">
        <v>878</v>
      </c>
      <c r="AT284">
        <v>1.24E-2</v>
      </c>
      <c r="AU284">
        <v>4.9999999999999998E-7</v>
      </c>
      <c r="AV284" t="s">
        <v>878</v>
      </c>
      <c r="AW284" t="s">
        <v>878</v>
      </c>
      <c r="AX284">
        <v>0.82599999999999996</v>
      </c>
      <c r="AY284">
        <v>6.3699999999999998E-4</v>
      </c>
      <c r="AZ284">
        <v>1.2899999999999999E-3</v>
      </c>
      <c r="BA284">
        <v>3.4000000000000002E-4</v>
      </c>
      <c r="BB284" t="s">
        <v>878</v>
      </c>
      <c r="BC284">
        <v>4.3399999999999998E-4</v>
      </c>
      <c r="BD284">
        <v>3.4000000000000002E-4</v>
      </c>
      <c r="BE284">
        <v>3.27E-2</v>
      </c>
      <c r="BF284">
        <v>1.2400000000000001E-4</v>
      </c>
      <c r="BG284">
        <v>7.6000000000000004E-5</v>
      </c>
      <c r="BH284">
        <v>4.6999999999999997E-5</v>
      </c>
      <c r="BI284">
        <v>1.7600000000000001E-3</v>
      </c>
      <c r="BJ284">
        <v>0.46</v>
      </c>
      <c r="BK284">
        <v>9.0000000000000006E-5</v>
      </c>
      <c r="BL284">
        <v>3.4999999999999997E-5</v>
      </c>
      <c r="BM284">
        <v>4.8200000000000001E-4</v>
      </c>
      <c r="BN284">
        <v>1.0999999999999999E-2</v>
      </c>
      <c r="BO284">
        <v>4.5300000000000001E-4</v>
      </c>
      <c r="BP284">
        <v>2.4099999999999998E-3</v>
      </c>
      <c r="BQ284">
        <v>2.31E-4</v>
      </c>
      <c r="BR284">
        <v>1.09E-2</v>
      </c>
      <c r="BS284">
        <v>7.7999999999999996E-3</v>
      </c>
    </row>
    <row r="285" spans="1:71" x14ac:dyDescent="0.25">
      <c r="A285" t="s">
        <v>618</v>
      </c>
      <c r="B285">
        <v>1.7000000000000001E-4</v>
      </c>
      <c r="C285">
        <v>7.7</v>
      </c>
      <c r="D285">
        <v>4.0299999999999997E-3</v>
      </c>
      <c r="E285">
        <v>4.99E-5</v>
      </c>
      <c r="F285" s="2">
        <v>1E-3</v>
      </c>
      <c r="G285">
        <v>8.1100000000000005E-2</v>
      </c>
      <c r="H285">
        <v>2.0699999999999999E-4</v>
      </c>
      <c r="I285">
        <v>2.2000000000000001E-4</v>
      </c>
      <c r="J285">
        <v>1.93</v>
      </c>
      <c r="K285">
        <v>9.6000000000000002E-5</v>
      </c>
      <c r="L285">
        <v>5.5999999999999999E-3</v>
      </c>
      <c r="M285" t="s">
        <v>878</v>
      </c>
      <c r="N285">
        <v>1.5200000000000001E-3</v>
      </c>
      <c r="O285">
        <v>4.0400000000000002E-3</v>
      </c>
      <c r="P285">
        <v>7.5100000000000004E-4</v>
      </c>
      <c r="Q285">
        <v>0.77600000000000002</v>
      </c>
      <c r="R285">
        <v>3.0600000000000001E-4</v>
      </c>
      <c r="S285">
        <v>1.37E-4</v>
      </c>
      <c r="T285">
        <v>1.11E-4</v>
      </c>
      <c r="U285">
        <v>3.7</v>
      </c>
      <c r="V285">
        <v>1.83E-3</v>
      </c>
      <c r="W285">
        <v>4.57E-4</v>
      </c>
      <c r="X285">
        <v>9.7000000000000003E-6</v>
      </c>
      <c r="Y285">
        <v>1.84E-4</v>
      </c>
      <c r="Z285">
        <v>6.1999999999999999E-6</v>
      </c>
      <c r="AA285">
        <v>5.1999999999999997E-5</v>
      </c>
      <c r="AB285">
        <v>4.5000000000000003E-5</v>
      </c>
      <c r="AC285" t="s">
        <v>878</v>
      </c>
      <c r="AD285">
        <v>2.98</v>
      </c>
      <c r="AE285">
        <v>2.7699999999999999E-3</v>
      </c>
      <c r="AF285">
        <v>3.81E-3</v>
      </c>
      <c r="AG285">
        <v>1.9000000000000001E-5</v>
      </c>
      <c r="AH285">
        <v>0.92900000000000005</v>
      </c>
      <c r="AI285">
        <v>3.6999999999999998E-2</v>
      </c>
      <c r="AJ285">
        <v>2.4899999999999999E-2</v>
      </c>
      <c r="AK285">
        <v>2.04</v>
      </c>
      <c r="AL285">
        <v>9.7199999999999999E-4</v>
      </c>
      <c r="AM285">
        <v>2.5899999999999999E-3</v>
      </c>
      <c r="AN285">
        <v>1.99E-3</v>
      </c>
      <c r="AO285">
        <v>8.6999999999999994E-2</v>
      </c>
      <c r="AP285">
        <v>8.2000000000000007E-3</v>
      </c>
      <c r="AQ285" t="s">
        <v>878</v>
      </c>
      <c r="AR285">
        <v>6.4999999999999997E-4</v>
      </c>
      <c r="AS285" t="s">
        <v>878</v>
      </c>
      <c r="AT285">
        <v>7.0000000000000001E-3</v>
      </c>
      <c r="AU285">
        <v>7.3000000000000004E-6</v>
      </c>
      <c r="AV285" t="s">
        <v>878</v>
      </c>
      <c r="AW285" t="s">
        <v>878</v>
      </c>
      <c r="AX285">
        <v>1.19</v>
      </c>
      <c r="AY285">
        <v>4.75E-4</v>
      </c>
      <c r="AZ285">
        <v>9.7599999999999998E-4</v>
      </c>
      <c r="BA285">
        <v>7.0100000000000002E-4</v>
      </c>
      <c r="BB285" t="s">
        <v>878</v>
      </c>
      <c r="BC285" t="s">
        <v>878</v>
      </c>
      <c r="BD285">
        <v>4.06E-4</v>
      </c>
      <c r="BE285">
        <v>2.9899999999999999E-2</v>
      </c>
      <c r="BF285">
        <v>8.2999999999999998E-5</v>
      </c>
      <c r="BG285">
        <v>5.8999999999999998E-5</v>
      </c>
      <c r="BH285">
        <v>9.6000000000000002E-5</v>
      </c>
      <c r="BI285">
        <v>9.7199999999999999E-4</v>
      </c>
      <c r="BJ285">
        <v>0.32200000000000001</v>
      </c>
      <c r="BK285">
        <v>7.6000000000000004E-5</v>
      </c>
      <c r="BL285">
        <v>2.0000000000000002E-5</v>
      </c>
      <c r="BM285">
        <v>2.9300000000000002E-4</v>
      </c>
      <c r="BN285">
        <v>7.0000000000000001E-3</v>
      </c>
      <c r="BO285">
        <v>8.6200000000000003E-4</v>
      </c>
      <c r="BP285">
        <v>1.3699999999999999E-3</v>
      </c>
      <c r="BQ285">
        <v>1.1900000000000001E-4</v>
      </c>
      <c r="BR285">
        <v>3.0499999999999999E-2</v>
      </c>
      <c r="BS285">
        <v>5.8999999999999999E-3</v>
      </c>
    </row>
    <row r="286" spans="1:71" x14ac:dyDescent="0.25">
      <c r="A286" t="s">
        <v>619</v>
      </c>
      <c r="B286">
        <v>1.63E-4</v>
      </c>
      <c r="C286" t="s">
        <v>878</v>
      </c>
      <c r="D286" t="s">
        <v>878</v>
      </c>
      <c r="E286">
        <v>6.8700000000000003E-5</v>
      </c>
      <c r="F286" t="s">
        <v>878</v>
      </c>
      <c r="G286" t="s">
        <v>878</v>
      </c>
      <c r="H286" t="s">
        <v>878</v>
      </c>
      <c r="I286" t="s">
        <v>878</v>
      </c>
      <c r="J286" t="s">
        <v>878</v>
      </c>
      <c r="K286" t="s">
        <v>878</v>
      </c>
      <c r="L286" t="s">
        <v>878</v>
      </c>
      <c r="M286" t="s">
        <v>878</v>
      </c>
      <c r="N286" t="s">
        <v>878</v>
      </c>
      <c r="O286" t="s">
        <v>878</v>
      </c>
      <c r="P286" t="s">
        <v>878</v>
      </c>
      <c r="Q286">
        <v>0.56579999999999997</v>
      </c>
      <c r="R286" t="s">
        <v>878</v>
      </c>
      <c r="S286" t="s">
        <v>878</v>
      </c>
      <c r="T286" t="s">
        <v>878</v>
      </c>
      <c r="U286" t="s">
        <v>878</v>
      </c>
      <c r="V286" t="s">
        <v>878</v>
      </c>
      <c r="W286" t="s">
        <v>878</v>
      </c>
      <c r="X286" t="s">
        <v>878</v>
      </c>
      <c r="Y286" t="s">
        <v>878</v>
      </c>
      <c r="Z286" t="s">
        <v>878</v>
      </c>
      <c r="AA286" t="s">
        <v>878</v>
      </c>
      <c r="AB286" t="s">
        <v>878</v>
      </c>
      <c r="AC286" t="s">
        <v>878</v>
      </c>
      <c r="AD286" t="s">
        <v>878</v>
      </c>
      <c r="AE286" t="s">
        <v>878</v>
      </c>
      <c r="AF286" t="s">
        <v>878</v>
      </c>
      <c r="AG286" t="s">
        <v>878</v>
      </c>
      <c r="AH286" t="s">
        <v>878</v>
      </c>
      <c r="AI286" t="s">
        <v>878</v>
      </c>
      <c r="AJ286">
        <v>3.9E-2</v>
      </c>
      <c r="AK286" t="s">
        <v>878</v>
      </c>
      <c r="AL286" t="s">
        <v>878</v>
      </c>
      <c r="AM286" t="s">
        <v>878</v>
      </c>
      <c r="AN286" t="s">
        <v>878</v>
      </c>
      <c r="AO286" t="s">
        <v>878</v>
      </c>
      <c r="AP286" t="s">
        <v>878</v>
      </c>
      <c r="AQ286" t="s">
        <v>878</v>
      </c>
      <c r="AR286" t="s">
        <v>878</v>
      </c>
      <c r="AS286" t="s">
        <v>878</v>
      </c>
      <c r="AT286" t="s">
        <v>878</v>
      </c>
      <c r="AU286" t="s">
        <v>878</v>
      </c>
      <c r="AV286" t="s">
        <v>878</v>
      </c>
      <c r="AW286" t="s">
        <v>878</v>
      </c>
      <c r="AX286">
        <v>0.72399999999999998</v>
      </c>
      <c r="AY286" t="s">
        <v>878</v>
      </c>
      <c r="AZ286" t="s">
        <v>878</v>
      </c>
      <c r="BA286" t="s">
        <v>878</v>
      </c>
      <c r="BB286" t="s">
        <v>878</v>
      </c>
      <c r="BC286" t="s">
        <v>878</v>
      </c>
      <c r="BD286" t="s">
        <v>878</v>
      </c>
      <c r="BE286" t="s">
        <v>878</v>
      </c>
      <c r="BF286" t="s">
        <v>878</v>
      </c>
      <c r="BG286" t="s">
        <v>878</v>
      </c>
      <c r="BH286" t="s">
        <v>878</v>
      </c>
      <c r="BI286" t="s">
        <v>878</v>
      </c>
      <c r="BJ286" t="s">
        <v>878</v>
      </c>
      <c r="BK286" t="s">
        <v>878</v>
      </c>
      <c r="BL286" t="s">
        <v>878</v>
      </c>
      <c r="BM286" t="s">
        <v>878</v>
      </c>
      <c r="BN286" t="s">
        <v>878</v>
      </c>
      <c r="BO286" t="s">
        <v>878</v>
      </c>
      <c r="BP286" t="s">
        <v>878</v>
      </c>
      <c r="BQ286" t="s">
        <v>878</v>
      </c>
      <c r="BR286" t="s">
        <v>878</v>
      </c>
      <c r="BS286" t="s">
        <v>878</v>
      </c>
    </row>
    <row r="287" spans="1:71" x14ac:dyDescent="0.25">
      <c r="A287" t="s">
        <v>621</v>
      </c>
      <c r="B287">
        <v>1.46E-4</v>
      </c>
      <c r="C287">
        <v>7.45</v>
      </c>
      <c r="D287">
        <v>1.89E-3</v>
      </c>
      <c r="E287">
        <v>6.9499999999999995E-5</v>
      </c>
      <c r="F287" t="s">
        <v>878</v>
      </c>
      <c r="G287">
        <v>9.3200000000000005E-2</v>
      </c>
      <c r="H287">
        <v>2.5099999999999998E-4</v>
      </c>
      <c r="I287">
        <v>2.61E-4</v>
      </c>
      <c r="J287">
        <v>2.73</v>
      </c>
      <c r="K287" t="s">
        <v>878</v>
      </c>
      <c r="L287">
        <v>5.8999999999999999E-3</v>
      </c>
      <c r="M287" t="s">
        <v>878</v>
      </c>
      <c r="N287">
        <v>1.7099999999999999E-3</v>
      </c>
      <c r="O287">
        <v>8.3999999999999995E-3</v>
      </c>
      <c r="P287">
        <v>9.9400000000000009E-4</v>
      </c>
      <c r="Q287">
        <v>0.53100000000000003</v>
      </c>
      <c r="R287">
        <v>4.4200000000000001E-4</v>
      </c>
      <c r="S287">
        <v>2.41E-4</v>
      </c>
      <c r="T287">
        <v>1.26E-4</v>
      </c>
      <c r="U287">
        <v>5.43</v>
      </c>
      <c r="V287">
        <v>1.8400000000000001E-3</v>
      </c>
      <c r="W287">
        <v>4.8000000000000001E-4</v>
      </c>
      <c r="X287">
        <v>2.0999999999999999E-5</v>
      </c>
      <c r="Y287">
        <v>2.2499999999999999E-4</v>
      </c>
      <c r="Z287" t="s">
        <v>878</v>
      </c>
      <c r="AA287">
        <v>8.5000000000000006E-5</v>
      </c>
      <c r="AB287">
        <v>3.8999999999999999E-5</v>
      </c>
      <c r="AC287" t="s">
        <v>878</v>
      </c>
      <c r="AD287">
        <v>3.07</v>
      </c>
      <c r="AE287">
        <v>3.0000000000000001E-3</v>
      </c>
      <c r="AF287">
        <v>3.0699999999999998E-3</v>
      </c>
      <c r="AG287">
        <v>3.4E-5</v>
      </c>
      <c r="AH287">
        <v>1.54</v>
      </c>
      <c r="AI287">
        <v>5.5300000000000002E-2</v>
      </c>
      <c r="AJ287">
        <v>3.1899999999999998E-2</v>
      </c>
      <c r="AK287">
        <v>2.04</v>
      </c>
      <c r="AL287">
        <v>1.6000000000000001E-3</v>
      </c>
      <c r="AM287">
        <v>2.6900000000000001E-3</v>
      </c>
      <c r="AN287">
        <v>3.5000000000000001E-3</v>
      </c>
      <c r="AO287">
        <v>0.1</v>
      </c>
      <c r="AP287">
        <v>2.4299999999999999E-3</v>
      </c>
      <c r="AQ287" t="s">
        <v>878</v>
      </c>
      <c r="AR287">
        <v>7.1599999999999995E-4</v>
      </c>
      <c r="AS287" t="s">
        <v>878</v>
      </c>
      <c r="AT287">
        <v>1.06E-2</v>
      </c>
      <c r="AU287">
        <v>4.9999999999999998E-7</v>
      </c>
      <c r="AV287" t="s">
        <v>878</v>
      </c>
      <c r="AW287" t="s">
        <v>878</v>
      </c>
      <c r="AX287">
        <v>0.66700000000000004</v>
      </c>
      <c r="AY287">
        <v>8.8999999999999995E-5</v>
      </c>
      <c r="AZ287">
        <v>1.31E-3</v>
      </c>
      <c r="BA287">
        <v>6.6100000000000002E-4</v>
      </c>
      <c r="BB287" t="s">
        <v>878</v>
      </c>
      <c r="BC287" t="s">
        <v>878</v>
      </c>
      <c r="BD287">
        <v>7.5199999999999996E-4</v>
      </c>
      <c r="BE287">
        <v>3.6900000000000002E-2</v>
      </c>
      <c r="BF287">
        <v>1.21E-4</v>
      </c>
      <c r="BG287">
        <v>7.2000000000000002E-5</v>
      </c>
      <c r="BH287">
        <v>1.9000000000000001E-5</v>
      </c>
      <c r="BI287">
        <v>1.56E-3</v>
      </c>
      <c r="BJ287">
        <v>0.44</v>
      </c>
      <c r="BK287">
        <v>8.1000000000000004E-5</v>
      </c>
      <c r="BL287">
        <v>3.4999999999999997E-5</v>
      </c>
      <c r="BM287">
        <v>4.2000000000000002E-4</v>
      </c>
      <c r="BN287">
        <v>1.14E-2</v>
      </c>
      <c r="BO287">
        <v>3.39E-4</v>
      </c>
      <c r="BP287">
        <v>2.2899999999999999E-3</v>
      </c>
      <c r="BQ287">
        <v>2.33E-4</v>
      </c>
      <c r="BR287">
        <v>9.1999999999999998E-3</v>
      </c>
      <c r="BS287">
        <v>7.1000000000000004E-3</v>
      </c>
    </row>
    <row r="288" spans="1:71" x14ac:dyDescent="0.25">
      <c r="A288" t="s">
        <v>622</v>
      </c>
      <c r="B288">
        <v>8.2600000000000002E-5</v>
      </c>
      <c r="C288">
        <v>7.37</v>
      </c>
      <c r="D288">
        <v>3.4499999999999999E-3</v>
      </c>
      <c r="E288">
        <v>6.9800000000000003E-5</v>
      </c>
      <c r="F288" t="s">
        <v>878</v>
      </c>
      <c r="G288">
        <v>9.8500000000000004E-2</v>
      </c>
      <c r="H288">
        <v>2.6499999999999999E-4</v>
      </c>
      <c r="I288">
        <v>6.0000000000000002E-5</v>
      </c>
      <c r="J288">
        <v>2.63</v>
      </c>
      <c r="K288">
        <v>2.1999999999999999E-5</v>
      </c>
      <c r="L288">
        <v>6.3E-3</v>
      </c>
      <c r="M288" t="s">
        <v>878</v>
      </c>
      <c r="N288">
        <v>1.4599999999999999E-3</v>
      </c>
      <c r="O288">
        <v>6.7999999999999996E-3</v>
      </c>
      <c r="P288">
        <v>1.0300000000000001E-3</v>
      </c>
      <c r="Q288">
        <v>0.53800000000000003</v>
      </c>
      <c r="R288">
        <v>4.2099999999999999E-4</v>
      </c>
      <c r="S288">
        <v>2.3699999999999999E-4</v>
      </c>
      <c r="T288">
        <v>1.26E-4</v>
      </c>
      <c r="U288">
        <v>5.17</v>
      </c>
      <c r="V288">
        <v>1.8500000000000001E-3</v>
      </c>
      <c r="W288">
        <v>4.75E-4</v>
      </c>
      <c r="X288" t="s">
        <v>878</v>
      </c>
      <c r="Y288">
        <v>2.4000000000000001E-4</v>
      </c>
      <c r="Z288" t="s">
        <v>878</v>
      </c>
      <c r="AA288">
        <v>8.5000000000000006E-5</v>
      </c>
      <c r="AB288">
        <v>8.6000000000000007E-6</v>
      </c>
      <c r="AC288" t="s">
        <v>878</v>
      </c>
      <c r="AD288">
        <v>3.18</v>
      </c>
      <c r="AE288">
        <v>3.2000000000000002E-3</v>
      </c>
      <c r="AF288">
        <v>3.1099999999999999E-3</v>
      </c>
      <c r="AG288">
        <v>3.4E-5</v>
      </c>
      <c r="AH288">
        <v>1.5</v>
      </c>
      <c r="AI288">
        <v>5.3999999999999999E-2</v>
      </c>
      <c r="AJ288">
        <v>3.1800000000000002E-2</v>
      </c>
      <c r="AK288">
        <v>1.99</v>
      </c>
      <c r="AL288">
        <v>1.66E-3</v>
      </c>
      <c r="AM288">
        <v>2.7699999999999999E-3</v>
      </c>
      <c r="AN288">
        <v>3.6800000000000001E-3</v>
      </c>
      <c r="AO288">
        <v>9.9000000000000005E-2</v>
      </c>
      <c r="AP288">
        <v>2.0600000000000002E-3</v>
      </c>
      <c r="AQ288" t="s">
        <v>878</v>
      </c>
      <c r="AR288">
        <v>7.2599999999999997E-4</v>
      </c>
      <c r="AS288" t="s">
        <v>878</v>
      </c>
      <c r="AT288">
        <v>1.1599999999999999E-2</v>
      </c>
      <c r="AU288">
        <v>4.9999999999999998E-7</v>
      </c>
      <c r="AV288" t="s">
        <v>878</v>
      </c>
      <c r="AW288" t="s">
        <v>878</v>
      </c>
      <c r="AX288">
        <v>0.58599999999999997</v>
      </c>
      <c r="AY288">
        <v>3.6000000000000002E-4</v>
      </c>
      <c r="AZ288">
        <v>1.32E-3</v>
      </c>
      <c r="BA288">
        <v>3.3100000000000002E-4</v>
      </c>
      <c r="BB288" t="s">
        <v>878</v>
      </c>
      <c r="BC288">
        <v>4.0700000000000003E-4</v>
      </c>
      <c r="BD288">
        <v>3.3799999999999998E-4</v>
      </c>
      <c r="BE288">
        <v>3.3599999999999998E-2</v>
      </c>
      <c r="BF288">
        <v>1.1900000000000001E-4</v>
      </c>
      <c r="BG288">
        <v>7.2999999999999999E-5</v>
      </c>
      <c r="BH288">
        <v>3.6999999999999998E-5</v>
      </c>
      <c r="BI288">
        <v>1.65E-3</v>
      </c>
      <c r="BJ288">
        <v>0.45300000000000001</v>
      </c>
      <c r="BK288">
        <v>8.6000000000000003E-5</v>
      </c>
      <c r="BL288">
        <v>3.3000000000000003E-5</v>
      </c>
      <c r="BM288">
        <v>4.4700000000000002E-4</v>
      </c>
      <c r="BN288">
        <v>1.1299999999999999E-2</v>
      </c>
      <c r="BO288">
        <v>4.4000000000000002E-4</v>
      </c>
      <c r="BP288">
        <v>2.33E-3</v>
      </c>
      <c r="BQ288">
        <v>2.24E-4</v>
      </c>
      <c r="BR288">
        <v>8.6999999999999994E-3</v>
      </c>
      <c r="BS288">
        <v>7.4999999999999997E-3</v>
      </c>
    </row>
    <row r="289" spans="1:71" x14ac:dyDescent="0.25">
      <c r="A289" t="s">
        <v>623</v>
      </c>
      <c r="B289">
        <v>1.3200000000000001E-4</v>
      </c>
      <c r="C289">
        <v>7.5</v>
      </c>
      <c r="D289">
        <v>8.6999999999999994E-3</v>
      </c>
      <c r="E289">
        <v>6.6600000000000006E-5</v>
      </c>
      <c r="F289" t="s">
        <v>878</v>
      </c>
      <c r="G289">
        <v>0.10009999999999999</v>
      </c>
      <c r="H289">
        <v>2.9300000000000002E-4</v>
      </c>
      <c r="I289">
        <v>1.4100000000000001E-4</v>
      </c>
      <c r="J289">
        <v>2.64</v>
      </c>
      <c r="K289">
        <v>2.1999999999999999E-5</v>
      </c>
      <c r="L289">
        <v>6.7999999999999996E-3</v>
      </c>
      <c r="M289" t="s">
        <v>878</v>
      </c>
      <c r="N289">
        <v>1.67E-3</v>
      </c>
      <c r="O289">
        <v>6.4000000000000003E-3</v>
      </c>
      <c r="P289">
        <v>1.1199999999999999E-3</v>
      </c>
      <c r="Q289">
        <v>0.52400000000000002</v>
      </c>
      <c r="R289">
        <v>4.6299999999999998E-4</v>
      </c>
      <c r="S289">
        <v>2.6600000000000001E-4</v>
      </c>
      <c r="T289">
        <v>1.2899999999999999E-4</v>
      </c>
      <c r="U289">
        <v>4.88</v>
      </c>
      <c r="V289">
        <v>1.8500000000000001E-3</v>
      </c>
      <c r="W289">
        <v>5.1800000000000001E-4</v>
      </c>
      <c r="X289">
        <v>1.5E-5</v>
      </c>
      <c r="Y289">
        <v>2.72E-4</v>
      </c>
      <c r="Z289" t="s">
        <v>878</v>
      </c>
      <c r="AA289">
        <v>9.2E-5</v>
      </c>
      <c r="AB289">
        <v>9.3999999999999998E-6</v>
      </c>
      <c r="AC289" t="s">
        <v>878</v>
      </c>
      <c r="AD289">
        <v>3.13</v>
      </c>
      <c r="AE289">
        <v>3.4299999999999999E-3</v>
      </c>
      <c r="AF289">
        <v>2.9299999999999999E-3</v>
      </c>
      <c r="AG289">
        <v>3.6000000000000001E-5</v>
      </c>
      <c r="AH289">
        <v>1.41</v>
      </c>
      <c r="AI289">
        <v>5.2999999999999999E-2</v>
      </c>
      <c r="AJ289">
        <v>3.4799999999999998E-2</v>
      </c>
      <c r="AK289">
        <v>2.04</v>
      </c>
      <c r="AL289">
        <v>2.0100000000000001E-3</v>
      </c>
      <c r="AM289">
        <v>2.9499999999999999E-3</v>
      </c>
      <c r="AN289">
        <v>3.1199999999999999E-3</v>
      </c>
      <c r="AO289">
        <v>0.108</v>
      </c>
      <c r="AP289">
        <v>2.0600000000000002E-3</v>
      </c>
      <c r="AQ289" t="s">
        <v>878</v>
      </c>
      <c r="AR289">
        <v>7.9600000000000005E-4</v>
      </c>
      <c r="AS289" t="s">
        <v>878</v>
      </c>
      <c r="AT289">
        <v>1.2E-2</v>
      </c>
      <c r="AU289">
        <v>2.4600000000000002E-5</v>
      </c>
      <c r="AV289" t="s">
        <v>878</v>
      </c>
      <c r="AW289" t="s">
        <v>878</v>
      </c>
      <c r="AX289">
        <v>0.79800000000000004</v>
      </c>
      <c r="AY289">
        <v>3.4900000000000003E-4</v>
      </c>
      <c r="AZ289">
        <v>1.25E-3</v>
      </c>
      <c r="BA289">
        <v>3.2899999999999997E-4</v>
      </c>
      <c r="BB289" t="s">
        <v>878</v>
      </c>
      <c r="BC289">
        <v>4.5399999999999998E-4</v>
      </c>
      <c r="BD289">
        <v>3.4699999999999998E-4</v>
      </c>
      <c r="BE289">
        <v>3.6299999999999999E-2</v>
      </c>
      <c r="BF289">
        <v>1.46E-4</v>
      </c>
      <c r="BG289">
        <v>7.8999999999999996E-5</v>
      </c>
      <c r="BH289">
        <v>3.0000000000000001E-5</v>
      </c>
      <c r="BI289">
        <v>1.6999999999999999E-3</v>
      </c>
      <c r="BJ289">
        <v>0.48599999999999999</v>
      </c>
      <c r="BK289">
        <v>9.2E-5</v>
      </c>
      <c r="BL289">
        <v>3.6000000000000001E-5</v>
      </c>
      <c r="BM289">
        <v>4.6299999999999998E-4</v>
      </c>
      <c r="BN289">
        <v>1.04E-2</v>
      </c>
      <c r="BO289">
        <v>3.4699999999999998E-4</v>
      </c>
      <c r="BP289">
        <v>2.3900000000000002E-3</v>
      </c>
      <c r="BQ289">
        <v>2.32E-4</v>
      </c>
      <c r="BR289">
        <v>7.4999999999999997E-3</v>
      </c>
      <c r="BS289">
        <v>8.8999999999999999E-3</v>
      </c>
    </row>
    <row r="290" spans="1:71" x14ac:dyDescent="0.25">
      <c r="A290" t="s">
        <v>624</v>
      </c>
      <c r="B290">
        <v>1.4899999999999999E-4</v>
      </c>
      <c r="C290">
        <v>7.55</v>
      </c>
      <c r="D290">
        <v>2.8800000000000002E-3</v>
      </c>
      <c r="E290">
        <v>7.0900000000000002E-5</v>
      </c>
      <c r="F290" s="2">
        <v>1E-3</v>
      </c>
      <c r="G290">
        <v>9.2600000000000002E-2</v>
      </c>
      <c r="H290">
        <v>2.34E-4</v>
      </c>
      <c r="I290">
        <v>1.8599999999999999E-4</v>
      </c>
      <c r="J290">
        <v>1.95</v>
      </c>
      <c r="K290">
        <v>7.4999999999999993E-5</v>
      </c>
      <c r="L290">
        <v>6.7000000000000002E-3</v>
      </c>
      <c r="M290" t="s">
        <v>878</v>
      </c>
      <c r="N290">
        <v>1.6299999999999999E-3</v>
      </c>
      <c r="O290">
        <v>4.5900000000000003E-3</v>
      </c>
      <c r="P290">
        <v>9.3300000000000002E-4</v>
      </c>
      <c r="Q290">
        <v>0.53100000000000003</v>
      </c>
      <c r="R290">
        <v>3.5E-4</v>
      </c>
      <c r="S290">
        <v>1.44E-4</v>
      </c>
      <c r="T290">
        <v>1.2899999999999999E-4</v>
      </c>
      <c r="U290">
        <v>4.1100000000000003</v>
      </c>
      <c r="V290">
        <v>1.9400000000000001E-3</v>
      </c>
      <c r="W290">
        <v>5.5000000000000003E-4</v>
      </c>
      <c r="X290">
        <v>1.8E-5</v>
      </c>
      <c r="Y290">
        <v>1.83E-4</v>
      </c>
      <c r="Z290">
        <v>6.4999999999999996E-6</v>
      </c>
      <c r="AA290">
        <v>5.8E-5</v>
      </c>
      <c r="AB290">
        <v>3.8000000000000002E-5</v>
      </c>
      <c r="AC290" t="s">
        <v>878</v>
      </c>
      <c r="AD290">
        <v>2.95</v>
      </c>
      <c r="AE290">
        <v>3.3300000000000001E-3</v>
      </c>
      <c r="AF290">
        <v>4.6299999999999996E-3</v>
      </c>
      <c r="AG290">
        <v>1.9000000000000001E-5</v>
      </c>
      <c r="AH290">
        <v>0.91700000000000004</v>
      </c>
      <c r="AI290">
        <v>4.2999999999999997E-2</v>
      </c>
      <c r="AJ290">
        <v>3.4299999999999997E-2</v>
      </c>
      <c r="AK290">
        <v>2.0099999999999998</v>
      </c>
      <c r="AL290">
        <v>1.1000000000000001E-3</v>
      </c>
      <c r="AM290">
        <v>3.0999999999999999E-3</v>
      </c>
      <c r="AN290">
        <v>4.64E-3</v>
      </c>
      <c r="AO290">
        <v>8.7999999999999995E-2</v>
      </c>
      <c r="AP290">
        <v>7.7999999999999996E-3</v>
      </c>
      <c r="AQ290" t="s">
        <v>878</v>
      </c>
      <c r="AR290">
        <v>7.8299999999999995E-4</v>
      </c>
      <c r="AS290" t="s">
        <v>878</v>
      </c>
      <c r="AT290">
        <v>8.6E-3</v>
      </c>
      <c r="AU290">
        <v>1.5999999999999999E-6</v>
      </c>
      <c r="AV290" t="s">
        <v>878</v>
      </c>
      <c r="AW290" t="s">
        <v>878</v>
      </c>
      <c r="AX290">
        <v>0.875</v>
      </c>
      <c r="AY290">
        <v>2.3599999999999999E-2</v>
      </c>
      <c r="AZ290">
        <v>9.6599999999999995E-4</v>
      </c>
      <c r="BA290">
        <v>6.0300000000000002E-4</v>
      </c>
      <c r="BB290" t="s">
        <v>878</v>
      </c>
      <c r="BC290" t="s">
        <v>878</v>
      </c>
      <c r="BD290">
        <v>4.5100000000000001E-4</v>
      </c>
      <c r="BE290">
        <v>2.29E-2</v>
      </c>
      <c r="BF290">
        <v>9.7E-5</v>
      </c>
      <c r="BG290">
        <v>6.8999999999999997E-5</v>
      </c>
      <c r="BH290">
        <v>7.8999999999999996E-5</v>
      </c>
      <c r="BI290">
        <v>1.23E-3</v>
      </c>
      <c r="BJ290">
        <v>0.35099999999999998</v>
      </c>
      <c r="BK290">
        <v>8.2000000000000001E-5</v>
      </c>
      <c r="BL290">
        <v>2.0000000000000002E-5</v>
      </c>
      <c r="BM290">
        <v>3.4699999999999998E-4</v>
      </c>
      <c r="BN290">
        <v>7.1000000000000004E-3</v>
      </c>
      <c r="BO290">
        <v>1.06E-3</v>
      </c>
      <c r="BP290">
        <v>1.49E-3</v>
      </c>
      <c r="BQ290">
        <v>1.18E-4</v>
      </c>
      <c r="BR290">
        <v>2.6100000000000002E-2</v>
      </c>
      <c r="BS290">
        <v>5.7000000000000002E-3</v>
      </c>
    </row>
    <row r="291" spans="1:71" x14ac:dyDescent="0.25">
      <c r="A291" t="s">
        <v>625</v>
      </c>
      <c r="B291">
        <v>3.1300000000000002E-4</v>
      </c>
      <c r="C291" t="s">
        <v>878</v>
      </c>
      <c r="D291" t="s">
        <v>878</v>
      </c>
      <c r="E291">
        <v>1.4799999999999999E-4</v>
      </c>
      <c r="F291" t="s">
        <v>878</v>
      </c>
      <c r="G291" t="s">
        <v>878</v>
      </c>
      <c r="H291" t="s">
        <v>878</v>
      </c>
      <c r="I291" t="s">
        <v>878</v>
      </c>
      <c r="J291" t="s">
        <v>878</v>
      </c>
      <c r="K291" t="s">
        <v>878</v>
      </c>
      <c r="L291" t="s">
        <v>878</v>
      </c>
      <c r="M291" t="s">
        <v>878</v>
      </c>
      <c r="N291" t="s">
        <v>878</v>
      </c>
      <c r="O291" t="s">
        <v>878</v>
      </c>
      <c r="P291" t="s">
        <v>878</v>
      </c>
      <c r="Q291">
        <v>1.1371</v>
      </c>
      <c r="R291" t="s">
        <v>878</v>
      </c>
      <c r="S291" t="s">
        <v>878</v>
      </c>
      <c r="T291" t="s">
        <v>878</v>
      </c>
      <c r="U291" t="s">
        <v>878</v>
      </c>
      <c r="V291" t="s">
        <v>878</v>
      </c>
      <c r="W291" t="s">
        <v>878</v>
      </c>
      <c r="X291" t="s">
        <v>878</v>
      </c>
      <c r="Y291" t="s">
        <v>878</v>
      </c>
      <c r="Z291" t="s">
        <v>878</v>
      </c>
      <c r="AA291" t="s">
        <v>878</v>
      </c>
      <c r="AB291" t="s">
        <v>878</v>
      </c>
      <c r="AC291" t="s">
        <v>878</v>
      </c>
      <c r="AD291" t="s">
        <v>878</v>
      </c>
      <c r="AE291" t="s">
        <v>878</v>
      </c>
      <c r="AF291" t="s">
        <v>878</v>
      </c>
      <c r="AG291" t="s">
        <v>878</v>
      </c>
      <c r="AH291" t="s">
        <v>878</v>
      </c>
      <c r="AI291" t="s">
        <v>878</v>
      </c>
      <c r="AJ291">
        <v>6.4299999999999996E-2</v>
      </c>
      <c r="AK291" t="s">
        <v>878</v>
      </c>
      <c r="AL291" t="s">
        <v>878</v>
      </c>
      <c r="AM291" t="s">
        <v>878</v>
      </c>
      <c r="AN291" t="s">
        <v>878</v>
      </c>
      <c r="AO291" t="s">
        <v>878</v>
      </c>
      <c r="AP291" t="s">
        <v>878</v>
      </c>
      <c r="AQ291" t="s">
        <v>878</v>
      </c>
      <c r="AR291" t="s">
        <v>878</v>
      </c>
      <c r="AS291" t="s">
        <v>878</v>
      </c>
      <c r="AT291" t="s">
        <v>878</v>
      </c>
      <c r="AU291" t="s">
        <v>878</v>
      </c>
      <c r="AV291" t="s">
        <v>878</v>
      </c>
      <c r="AW291" t="s">
        <v>878</v>
      </c>
      <c r="AX291">
        <v>1.37</v>
      </c>
      <c r="AY291" t="s">
        <v>878</v>
      </c>
      <c r="AZ291" t="s">
        <v>878</v>
      </c>
      <c r="BA291" t="s">
        <v>878</v>
      </c>
      <c r="BB291" t="s">
        <v>878</v>
      </c>
      <c r="BC291" t="s">
        <v>878</v>
      </c>
      <c r="BD291" t="s">
        <v>878</v>
      </c>
      <c r="BE291" t="s">
        <v>878</v>
      </c>
      <c r="BF291" t="s">
        <v>878</v>
      </c>
      <c r="BG291" t="s">
        <v>878</v>
      </c>
      <c r="BH291" t="s">
        <v>878</v>
      </c>
      <c r="BI291" t="s">
        <v>878</v>
      </c>
      <c r="BJ291" t="s">
        <v>878</v>
      </c>
      <c r="BK291" t="s">
        <v>878</v>
      </c>
      <c r="BL291" t="s">
        <v>878</v>
      </c>
      <c r="BM291" t="s">
        <v>878</v>
      </c>
      <c r="BN291" t="s">
        <v>878</v>
      </c>
      <c r="BO291" t="s">
        <v>878</v>
      </c>
      <c r="BP291" t="s">
        <v>878</v>
      </c>
      <c r="BQ291" t="s">
        <v>878</v>
      </c>
      <c r="BR291" t="s">
        <v>878</v>
      </c>
      <c r="BS291" t="s">
        <v>878</v>
      </c>
    </row>
    <row r="292" spans="1:71" x14ac:dyDescent="0.25">
      <c r="A292" t="s">
        <v>626</v>
      </c>
      <c r="B292">
        <v>2.9799999999999998E-4</v>
      </c>
      <c r="C292">
        <v>6.91</v>
      </c>
      <c r="D292">
        <v>1.0300000000000001E-3</v>
      </c>
      <c r="E292">
        <v>1.6100000000000001E-4</v>
      </c>
      <c r="F292" t="s">
        <v>878</v>
      </c>
      <c r="G292">
        <v>7.1099999999999997E-2</v>
      </c>
      <c r="H292">
        <v>1.5699999999999999E-4</v>
      </c>
      <c r="I292">
        <v>4.9200000000000003E-4</v>
      </c>
      <c r="J292">
        <v>2.74</v>
      </c>
      <c r="K292" t="s">
        <v>878</v>
      </c>
      <c r="L292">
        <v>3.8600000000000001E-3</v>
      </c>
      <c r="M292" t="s">
        <v>878</v>
      </c>
      <c r="N292">
        <v>2.0899999999999998E-3</v>
      </c>
      <c r="O292">
        <v>7.0000000000000001E-3</v>
      </c>
      <c r="P292">
        <v>5.0299999999999997E-4</v>
      </c>
      <c r="Q292">
        <v>1.1100000000000001</v>
      </c>
      <c r="R292">
        <v>3.2899999999999997E-4</v>
      </c>
      <c r="S292">
        <v>1.8200000000000001E-4</v>
      </c>
      <c r="T292">
        <v>9.5000000000000005E-5</v>
      </c>
      <c r="U292">
        <v>7.33</v>
      </c>
      <c r="V292">
        <v>1.67E-3</v>
      </c>
      <c r="W292">
        <v>3.4600000000000001E-4</v>
      </c>
      <c r="X292">
        <v>2.0999999999999999E-5</v>
      </c>
      <c r="Y292">
        <v>1.8200000000000001E-4</v>
      </c>
      <c r="Z292" t="s">
        <v>878</v>
      </c>
      <c r="AA292">
        <v>6.4999999999999994E-5</v>
      </c>
      <c r="AB292">
        <v>7.2999999999999999E-5</v>
      </c>
      <c r="AC292" t="s">
        <v>878</v>
      </c>
      <c r="AD292">
        <v>2.93</v>
      </c>
      <c r="AE292">
        <v>1.9599999999999999E-3</v>
      </c>
      <c r="AF292">
        <v>2.33E-3</v>
      </c>
      <c r="AG292">
        <v>2.8E-5</v>
      </c>
      <c r="AH292">
        <v>1.66</v>
      </c>
      <c r="AI292">
        <v>5.3999999999999999E-2</v>
      </c>
      <c r="AJ292">
        <v>4.99E-2</v>
      </c>
      <c r="AK292">
        <v>2.02</v>
      </c>
      <c r="AL292">
        <v>1E-3</v>
      </c>
      <c r="AM292">
        <v>1.7700000000000001E-3</v>
      </c>
      <c r="AN292">
        <v>3.0000000000000001E-3</v>
      </c>
      <c r="AO292">
        <v>9.6000000000000002E-2</v>
      </c>
      <c r="AP292">
        <v>2.6199999999999999E-3</v>
      </c>
      <c r="AQ292" t="s">
        <v>878</v>
      </c>
      <c r="AR292">
        <v>4.55E-4</v>
      </c>
      <c r="AS292" t="s">
        <v>878</v>
      </c>
      <c r="AT292">
        <v>5.1000000000000004E-3</v>
      </c>
      <c r="AU292">
        <v>9.9999999999999995E-7</v>
      </c>
      <c r="AV292" t="s">
        <v>878</v>
      </c>
      <c r="AW292" t="s">
        <v>878</v>
      </c>
      <c r="AX292">
        <v>1.31</v>
      </c>
      <c r="AY292">
        <v>1.1900000000000001E-4</v>
      </c>
      <c r="AZ292">
        <v>1.4499999999999999E-3</v>
      </c>
      <c r="BA292">
        <v>1.24E-3</v>
      </c>
      <c r="BB292" t="s">
        <v>878</v>
      </c>
      <c r="BC292" t="s">
        <v>878</v>
      </c>
      <c r="BD292">
        <v>1.14E-3</v>
      </c>
      <c r="BE292">
        <v>4.2299999999999997E-2</v>
      </c>
      <c r="BF292">
        <v>6.7999999999999999E-5</v>
      </c>
      <c r="BG292">
        <v>5.3999999999999998E-5</v>
      </c>
      <c r="BH292">
        <v>3.8000000000000002E-5</v>
      </c>
      <c r="BI292">
        <v>8.2700000000000004E-4</v>
      </c>
      <c r="BJ292">
        <v>0.36399999999999999</v>
      </c>
      <c r="BK292">
        <v>4.8999999999999998E-5</v>
      </c>
      <c r="BL292">
        <v>2.5999999999999998E-5</v>
      </c>
      <c r="BM292">
        <v>2.33E-4</v>
      </c>
      <c r="BN292">
        <v>1.2800000000000001E-2</v>
      </c>
      <c r="BO292">
        <v>3.1300000000000002E-4</v>
      </c>
      <c r="BP292">
        <v>1.7700000000000001E-3</v>
      </c>
      <c r="BQ292">
        <v>1.8200000000000001E-4</v>
      </c>
      <c r="BR292">
        <v>1.0800000000000001E-2</v>
      </c>
      <c r="BS292">
        <v>6.0000000000000001E-3</v>
      </c>
    </row>
    <row r="293" spans="1:71" x14ac:dyDescent="0.25">
      <c r="A293" t="s">
        <v>627</v>
      </c>
      <c r="B293">
        <v>4.1899999999999999E-4</v>
      </c>
      <c r="C293">
        <v>7.07</v>
      </c>
      <c r="D293">
        <v>3.49E-3</v>
      </c>
      <c r="E293">
        <v>1.4799999999999999E-4</v>
      </c>
      <c r="F293" t="s">
        <v>878</v>
      </c>
      <c r="G293">
        <v>8.5000000000000006E-2</v>
      </c>
      <c r="H293">
        <v>2.31E-4</v>
      </c>
      <c r="I293">
        <v>2.2599999999999999E-4</v>
      </c>
      <c r="J293">
        <v>2.52</v>
      </c>
      <c r="K293" t="s">
        <v>878</v>
      </c>
      <c r="L293">
        <v>4.9800000000000001E-3</v>
      </c>
      <c r="M293" t="s">
        <v>878</v>
      </c>
      <c r="N293">
        <v>1.6199999999999999E-3</v>
      </c>
      <c r="O293">
        <v>5.7999999999999996E-3</v>
      </c>
      <c r="P293">
        <v>8.1599999999999999E-4</v>
      </c>
      <c r="Q293">
        <v>1.1100000000000001</v>
      </c>
      <c r="R293">
        <v>3.7599999999999998E-4</v>
      </c>
      <c r="S293">
        <v>2.1100000000000001E-4</v>
      </c>
      <c r="T293">
        <v>1.03E-4</v>
      </c>
      <c r="U293">
        <v>6.08</v>
      </c>
      <c r="V293">
        <v>1.72E-3</v>
      </c>
      <c r="W293">
        <v>4.1399999999999998E-4</v>
      </c>
      <c r="X293">
        <v>1.5999999999999999E-5</v>
      </c>
      <c r="Y293">
        <v>2.2100000000000001E-4</v>
      </c>
      <c r="Z293">
        <v>6.3999999999999997E-6</v>
      </c>
      <c r="AA293">
        <v>7.4999999999999993E-5</v>
      </c>
      <c r="AB293">
        <v>2.4000000000000001E-5</v>
      </c>
      <c r="AC293" t="s">
        <v>878</v>
      </c>
      <c r="AD293">
        <v>3.16</v>
      </c>
      <c r="AE293">
        <v>2.5500000000000002E-3</v>
      </c>
      <c r="AF293">
        <v>2.5899999999999999E-3</v>
      </c>
      <c r="AG293">
        <v>3.0000000000000001E-5</v>
      </c>
      <c r="AH293">
        <v>1.43</v>
      </c>
      <c r="AI293">
        <v>5.0999999999999997E-2</v>
      </c>
      <c r="AJ293">
        <v>5.1200000000000002E-2</v>
      </c>
      <c r="AK293">
        <v>2.04</v>
      </c>
      <c r="AL293">
        <v>1.42E-3</v>
      </c>
      <c r="AM293">
        <v>2.2399999999999998E-3</v>
      </c>
      <c r="AN293">
        <v>4.13E-3</v>
      </c>
      <c r="AO293">
        <v>9.4E-2</v>
      </c>
      <c r="AP293">
        <v>6.0000000000000001E-3</v>
      </c>
      <c r="AQ293" t="s">
        <v>878</v>
      </c>
      <c r="AR293">
        <v>5.9599999999999996E-4</v>
      </c>
      <c r="AS293" t="s">
        <v>878</v>
      </c>
      <c r="AT293">
        <v>8.6999999999999994E-3</v>
      </c>
      <c r="AU293">
        <v>3.5299999999999997E-5</v>
      </c>
      <c r="AV293" t="s">
        <v>878</v>
      </c>
      <c r="AW293" t="s">
        <v>878</v>
      </c>
      <c r="AX293">
        <v>1.1100000000000001</v>
      </c>
      <c r="AY293">
        <v>1.6200000000000001E-4</v>
      </c>
      <c r="AZ293">
        <v>1.2600000000000001E-3</v>
      </c>
      <c r="BA293">
        <v>7.3899999999999997E-4</v>
      </c>
      <c r="BB293" t="s">
        <v>878</v>
      </c>
      <c r="BC293">
        <v>3.4900000000000003E-4</v>
      </c>
      <c r="BD293">
        <v>5.4199999999999995E-4</v>
      </c>
      <c r="BE293">
        <v>3.5999999999999997E-2</v>
      </c>
      <c r="BF293">
        <v>1.06E-4</v>
      </c>
      <c r="BG293">
        <v>6.3999999999999997E-5</v>
      </c>
      <c r="BH293">
        <v>4.5000000000000003E-5</v>
      </c>
      <c r="BI293">
        <v>1.2600000000000001E-3</v>
      </c>
      <c r="BJ293">
        <v>0.40300000000000002</v>
      </c>
      <c r="BK293">
        <v>6.9999999999999994E-5</v>
      </c>
      <c r="BL293">
        <v>3.1000000000000001E-5</v>
      </c>
      <c r="BM293">
        <v>3.6400000000000001E-4</v>
      </c>
      <c r="BN293">
        <v>1.0800000000000001E-2</v>
      </c>
      <c r="BO293">
        <v>2.9500000000000001E-4</v>
      </c>
      <c r="BP293">
        <v>2.0300000000000001E-3</v>
      </c>
      <c r="BQ293">
        <v>2.0000000000000001E-4</v>
      </c>
      <c r="BR293">
        <v>1.06E-2</v>
      </c>
      <c r="BS293">
        <v>7.1999999999999998E-3</v>
      </c>
    </row>
    <row r="294" spans="1:71" x14ac:dyDescent="0.25">
      <c r="A294" t="s">
        <v>628</v>
      </c>
      <c r="B294">
        <v>2.6400000000000002E-4</v>
      </c>
      <c r="C294">
        <v>7.36</v>
      </c>
      <c r="D294">
        <v>4.96E-3</v>
      </c>
      <c r="E294">
        <v>1.46E-4</v>
      </c>
      <c r="F294" s="2">
        <v>1E-3</v>
      </c>
      <c r="G294">
        <v>8.1600000000000006E-2</v>
      </c>
      <c r="H294">
        <v>2.0699999999999999E-4</v>
      </c>
      <c r="I294">
        <v>3.1599999999999998E-4</v>
      </c>
      <c r="J294">
        <v>2.0099999999999998</v>
      </c>
      <c r="K294">
        <v>1.2999999999999999E-4</v>
      </c>
      <c r="L294">
        <v>5.4999999999999997E-3</v>
      </c>
      <c r="M294" t="s">
        <v>878</v>
      </c>
      <c r="N294">
        <v>2.15E-3</v>
      </c>
      <c r="O294">
        <v>4.1099999999999999E-3</v>
      </c>
      <c r="P294">
        <v>7.5900000000000002E-4</v>
      </c>
      <c r="Q294">
        <v>1.1000000000000001</v>
      </c>
      <c r="R294">
        <v>3.2299999999999999E-4</v>
      </c>
      <c r="S294">
        <v>1.45E-4</v>
      </c>
      <c r="T294">
        <v>1.16E-4</v>
      </c>
      <c r="U294">
        <v>4.57</v>
      </c>
      <c r="V294">
        <v>1.81E-3</v>
      </c>
      <c r="W294">
        <v>4.7699999999999999E-4</v>
      </c>
      <c r="X294">
        <v>1.2999999999999999E-5</v>
      </c>
      <c r="Y294">
        <v>1.8599999999999999E-4</v>
      </c>
      <c r="Z294">
        <v>9.5999999999999996E-6</v>
      </c>
      <c r="AA294">
        <v>5.5000000000000002E-5</v>
      </c>
      <c r="AB294">
        <v>7.2999999999999999E-5</v>
      </c>
      <c r="AC294" t="s">
        <v>878</v>
      </c>
      <c r="AD294">
        <v>2.97</v>
      </c>
      <c r="AE294">
        <v>2.7599999999999999E-3</v>
      </c>
      <c r="AF294">
        <v>3.9500000000000004E-3</v>
      </c>
      <c r="AG294">
        <v>2.0000000000000002E-5</v>
      </c>
      <c r="AH294">
        <v>0.98</v>
      </c>
      <c r="AI294">
        <v>3.7999999999999999E-2</v>
      </c>
      <c r="AJ294">
        <v>5.0700000000000002E-2</v>
      </c>
      <c r="AK294">
        <v>2.0499999999999998</v>
      </c>
      <c r="AL294">
        <v>9.77E-4</v>
      </c>
      <c r="AM294">
        <v>2.6800000000000001E-3</v>
      </c>
      <c r="AN294">
        <v>3.4199999999999999E-3</v>
      </c>
      <c r="AO294">
        <v>8.6999999999999994E-2</v>
      </c>
      <c r="AP294">
        <v>1.1599999999999999E-2</v>
      </c>
      <c r="AQ294" t="s">
        <v>878</v>
      </c>
      <c r="AR294">
        <v>6.6299999999999996E-4</v>
      </c>
      <c r="AS294" t="s">
        <v>878</v>
      </c>
      <c r="AT294">
        <v>7.0000000000000001E-3</v>
      </c>
      <c r="AU294">
        <v>1.1E-5</v>
      </c>
      <c r="AV294" t="s">
        <v>878</v>
      </c>
      <c r="AW294" t="s">
        <v>878</v>
      </c>
      <c r="AX294">
        <v>1.72</v>
      </c>
      <c r="AY294">
        <v>5.5199999999999997E-4</v>
      </c>
      <c r="AZ294">
        <v>9.7400000000000004E-4</v>
      </c>
      <c r="BA294">
        <v>1.1800000000000001E-3</v>
      </c>
      <c r="BB294" t="s">
        <v>878</v>
      </c>
      <c r="BC294" t="s">
        <v>878</v>
      </c>
      <c r="BD294">
        <v>4.2200000000000001E-4</v>
      </c>
      <c r="BE294">
        <v>2.7900000000000001E-2</v>
      </c>
      <c r="BF294">
        <v>8.3999999999999995E-5</v>
      </c>
      <c r="BG294">
        <v>6.2000000000000003E-5</v>
      </c>
      <c r="BH294">
        <v>1.6000000000000001E-4</v>
      </c>
      <c r="BI294">
        <v>1E-3</v>
      </c>
      <c r="BJ294">
        <v>0.32600000000000001</v>
      </c>
      <c r="BK294">
        <v>7.2000000000000002E-5</v>
      </c>
      <c r="BL294">
        <v>2.0000000000000002E-5</v>
      </c>
      <c r="BM294">
        <v>2.9399999999999999E-4</v>
      </c>
      <c r="BN294">
        <v>7.3000000000000001E-3</v>
      </c>
      <c r="BO294">
        <v>8.7900000000000001E-4</v>
      </c>
      <c r="BP294">
        <v>1.42E-3</v>
      </c>
      <c r="BQ294">
        <v>1.2300000000000001E-4</v>
      </c>
      <c r="BR294">
        <v>4.4600000000000001E-2</v>
      </c>
      <c r="BS294">
        <v>5.8999999999999999E-3</v>
      </c>
    </row>
    <row r="295" spans="1:71" x14ac:dyDescent="0.25">
      <c r="A295" t="s">
        <v>629</v>
      </c>
      <c r="B295">
        <v>1.5300000000000001E-4</v>
      </c>
      <c r="C295">
        <v>7.45</v>
      </c>
      <c r="D295">
        <v>3.0400000000000002E-3</v>
      </c>
      <c r="E295">
        <v>5.5500000000000001E-5</v>
      </c>
      <c r="F295" t="s">
        <v>878</v>
      </c>
      <c r="G295">
        <v>0.1011</v>
      </c>
      <c r="H295">
        <v>2.42E-4</v>
      </c>
      <c r="I295">
        <v>2.52E-4</v>
      </c>
      <c r="J295">
        <v>1.78</v>
      </c>
      <c r="K295">
        <v>3.0000000000000001E-5</v>
      </c>
      <c r="L295">
        <v>6.7000000000000002E-3</v>
      </c>
      <c r="M295" t="s">
        <v>878</v>
      </c>
      <c r="N295">
        <v>8.3900000000000001E-4</v>
      </c>
      <c r="O295">
        <v>4.2399999999999998E-3</v>
      </c>
      <c r="P295">
        <v>9.7000000000000005E-4</v>
      </c>
      <c r="Q295">
        <v>0.32100000000000001</v>
      </c>
      <c r="R295">
        <v>3.7399999999999998E-4</v>
      </c>
      <c r="S295">
        <v>1.4300000000000001E-4</v>
      </c>
      <c r="T295">
        <v>1.2E-4</v>
      </c>
      <c r="U295">
        <v>3.34</v>
      </c>
      <c r="V295">
        <v>1.9599999999999999E-3</v>
      </c>
      <c r="W295">
        <v>5.6300000000000002E-4</v>
      </c>
      <c r="X295">
        <v>1.2E-5</v>
      </c>
      <c r="Y295">
        <v>1.93E-4</v>
      </c>
      <c r="Z295" t="s">
        <v>878</v>
      </c>
      <c r="AA295">
        <v>6.0999999999999999E-5</v>
      </c>
      <c r="AB295">
        <v>1.0000000000000001E-5</v>
      </c>
      <c r="AC295" t="s">
        <v>878</v>
      </c>
      <c r="AD295">
        <v>3.15</v>
      </c>
      <c r="AE295">
        <v>3.2200000000000002E-3</v>
      </c>
      <c r="AF295">
        <v>4.6499999999999996E-3</v>
      </c>
      <c r="AG295">
        <v>1.8E-5</v>
      </c>
      <c r="AH295">
        <v>0.77100000000000002</v>
      </c>
      <c r="AI295">
        <v>3.5999999999999997E-2</v>
      </c>
      <c r="AJ295">
        <v>6.6E-3</v>
      </c>
      <c r="AK295">
        <v>2.14</v>
      </c>
      <c r="AL295">
        <v>1.17E-3</v>
      </c>
      <c r="AM295">
        <v>3.1199999999999999E-3</v>
      </c>
      <c r="AN295">
        <v>1.6299999999999999E-3</v>
      </c>
      <c r="AO295">
        <v>8.5999999999999993E-2</v>
      </c>
      <c r="AP295">
        <v>2.6700000000000001E-3</v>
      </c>
      <c r="AQ295" t="s">
        <v>878</v>
      </c>
      <c r="AR295">
        <v>8.1400000000000005E-4</v>
      </c>
      <c r="AS295" t="s">
        <v>878</v>
      </c>
      <c r="AT295">
        <v>9.1999999999999998E-3</v>
      </c>
      <c r="AU295">
        <v>5.4E-6</v>
      </c>
      <c r="AV295" t="s">
        <v>878</v>
      </c>
      <c r="AW295" t="s">
        <v>878</v>
      </c>
      <c r="AX295">
        <v>0.44600000000000001</v>
      </c>
      <c r="AY295">
        <v>3.5E-4</v>
      </c>
      <c r="AZ295">
        <v>8.8099999999999995E-4</v>
      </c>
      <c r="BA295">
        <v>4.3899999999999999E-4</v>
      </c>
      <c r="BB295" t="s">
        <v>878</v>
      </c>
      <c r="BC295">
        <v>3.5500000000000001E-4</v>
      </c>
      <c r="BD295">
        <v>4.9399999999999997E-4</v>
      </c>
      <c r="BE295">
        <v>2.53E-2</v>
      </c>
      <c r="BF295">
        <v>1.02E-4</v>
      </c>
      <c r="BG295">
        <v>7.4999999999999993E-5</v>
      </c>
      <c r="BH295">
        <v>5.3999999999999998E-5</v>
      </c>
      <c r="BI295">
        <v>1.2899999999999999E-3</v>
      </c>
      <c r="BJ295">
        <v>0.34</v>
      </c>
      <c r="BK295">
        <v>8.6000000000000003E-5</v>
      </c>
      <c r="BL295">
        <v>2.0000000000000002E-5</v>
      </c>
      <c r="BM295">
        <v>3.6600000000000001E-4</v>
      </c>
      <c r="BN295">
        <v>6.4999999999999997E-3</v>
      </c>
      <c r="BO295">
        <v>8.4900000000000004E-4</v>
      </c>
      <c r="BP295">
        <v>1.5100000000000001E-3</v>
      </c>
      <c r="BQ295">
        <v>1.17E-4</v>
      </c>
      <c r="BR295">
        <v>8.8000000000000005E-3</v>
      </c>
      <c r="BS295">
        <v>6.3E-3</v>
      </c>
    </row>
    <row r="296" spans="1:71" x14ac:dyDescent="0.25">
      <c r="A296" t="s">
        <v>630</v>
      </c>
      <c r="B296">
        <v>1.2799999999999999E-4</v>
      </c>
      <c r="C296">
        <v>7.52</v>
      </c>
      <c r="D296">
        <v>9.4499999999999998E-4</v>
      </c>
      <c r="E296">
        <v>5.5399999999999998E-5</v>
      </c>
      <c r="F296" s="2">
        <v>1E-3</v>
      </c>
      <c r="G296">
        <v>9.5500000000000002E-2</v>
      </c>
      <c r="H296">
        <v>2.3699999999999999E-4</v>
      </c>
      <c r="I296">
        <v>7.2000000000000002E-5</v>
      </c>
      <c r="J296">
        <v>1.87</v>
      </c>
      <c r="K296">
        <v>2.9E-5</v>
      </c>
      <c r="L296">
        <v>6.7999999999999996E-3</v>
      </c>
      <c r="M296" t="s">
        <v>878</v>
      </c>
      <c r="N296">
        <v>9.1799999999999998E-4</v>
      </c>
      <c r="O296">
        <v>5.7999999999999996E-3</v>
      </c>
      <c r="P296">
        <v>9.5399999999999999E-4</v>
      </c>
      <c r="Q296">
        <v>0.32</v>
      </c>
      <c r="R296">
        <v>3.3E-4</v>
      </c>
      <c r="S296">
        <v>1.36E-4</v>
      </c>
      <c r="T296">
        <v>1.36E-4</v>
      </c>
      <c r="U296">
        <v>3.04</v>
      </c>
      <c r="V296">
        <v>1.97E-3</v>
      </c>
      <c r="W296">
        <v>5.1999999999999995E-4</v>
      </c>
      <c r="X296">
        <v>1.0000000000000001E-5</v>
      </c>
      <c r="Y296">
        <v>2.04E-4</v>
      </c>
      <c r="Z296">
        <v>2.0999999999999998E-6</v>
      </c>
      <c r="AA296">
        <v>5.3999999999999998E-5</v>
      </c>
      <c r="AB296">
        <v>8.1000000000000004E-6</v>
      </c>
      <c r="AC296" t="s">
        <v>878</v>
      </c>
      <c r="AD296">
        <v>3.19</v>
      </c>
      <c r="AE296">
        <v>3.3600000000000001E-3</v>
      </c>
      <c r="AF296">
        <v>4.7099999999999998E-3</v>
      </c>
      <c r="AG296">
        <v>1.9000000000000001E-5</v>
      </c>
      <c r="AH296">
        <v>0.78900000000000003</v>
      </c>
      <c r="AI296">
        <v>4.2000000000000003E-2</v>
      </c>
      <c r="AJ296">
        <v>6.7999999999999996E-3</v>
      </c>
      <c r="AK296">
        <v>2.11</v>
      </c>
      <c r="AL296">
        <v>1.1900000000000001E-3</v>
      </c>
      <c r="AM296">
        <v>2.8400000000000001E-3</v>
      </c>
      <c r="AN296">
        <v>3.8600000000000001E-3</v>
      </c>
      <c r="AO296">
        <v>8.5999999999999993E-2</v>
      </c>
      <c r="AP296">
        <v>4.9699999999999996E-3</v>
      </c>
      <c r="AQ296" t="s">
        <v>878</v>
      </c>
      <c r="AR296">
        <v>7.7999999999999999E-4</v>
      </c>
      <c r="AS296" t="s">
        <v>878</v>
      </c>
      <c r="AT296">
        <v>8.8999999999999999E-3</v>
      </c>
      <c r="AU296">
        <v>2.3E-6</v>
      </c>
      <c r="AV296" t="s">
        <v>878</v>
      </c>
      <c r="AW296" t="s">
        <v>878</v>
      </c>
      <c r="AX296">
        <v>0.53700000000000003</v>
      </c>
      <c r="AY296">
        <v>1.01E-3</v>
      </c>
      <c r="AZ296">
        <v>8.5800000000000004E-4</v>
      </c>
      <c r="BA296">
        <v>3.9800000000000002E-4</v>
      </c>
      <c r="BB296" t="s">
        <v>878</v>
      </c>
      <c r="BC296" t="s">
        <v>878</v>
      </c>
      <c r="BD296">
        <v>4.4099999999999999E-4</v>
      </c>
      <c r="BE296">
        <v>2.6599999999999999E-2</v>
      </c>
      <c r="BF296">
        <v>1.05E-4</v>
      </c>
      <c r="BG296">
        <v>6.8999999999999997E-5</v>
      </c>
      <c r="BH296">
        <v>1.5999999999999999E-5</v>
      </c>
      <c r="BI296">
        <v>1.23E-3</v>
      </c>
      <c r="BJ296">
        <v>0.33700000000000002</v>
      </c>
      <c r="BK296">
        <v>8.2000000000000001E-5</v>
      </c>
      <c r="BL296">
        <v>1.8E-5</v>
      </c>
      <c r="BM296">
        <v>3.4000000000000002E-4</v>
      </c>
      <c r="BN296">
        <v>7.1000000000000004E-3</v>
      </c>
      <c r="BO296">
        <v>9.1200000000000005E-4</v>
      </c>
      <c r="BP296">
        <v>1.49E-3</v>
      </c>
      <c r="BQ296">
        <v>1.17E-4</v>
      </c>
      <c r="BR296">
        <v>9.7999999999999997E-3</v>
      </c>
      <c r="BS296">
        <v>6.7999999999999996E-3</v>
      </c>
    </row>
    <row r="297" spans="1:71" x14ac:dyDescent="0.25">
      <c r="A297" t="s">
        <v>631</v>
      </c>
      <c r="B297">
        <v>1.8200000000000001E-4</v>
      </c>
      <c r="C297">
        <v>7.57</v>
      </c>
      <c r="D297">
        <v>3.7699999999999999E-3</v>
      </c>
      <c r="E297">
        <v>3.6399999999999997E-5</v>
      </c>
      <c r="F297" t="s">
        <v>878</v>
      </c>
      <c r="G297">
        <v>0.1022</v>
      </c>
      <c r="H297">
        <v>2.4000000000000001E-4</v>
      </c>
      <c r="I297">
        <v>2.7500000000000002E-4</v>
      </c>
      <c r="J297">
        <v>1.72</v>
      </c>
      <c r="K297">
        <v>3.1000000000000001E-5</v>
      </c>
      <c r="L297">
        <v>6.7000000000000002E-3</v>
      </c>
      <c r="M297" t="s">
        <v>878</v>
      </c>
      <c r="N297">
        <v>7.3700000000000002E-4</v>
      </c>
      <c r="O297">
        <v>3.65E-3</v>
      </c>
      <c r="P297">
        <v>9.5699999999999995E-4</v>
      </c>
      <c r="Q297">
        <v>0.44400000000000001</v>
      </c>
      <c r="R297">
        <v>3.5300000000000002E-4</v>
      </c>
      <c r="S297">
        <v>1.3999999999999999E-4</v>
      </c>
      <c r="T297">
        <v>1.22E-4</v>
      </c>
      <c r="U297">
        <v>2.79</v>
      </c>
      <c r="V297">
        <v>1.9499999999999999E-3</v>
      </c>
      <c r="W297">
        <v>5.5199999999999997E-4</v>
      </c>
      <c r="X297">
        <v>1.0000000000000001E-5</v>
      </c>
      <c r="Y297">
        <v>2.0799999999999999E-4</v>
      </c>
      <c r="Z297" t="s">
        <v>878</v>
      </c>
      <c r="AA297">
        <v>5.8999999999999998E-5</v>
      </c>
      <c r="AB297">
        <v>1.0000000000000001E-5</v>
      </c>
      <c r="AC297" t="s">
        <v>878</v>
      </c>
      <c r="AD297">
        <v>3.32</v>
      </c>
      <c r="AE297">
        <v>3.15E-3</v>
      </c>
      <c r="AF297">
        <v>4.4099999999999999E-3</v>
      </c>
      <c r="AG297">
        <v>1.8E-5</v>
      </c>
      <c r="AH297">
        <v>0.70299999999999996</v>
      </c>
      <c r="AI297">
        <v>3.3000000000000002E-2</v>
      </c>
      <c r="AJ297">
        <v>8.6999999999999994E-3</v>
      </c>
      <c r="AK297">
        <v>2.2000000000000002</v>
      </c>
      <c r="AL297">
        <v>1.1800000000000001E-3</v>
      </c>
      <c r="AM297">
        <v>3.0300000000000001E-3</v>
      </c>
      <c r="AN297">
        <v>1.4499999999999999E-3</v>
      </c>
      <c r="AO297">
        <v>8.6999999999999994E-2</v>
      </c>
      <c r="AP297">
        <v>2.7699999999999999E-3</v>
      </c>
      <c r="AQ297" t="s">
        <v>878</v>
      </c>
      <c r="AR297">
        <v>8.0199999999999998E-4</v>
      </c>
      <c r="AS297" t="s">
        <v>878</v>
      </c>
      <c r="AT297">
        <v>9.1000000000000004E-3</v>
      </c>
      <c r="AU297">
        <v>7.1999999999999997E-6</v>
      </c>
      <c r="AV297" t="s">
        <v>878</v>
      </c>
      <c r="AW297" t="s">
        <v>878</v>
      </c>
      <c r="AX297">
        <v>0.58899999999999997</v>
      </c>
      <c r="AY297">
        <v>4.2700000000000002E-4</v>
      </c>
      <c r="AZ297">
        <v>7.94E-4</v>
      </c>
      <c r="BA297">
        <v>5.1900000000000004E-4</v>
      </c>
      <c r="BB297" t="s">
        <v>878</v>
      </c>
      <c r="BC297">
        <v>3.5100000000000002E-4</v>
      </c>
      <c r="BD297">
        <v>4.7399999999999997E-4</v>
      </c>
      <c r="BE297">
        <v>2.7900000000000001E-2</v>
      </c>
      <c r="BF297">
        <v>1E-4</v>
      </c>
      <c r="BG297">
        <v>7.3999999999999996E-5</v>
      </c>
      <c r="BH297">
        <v>6.0000000000000002E-5</v>
      </c>
      <c r="BI297">
        <v>1.25E-3</v>
      </c>
      <c r="BJ297">
        <v>0.33</v>
      </c>
      <c r="BK297">
        <v>8.5000000000000006E-5</v>
      </c>
      <c r="BL297">
        <v>1.9000000000000001E-5</v>
      </c>
      <c r="BM297">
        <v>3.5100000000000002E-4</v>
      </c>
      <c r="BN297">
        <v>5.7999999999999996E-3</v>
      </c>
      <c r="BO297">
        <v>8.1099999999999998E-4</v>
      </c>
      <c r="BP297">
        <v>1.4599999999999999E-3</v>
      </c>
      <c r="BQ297">
        <v>1.16E-4</v>
      </c>
      <c r="BR297">
        <v>9.1000000000000004E-3</v>
      </c>
      <c r="BS297">
        <v>6.8999999999999999E-3</v>
      </c>
    </row>
    <row r="298" spans="1:71" x14ac:dyDescent="0.25">
      <c r="A298" t="s">
        <v>632</v>
      </c>
      <c r="B298">
        <v>1.34E-4</v>
      </c>
      <c r="C298">
        <v>7.43</v>
      </c>
      <c r="D298">
        <v>4.6699999999999997E-3</v>
      </c>
      <c r="E298">
        <v>1.7600000000000001E-5</v>
      </c>
      <c r="F298" t="s">
        <v>878</v>
      </c>
      <c r="G298">
        <v>0.1103</v>
      </c>
      <c r="H298">
        <v>2.5500000000000002E-4</v>
      </c>
      <c r="I298">
        <v>1.7799999999999999E-4</v>
      </c>
      <c r="J298">
        <v>1.71</v>
      </c>
      <c r="K298">
        <v>6.8999999999999997E-5</v>
      </c>
      <c r="L298">
        <v>7.0000000000000001E-3</v>
      </c>
      <c r="M298" t="s">
        <v>878</v>
      </c>
      <c r="N298">
        <v>7.9299999999999998E-4</v>
      </c>
      <c r="O298">
        <v>4.3299999999999996E-3</v>
      </c>
      <c r="P298">
        <v>1.09E-3</v>
      </c>
      <c r="Q298">
        <v>0.622</v>
      </c>
      <c r="R298">
        <v>3.77E-4</v>
      </c>
      <c r="S298">
        <v>1.4300000000000001E-4</v>
      </c>
      <c r="T298">
        <v>1.3300000000000001E-4</v>
      </c>
      <c r="U298">
        <v>3.13</v>
      </c>
      <c r="V298">
        <v>2.0300000000000001E-3</v>
      </c>
      <c r="W298">
        <v>5.9800000000000001E-4</v>
      </c>
      <c r="X298">
        <v>1.2999999999999999E-5</v>
      </c>
      <c r="Y298">
        <v>1.9799999999999999E-4</v>
      </c>
      <c r="Z298" t="s">
        <v>878</v>
      </c>
      <c r="AA298">
        <v>6.2000000000000003E-5</v>
      </c>
      <c r="AB298">
        <v>1.5E-5</v>
      </c>
      <c r="AC298" t="s">
        <v>878</v>
      </c>
      <c r="AD298">
        <v>3.07</v>
      </c>
      <c r="AE298">
        <v>3.3899999999999998E-3</v>
      </c>
      <c r="AF298">
        <v>5.0000000000000001E-3</v>
      </c>
      <c r="AG298">
        <v>1.8E-5</v>
      </c>
      <c r="AH298">
        <v>0.71199999999999997</v>
      </c>
      <c r="AI298">
        <v>3.5000000000000003E-2</v>
      </c>
      <c r="AJ298">
        <v>1.14E-2</v>
      </c>
      <c r="AK298">
        <v>2.1</v>
      </c>
      <c r="AL298">
        <v>1.2600000000000001E-3</v>
      </c>
      <c r="AM298">
        <v>3.3899999999999998E-3</v>
      </c>
      <c r="AN298">
        <v>1.58E-3</v>
      </c>
      <c r="AO298">
        <v>8.6999999999999994E-2</v>
      </c>
      <c r="AP298">
        <v>3.7100000000000002E-3</v>
      </c>
      <c r="AQ298" t="s">
        <v>878</v>
      </c>
      <c r="AR298">
        <v>8.6899999999999998E-4</v>
      </c>
      <c r="AS298" t="s">
        <v>878</v>
      </c>
      <c r="AT298">
        <v>1.03E-2</v>
      </c>
      <c r="AU298">
        <v>8.4999999999999999E-6</v>
      </c>
      <c r="AV298" t="s">
        <v>878</v>
      </c>
      <c r="AW298" t="s">
        <v>878</v>
      </c>
      <c r="AX298">
        <v>0.73899999999999999</v>
      </c>
      <c r="AY298">
        <v>5.3200000000000003E-4</v>
      </c>
      <c r="AZ298">
        <v>8.3900000000000001E-4</v>
      </c>
      <c r="BA298">
        <v>4.1100000000000002E-4</v>
      </c>
      <c r="BB298" t="s">
        <v>878</v>
      </c>
      <c r="BC298">
        <v>3.5799999999999997E-4</v>
      </c>
      <c r="BD298">
        <v>5.04E-4</v>
      </c>
      <c r="BE298">
        <v>2.1700000000000001E-2</v>
      </c>
      <c r="BF298">
        <v>1.13E-4</v>
      </c>
      <c r="BG298">
        <v>7.8999999999999996E-5</v>
      </c>
      <c r="BH298">
        <v>6.4999999999999994E-5</v>
      </c>
      <c r="BI298">
        <v>1.39E-3</v>
      </c>
      <c r="BJ298">
        <v>0.35</v>
      </c>
      <c r="BK298">
        <v>9.2999999999999997E-5</v>
      </c>
      <c r="BL298">
        <v>1.9000000000000001E-5</v>
      </c>
      <c r="BM298">
        <v>4.0900000000000002E-4</v>
      </c>
      <c r="BN298">
        <v>6.0000000000000001E-3</v>
      </c>
      <c r="BO298">
        <v>9.2800000000000001E-4</v>
      </c>
      <c r="BP298">
        <v>1.5499999999999999E-3</v>
      </c>
      <c r="BQ298">
        <v>1.21E-4</v>
      </c>
      <c r="BR298">
        <v>1.61E-2</v>
      </c>
      <c r="BS298">
        <v>6.4000000000000003E-3</v>
      </c>
    </row>
    <row r="299" spans="1:71" x14ac:dyDescent="0.25">
      <c r="A299" t="s">
        <v>633</v>
      </c>
      <c r="B299">
        <v>1.35E-4</v>
      </c>
      <c r="C299">
        <v>7.47</v>
      </c>
      <c r="D299">
        <v>1.4300000000000001E-3</v>
      </c>
      <c r="E299">
        <v>4.6999999999999997E-5</v>
      </c>
      <c r="F299" s="2">
        <v>1E-3</v>
      </c>
      <c r="G299">
        <v>9.3399999999999997E-2</v>
      </c>
      <c r="H299">
        <v>2.4399999999999999E-4</v>
      </c>
      <c r="I299">
        <v>1.13E-4</v>
      </c>
      <c r="J299">
        <v>1.73</v>
      </c>
      <c r="K299">
        <v>3.8000000000000002E-5</v>
      </c>
      <c r="L299">
        <v>6.4000000000000003E-3</v>
      </c>
      <c r="M299" t="s">
        <v>878</v>
      </c>
      <c r="N299">
        <v>9.4200000000000002E-4</v>
      </c>
      <c r="O299">
        <v>3.96E-3</v>
      </c>
      <c r="P299">
        <v>8.3699999999999996E-4</v>
      </c>
      <c r="Q299">
        <v>0.54800000000000004</v>
      </c>
      <c r="R299">
        <v>3.2299999999999999E-4</v>
      </c>
      <c r="S299">
        <v>1.35E-4</v>
      </c>
      <c r="T299">
        <v>1.2E-4</v>
      </c>
      <c r="U299">
        <v>2.93</v>
      </c>
      <c r="V299">
        <v>1.8699999999999999E-3</v>
      </c>
      <c r="W299">
        <v>5.1099999999999995E-4</v>
      </c>
      <c r="X299">
        <v>8.8000000000000004E-6</v>
      </c>
      <c r="Y299">
        <v>2.13E-4</v>
      </c>
      <c r="Z299">
        <v>3.1E-6</v>
      </c>
      <c r="AA299">
        <v>5.1999999999999997E-5</v>
      </c>
      <c r="AB299">
        <v>1.7E-5</v>
      </c>
      <c r="AC299" t="s">
        <v>878</v>
      </c>
      <c r="AD299">
        <v>3.38</v>
      </c>
      <c r="AE299">
        <v>3.0799999999999998E-3</v>
      </c>
      <c r="AF299">
        <v>4.3800000000000002E-3</v>
      </c>
      <c r="AG299">
        <v>1.8E-5</v>
      </c>
      <c r="AH299">
        <v>0.69399999999999995</v>
      </c>
      <c r="AI299">
        <v>3.3000000000000002E-2</v>
      </c>
      <c r="AJ299">
        <v>1.52E-2</v>
      </c>
      <c r="AK299">
        <v>2.15</v>
      </c>
      <c r="AL299">
        <v>1.08E-3</v>
      </c>
      <c r="AM299">
        <v>2.9299999999999999E-3</v>
      </c>
      <c r="AN299">
        <v>1.89E-3</v>
      </c>
      <c r="AO299">
        <v>8.5000000000000006E-2</v>
      </c>
      <c r="AP299">
        <v>4.1700000000000001E-3</v>
      </c>
      <c r="AQ299" t="s">
        <v>878</v>
      </c>
      <c r="AR299">
        <v>7.3300000000000004E-4</v>
      </c>
      <c r="AS299" t="s">
        <v>878</v>
      </c>
      <c r="AT299">
        <v>8.0999999999999996E-3</v>
      </c>
      <c r="AU299">
        <v>2.5000000000000002E-6</v>
      </c>
      <c r="AV299" t="s">
        <v>878</v>
      </c>
      <c r="AW299" t="s">
        <v>878</v>
      </c>
      <c r="AX299">
        <v>0.81399999999999995</v>
      </c>
      <c r="AY299">
        <v>1.83E-2</v>
      </c>
      <c r="AZ299">
        <v>7.4700000000000005E-4</v>
      </c>
      <c r="BA299">
        <v>6.1600000000000001E-4</v>
      </c>
      <c r="BB299" t="s">
        <v>878</v>
      </c>
      <c r="BC299" t="s">
        <v>878</v>
      </c>
      <c r="BD299">
        <v>4.1100000000000002E-4</v>
      </c>
      <c r="BE299">
        <v>2.9899999999999999E-2</v>
      </c>
      <c r="BF299">
        <v>1E-4</v>
      </c>
      <c r="BG299">
        <v>6.3999999999999997E-5</v>
      </c>
      <c r="BH299">
        <v>3.8999999999999999E-5</v>
      </c>
      <c r="BI299">
        <v>1.17E-3</v>
      </c>
      <c r="BJ299">
        <v>0.313</v>
      </c>
      <c r="BK299">
        <v>7.8999999999999996E-5</v>
      </c>
      <c r="BL299">
        <v>1.8E-5</v>
      </c>
      <c r="BM299">
        <v>3.3700000000000001E-4</v>
      </c>
      <c r="BN299">
        <v>5.4999999999999997E-3</v>
      </c>
      <c r="BO299">
        <v>9.5500000000000001E-4</v>
      </c>
      <c r="BP299">
        <v>1.39E-3</v>
      </c>
      <c r="BQ299">
        <v>1.13E-4</v>
      </c>
      <c r="BR299">
        <v>1.32E-2</v>
      </c>
      <c r="BS299">
        <v>6.8999999999999999E-3</v>
      </c>
    </row>
    <row r="300" spans="1:71" x14ac:dyDescent="0.25">
      <c r="A300" t="s">
        <v>634</v>
      </c>
      <c r="B300" t="s">
        <v>878</v>
      </c>
      <c r="C300" t="s">
        <v>878</v>
      </c>
      <c r="D300" t="s">
        <v>878</v>
      </c>
      <c r="E300">
        <v>8.3599999999999999E-5</v>
      </c>
      <c r="F300" t="s">
        <v>878</v>
      </c>
      <c r="G300" t="s">
        <v>878</v>
      </c>
      <c r="H300" t="s">
        <v>878</v>
      </c>
      <c r="I300" t="s">
        <v>878</v>
      </c>
      <c r="J300" t="s">
        <v>878</v>
      </c>
      <c r="K300" t="s">
        <v>878</v>
      </c>
      <c r="L300" t="s">
        <v>878</v>
      </c>
      <c r="M300" t="s">
        <v>878</v>
      </c>
      <c r="N300" t="s">
        <v>878</v>
      </c>
      <c r="O300" t="s">
        <v>878</v>
      </c>
      <c r="P300" t="s">
        <v>878</v>
      </c>
      <c r="Q300">
        <v>0.74199999999999999</v>
      </c>
      <c r="R300" t="s">
        <v>878</v>
      </c>
      <c r="S300" t="s">
        <v>878</v>
      </c>
      <c r="T300" t="s">
        <v>878</v>
      </c>
      <c r="U300" t="s">
        <v>878</v>
      </c>
      <c r="V300" t="s">
        <v>878</v>
      </c>
      <c r="W300" t="s">
        <v>878</v>
      </c>
      <c r="X300" t="s">
        <v>878</v>
      </c>
      <c r="Y300" t="s">
        <v>878</v>
      </c>
      <c r="Z300" t="s">
        <v>878</v>
      </c>
      <c r="AA300" t="s">
        <v>878</v>
      </c>
      <c r="AB300" t="s">
        <v>878</v>
      </c>
      <c r="AC300" t="s">
        <v>878</v>
      </c>
      <c r="AD300" t="s">
        <v>878</v>
      </c>
      <c r="AE300" t="s">
        <v>878</v>
      </c>
      <c r="AF300" t="s">
        <v>878</v>
      </c>
      <c r="AG300" t="s">
        <v>878</v>
      </c>
      <c r="AH300" t="s">
        <v>878</v>
      </c>
      <c r="AI300" t="s">
        <v>878</v>
      </c>
      <c r="AJ300">
        <v>5.91E-2</v>
      </c>
      <c r="AK300" t="s">
        <v>878</v>
      </c>
      <c r="AL300" t="s">
        <v>878</v>
      </c>
      <c r="AM300" t="s">
        <v>878</v>
      </c>
      <c r="AN300" t="s">
        <v>878</v>
      </c>
      <c r="AO300" t="s">
        <v>878</v>
      </c>
      <c r="AP300" t="s">
        <v>878</v>
      </c>
      <c r="AQ300" t="s">
        <v>878</v>
      </c>
      <c r="AR300" t="s">
        <v>878</v>
      </c>
      <c r="AS300" t="s">
        <v>878</v>
      </c>
      <c r="AT300" t="s">
        <v>878</v>
      </c>
      <c r="AU300" t="s">
        <v>878</v>
      </c>
      <c r="AV300" t="s">
        <v>878</v>
      </c>
      <c r="AW300" t="s">
        <v>878</v>
      </c>
      <c r="AX300">
        <v>0.94399999999999995</v>
      </c>
      <c r="AY300" t="s">
        <v>878</v>
      </c>
      <c r="AZ300" t="s">
        <v>878</v>
      </c>
      <c r="BA300" t="s">
        <v>878</v>
      </c>
      <c r="BB300" t="s">
        <v>878</v>
      </c>
      <c r="BC300" t="s">
        <v>878</v>
      </c>
      <c r="BD300" t="s">
        <v>878</v>
      </c>
      <c r="BE300" t="s">
        <v>878</v>
      </c>
      <c r="BF300" t="s">
        <v>878</v>
      </c>
      <c r="BG300" t="s">
        <v>878</v>
      </c>
      <c r="BH300" t="s">
        <v>878</v>
      </c>
      <c r="BI300" t="s">
        <v>878</v>
      </c>
      <c r="BJ300" t="s">
        <v>878</v>
      </c>
      <c r="BK300" t="s">
        <v>878</v>
      </c>
      <c r="BL300" t="s">
        <v>878</v>
      </c>
      <c r="BM300" t="s">
        <v>878</v>
      </c>
      <c r="BN300" t="s">
        <v>878</v>
      </c>
      <c r="BO300" t="s">
        <v>878</v>
      </c>
      <c r="BP300" t="s">
        <v>878</v>
      </c>
      <c r="BQ300" t="s">
        <v>878</v>
      </c>
      <c r="BR300" t="s">
        <v>878</v>
      </c>
      <c r="BS300" t="s">
        <v>878</v>
      </c>
    </row>
    <row r="301" spans="1:71" x14ac:dyDescent="0.25">
      <c r="A301" t="s">
        <v>636</v>
      </c>
      <c r="B301" t="s">
        <v>878</v>
      </c>
      <c r="C301" t="s">
        <v>878</v>
      </c>
      <c r="D301" t="s">
        <v>878</v>
      </c>
      <c r="E301">
        <v>7.2700000000000005E-5</v>
      </c>
      <c r="F301" t="s">
        <v>878</v>
      </c>
      <c r="G301" t="s">
        <v>878</v>
      </c>
      <c r="H301" t="s">
        <v>878</v>
      </c>
      <c r="I301" t="s">
        <v>878</v>
      </c>
      <c r="J301" t="s">
        <v>878</v>
      </c>
      <c r="K301" t="s">
        <v>878</v>
      </c>
      <c r="L301" t="s">
        <v>878</v>
      </c>
      <c r="M301" t="s">
        <v>878</v>
      </c>
      <c r="N301" t="s">
        <v>878</v>
      </c>
      <c r="O301" t="s">
        <v>878</v>
      </c>
      <c r="P301" t="s">
        <v>878</v>
      </c>
      <c r="Q301">
        <v>0.69099999999999995</v>
      </c>
      <c r="R301" t="s">
        <v>878</v>
      </c>
      <c r="S301" t="s">
        <v>878</v>
      </c>
      <c r="T301" t="s">
        <v>878</v>
      </c>
      <c r="U301" t="s">
        <v>878</v>
      </c>
      <c r="V301" t="s">
        <v>878</v>
      </c>
      <c r="W301" t="s">
        <v>878</v>
      </c>
      <c r="X301" t="s">
        <v>878</v>
      </c>
      <c r="Y301" t="s">
        <v>878</v>
      </c>
      <c r="Z301" t="s">
        <v>878</v>
      </c>
      <c r="AA301" t="s">
        <v>878</v>
      </c>
      <c r="AB301" t="s">
        <v>878</v>
      </c>
      <c r="AC301" t="s">
        <v>878</v>
      </c>
      <c r="AD301" t="s">
        <v>878</v>
      </c>
      <c r="AE301" t="s">
        <v>878</v>
      </c>
      <c r="AF301" t="s">
        <v>878</v>
      </c>
      <c r="AG301" t="s">
        <v>878</v>
      </c>
      <c r="AH301" t="s">
        <v>878</v>
      </c>
      <c r="AI301" t="s">
        <v>878</v>
      </c>
      <c r="AJ301" t="s">
        <v>878</v>
      </c>
      <c r="AK301" t="s">
        <v>878</v>
      </c>
      <c r="AL301" t="s">
        <v>878</v>
      </c>
      <c r="AM301" t="s">
        <v>878</v>
      </c>
      <c r="AN301" t="s">
        <v>878</v>
      </c>
      <c r="AO301" t="s">
        <v>878</v>
      </c>
      <c r="AP301" t="s">
        <v>878</v>
      </c>
      <c r="AQ301" t="s">
        <v>878</v>
      </c>
      <c r="AR301" t="s">
        <v>878</v>
      </c>
      <c r="AS301" t="s">
        <v>878</v>
      </c>
      <c r="AT301" t="s">
        <v>878</v>
      </c>
      <c r="AU301" t="s">
        <v>878</v>
      </c>
      <c r="AV301" t="s">
        <v>878</v>
      </c>
      <c r="AW301" t="s">
        <v>878</v>
      </c>
      <c r="AX301" t="s">
        <v>878</v>
      </c>
      <c r="AY301" t="s">
        <v>878</v>
      </c>
      <c r="AZ301" t="s">
        <v>878</v>
      </c>
      <c r="BA301" t="s">
        <v>878</v>
      </c>
      <c r="BB301" t="s">
        <v>878</v>
      </c>
      <c r="BC301" t="s">
        <v>878</v>
      </c>
      <c r="BD301" t="s">
        <v>878</v>
      </c>
      <c r="BE301" t="s">
        <v>878</v>
      </c>
      <c r="BF301" t="s">
        <v>878</v>
      </c>
      <c r="BG301" t="s">
        <v>878</v>
      </c>
      <c r="BH301" t="s">
        <v>878</v>
      </c>
      <c r="BI301" t="s">
        <v>878</v>
      </c>
      <c r="BJ301" t="s">
        <v>878</v>
      </c>
      <c r="BK301" t="s">
        <v>878</v>
      </c>
      <c r="BL301" t="s">
        <v>878</v>
      </c>
      <c r="BM301" t="s">
        <v>878</v>
      </c>
      <c r="BN301" t="s">
        <v>878</v>
      </c>
      <c r="BO301" t="s">
        <v>878</v>
      </c>
      <c r="BP301" t="s">
        <v>878</v>
      </c>
      <c r="BQ301" t="s">
        <v>878</v>
      </c>
      <c r="BR301" t="s">
        <v>878</v>
      </c>
      <c r="BS301" t="s">
        <v>878</v>
      </c>
    </row>
    <row r="302" spans="1:71" x14ac:dyDescent="0.25">
      <c r="A302" t="s">
        <v>637</v>
      </c>
      <c r="B302" t="s">
        <v>878</v>
      </c>
      <c r="C302" t="s">
        <v>878</v>
      </c>
      <c r="D302" t="s">
        <v>878</v>
      </c>
      <c r="E302">
        <v>8.4099999999999998E-5</v>
      </c>
      <c r="F302" t="s">
        <v>878</v>
      </c>
      <c r="G302" t="s">
        <v>878</v>
      </c>
      <c r="H302" t="s">
        <v>878</v>
      </c>
      <c r="I302" t="s">
        <v>878</v>
      </c>
      <c r="J302" t="s">
        <v>878</v>
      </c>
      <c r="K302" t="s">
        <v>878</v>
      </c>
      <c r="L302" t="s">
        <v>878</v>
      </c>
      <c r="M302" t="s">
        <v>878</v>
      </c>
      <c r="N302" t="s">
        <v>878</v>
      </c>
      <c r="O302" t="s">
        <v>878</v>
      </c>
      <c r="P302" t="s">
        <v>878</v>
      </c>
      <c r="Q302">
        <v>0.74399999999999999</v>
      </c>
      <c r="R302" t="s">
        <v>878</v>
      </c>
      <c r="S302" t="s">
        <v>878</v>
      </c>
      <c r="T302" t="s">
        <v>878</v>
      </c>
      <c r="U302" t="s">
        <v>878</v>
      </c>
      <c r="V302" t="s">
        <v>878</v>
      </c>
      <c r="W302" t="s">
        <v>878</v>
      </c>
      <c r="X302" t="s">
        <v>878</v>
      </c>
      <c r="Y302" t="s">
        <v>878</v>
      </c>
      <c r="Z302" t="s">
        <v>878</v>
      </c>
      <c r="AA302" t="s">
        <v>878</v>
      </c>
      <c r="AB302" t="s">
        <v>878</v>
      </c>
      <c r="AC302" t="s">
        <v>878</v>
      </c>
      <c r="AD302" t="s">
        <v>878</v>
      </c>
      <c r="AE302" t="s">
        <v>878</v>
      </c>
      <c r="AF302" t="s">
        <v>878</v>
      </c>
      <c r="AG302" t="s">
        <v>878</v>
      </c>
      <c r="AH302" t="s">
        <v>878</v>
      </c>
      <c r="AI302" t="s">
        <v>878</v>
      </c>
      <c r="AJ302" t="s">
        <v>878</v>
      </c>
      <c r="AK302" t="s">
        <v>878</v>
      </c>
      <c r="AL302" t="s">
        <v>878</v>
      </c>
      <c r="AM302" t="s">
        <v>878</v>
      </c>
      <c r="AN302" t="s">
        <v>878</v>
      </c>
      <c r="AO302" t="s">
        <v>878</v>
      </c>
      <c r="AP302" t="s">
        <v>878</v>
      </c>
      <c r="AQ302" t="s">
        <v>878</v>
      </c>
      <c r="AR302" t="s">
        <v>878</v>
      </c>
      <c r="AS302" t="s">
        <v>878</v>
      </c>
      <c r="AT302" t="s">
        <v>878</v>
      </c>
      <c r="AU302" t="s">
        <v>878</v>
      </c>
      <c r="AV302" t="s">
        <v>878</v>
      </c>
      <c r="AW302" t="s">
        <v>878</v>
      </c>
      <c r="AX302" t="s">
        <v>878</v>
      </c>
      <c r="AY302" t="s">
        <v>878</v>
      </c>
      <c r="AZ302" t="s">
        <v>878</v>
      </c>
      <c r="BA302" t="s">
        <v>878</v>
      </c>
      <c r="BB302" t="s">
        <v>878</v>
      </c>
      <c r="BC302" t="s">
        <v>878</v>
      </c>
      <c r="BD302" t="s">
        <v>878</v>
      </c>
      <c r="BE302" t="s">
        <v>878</v>
      </c>
      <c r="BF302" t="s">
        <v>878</v>
      </c>
      <c r="BG302" t="s">
        <v>878</v>
      </c>
      <c r="BH302" t="s">
        <v>878</v>
      </c>
      <c r="BI302" t="s">
        <v>878</v>
      </c>
      <c r="BJ302" t="s">
        <v>878</v>
      </c>
      <c r="BK302" t="s">
        <v>878</v>
      </c>
      <c r="BL302" t="s">
        <v>878</v>
      </c>
      <c r="BM302" t="s">
        <v>878</v>
      </c>
      <c r="BN302" t="s">
        <v>878</v>
      </c>
      <c r="BO302" t="s">
        <v>878</v>
      </c>
      <c r="BP302" t="s">
        <v>878</v>
      </c>
      <c r="BQ302" t="s">
        <v>878</v>
      </c>
      <c r="BR302" t="s">
        <v>878</v>
      </c>
      <c r="BS302" t="s">
        <v>878</v>
      </c>
    </row>
    <row r="303" spans="1:71" x14ac:dyDescent="0.25">
      <c r="A303" t="s">
        <v>638</v>
      </c>
      <c r="B303" t="s">
        <v>878</v>
      </c>
      <c r="C303" t="s">
        <v>878</v>
      </c>
      <c r="D303" t="s">
        <v>878</v>
      </c>
      <c r="E303">
        <v>4.3000000000000002E-5</v>
      </c>
      <c r="F303" t="s">
        <v>878</v>
      </c>
      <c r="G303" t="s">
        <v>878</v>
      </c>
      <c r="H303" t="s">
        <v>878</v>
      </c>
      <c r="I303" t="s">
        <v>878</v>
      </c>
      <c r="J303" t="s">
        <v>878</v>
      </c>
      <c r="K303" t="s">
        <v>878</v>
      </c>
      <c r="L303" t="s">
        <v>878</v>
      </c>
      <c r="M303" t="s">
        <v>878</v>
      </c>
      <c r="N303" t="s">
        <v>878</v>
      </c>
      <c r="O303" t="s">
        <v>878</v>
      </c>
      <c r="P303" t="s">
        <v>878</v>
      </c>
      <c r="Q303">
        <v>0.72799999999999998</v>
      </c>
      <c r="R303" t="s">
        <v>878</v>
      </c>
      <c r="S303" t="s">
        <v>878</v>
      </c>
      <c r="T303" t="s">
        <v>878</v>
      </c>
      <c r="U303" t="s">
        <v>878</v>
      </c>
      <c r="V303" t="s">
        <v>878</v>
      </c>
      <c r="W303" t="s">
        <v>878</v>
      </c>
      <c r="X303" t="s">
        <v>878</v>
      </c>
      <c r="Y303" t="s">
        <v>878</v>
      </c>
      <c r="Z303" t="s">
        <v>878</v>
      </c>
      <c r="AA303" t="s">
        <v>878</v>
      </c>
      <c r="AB303" t="s">
        <v>878</v>
      </c>
      <c r="AC303" t="s">
        <v>878</v>
      </c>
      <c r="AD303" t="s">
        <v>878</v>
      </c>
      <c r="AE303" t="s">
        <v>878</v>
      </c>
      <c r="AF303" t="s">
        <v>878</v>
      </c>
      <c r="AG303" t="s">
        <v>878</v>
      </c>
      <c r="AH303" t="s">
        <v>878</v>
      </c>
      <c r="AI303" t="s">
        <v>878</v>
      </c>
      <c r="AJ303" t="s">
        <v>878</v>
      </c>
      <c r="AK303" t="s">
        <v>878</v>
      </c>
      <c r="AL303" t="s">
        <v>878</v>
      </c>
      <c r="AM303" t="s">
        <v>878</v>
      </c>
      <c r="AN303" t="s">
        <v>878</v>
      </c>
      <c r="AO303" t="s">
        <v>878</v>
      </c>
      <c r="AP303" t="s">
        <v>878</v>
      </c>
      <c r="AQ303" t="s">
        <v>878</v>
      </c>
      <c r="AR303" t="s">
        <v>878</v>
      </c>
      <c r="AS303" t="s">
        <v>878</v>
      </c>
      <c r="AT303" t="s">
        <v>878</v>
      </c>
      <c r="AU303" t="s">
        <v>878</v>
      </c>
      <c r="AV303" t="s">
        <v>878</v>
      </c>
      <c r="AW303" t="s">
        <v>878</v>
      </c>
      <c r="AX303" t="s">
        <v>878</v>
      </c>
      <c r="AY303" t="s">
        <v>878</v>
      </c>
      <c r="AZ303" t="s">
        <v>878</v>
      </c>
      <c r="BA303" t="s">
        <v>878</v>
      </c>
      <c r="BB303" t="s">
        <v>878</v>
      </c>
      <c r="BC303" t="s">
        <v>878</v>
      </c>
      <c r="BD303" t="s">
        <v>878</v>
      </c>
      <c r="BE303" t="s">
        <v>878</v>
      </c>
      <c r="BF303" t="s">
        <v>878</v>
      </c>
      <c r="BG303" t="s">
        <v>878</v>
      </c>
      <c r="BH303" t="s">
        <v>878</v>
      </c>
      <c r="BI303" t="s">
        <v>878</v>
      </c>
      <c r="BJ303" t="s">
        <v>878</v>
      </c>
      <c r="BK303" t="s">
        <v>878</v>
      </c>
      <c r="BL303" t="s">
        <v>878</v>
      </c>
      <c r="BM303" t="s">
        <v>878</v>
      </c>
      <c r="BN303" t="s">
        <v>878</v>
      </c>
      <c r="BO303" t="s">
        <v>878</v>
      </c>
      <c r="BP303" t="s">
        <v>878</v>
      </c>
      <c r="BQ303" t="s">
        <v>878</v>
      </c>
      <c r="BR303" t="s">
        <v>878</v>
      </c>
      <c r="BS303" t="s">
        <v>878</v>
      </c>
    </row>
    <row r="304" spans="1:71" x14ac:dyDescent="0.25">
      <c r="A304" t="s">
        <v>639</v>
      </c>
      <c r="B304">
        <v>4.2200000000000003E-5</v>
      </c>
      <c r="C304">
        <v>5.63</v>
      </c>
      <c r="D304">
        <v>1.5299999999999999E-2</v>
      </c>
      <c r="E304">
        <v>1.7600000000000001E-5</v>
      </c>
      <c r="F304" t="s">
        <v>878</v>
      </c>
      <c r="G304">
        <v>0.80579999999999996</v>
      </c>
      <c r="H304">
        <v>1.06E-4</v>
      </c>
      <c r="I304">
        <v>2.9399999999999999E-4</v>
      </c>
      <c r="J304">
        <v>4.0999999999999996</v>
      </c>
      <c r="K304" t="s">
        <v>878</v>
      </c>
      <c r="L304">
        <v>8.6E-3</v>
      </c>
      <c r="M304" t="s">
        <v>878</v>
      </c>
      <c r="N304">
        <v>2.0299999999999999E-2</v>
      </c>
      <c r="O304">
        <v>3.64E-3</v>
      </c>
      <c r="P304">
        <v>8.0000000000000007E-5</v>
      </c>
      <c r="Q304">
        <v>0.29299999999999998</v>
      </c>
      <c r="R304">
        <v>3.6600000000000001E-4</v>
      </c>
      <c r="S304">
        <v>2.2100000000000001E-4</v>
      </c>
      <c r="T304">
        <v>1.2899999999999999E-4</v>
      </c>
      <c r="U304">
        <v>16.43</v>
      </c>
      <c r="V304">
        <v>1.8699999999999999E-3</v>
      </c>
      <c r="W304">
        <v>4.08E-4</v>
      </c>
      <c r="X304">
        <v>2.5000000000000001E-5</v>
      </c>
      <c r="Y304">
        <v>3.5300000000000002E-4</v>
      </c>
      <c r="Z304" t="s">
        <v>878</v>
      </c>
      <c r="AA304">
        <v>7.6000000000000004E-5</v>
      </c>
      <c r="AB304">
        <v>1.1E-5</v>
      </c>
      <c r="AC304" t="s">
        <v>878</v>
      </c>
      <c r="AD304">
        <v>3.46</v>
      </c>
      <c r="AE304">
        <v>8.5000000000000006E-3</v>
      </c>
      <c r="AF304">
        <v>1.6900000000000001E-3</v>
      </c>
      <c r="AG304">
        <v>3.4E-5</v>
      </c>
      <c r="AH304">
        <v>1.19</v>
      </c>
      <c r="AI304">
        <v>0.24199999999999999</v>
      </c>
      <c r="AJ304">
        <v>6.4999999999999997E-3</v>
      </c>
      <c r="AK304">
        <v>1.35</v>
      </c>
      <c r="AL304">
        <v>5.6800000000000004E-4</v>
      </c>
      <c r="AM304">
        <v>2.2100000000000002E-3</v>
      </c>
      <c r="AN304">
        <v>8.2000000000000007E-3</v>
      </c>
      <c r="AO304">
        <v>7.3999999999999996E-2</v>
      </c>
      <c r="AP304">
        <v>5.8500000000000002E-4</v>
      </c>
      <c r="AQ304" t="s">
        <v>878</v>
      </c>
      <c r="AR304">
        <v>6.69E-4</v>
      </c>
      <c r="AS304" t="s">
        <v>878</v>
      </c>
      <c r="AT304">
        <v>1.14E-2</v>
      </c>
      <c r="AU304">
        <v>3.1E-6</v>
      </c>
      <c r="AV304" t="s">
        <v>878</v>
      </c>
      <c r="AW304" t="s">
        <v>878</v>
      </c>
      <c r="AX304">
        <v>1.01</v>
      </c>
      <c r="AY304">
        <v>3.21E-4</v>
      </c>
      <c r="AZ304">
        <v>1.6999999999999999E-3</v>
      </c>
      <c r="BA304">
        <v>1.76E-4</v>
      </c>
      <c r="BB304">
        <v>19.72</v>
      </c>
      <c r="BC304">
        <v>4.3199999999999998E-4</v>
      </c>
      <c r="BD304">
        <v>4.7600000000000002E-4</v>
      </c>
      <c r="BE304">
        <v>1.04E-2</v>
      </c>
      <c r="BF304">
        <v>4.6999999999999997E-5</v>
      </c>
      <c r="BG304">
        <v>6.3999999999999997E-5</v>
      </c>
      <c r="BH304">
        <v>3.3000000000000003E-5</v>
      </c>
      <c r="BI304">
        <v>9.6199999999999996E-4</v>
      </c>
      <c r="BJ304">
        <v>0.44500000000000001</v>
      </c>
      <c r="BK304">
        <v>2.5999999999999998E-5</v>
      </c>
      <c r="BL304">
        <v>3.1000000000000001E-5</v>
      </c>
      <c r="BM304">
        <v>1.7899999999999999E-3</v>
      </c>
      <c r="BN304">
        <v>2.8000000000000001E-2</v>
      </c>
      <c r="BO304">
        <v>4.3800000000000002E-3</v>
      </c>
      <c r="BP304">
        <v>2.0799999999999998E-3</v>
      </c>
      <c r="BQ304">
        <v>2.2000000000000001E-4</v>
      </c>
      <c r="BR304">
        <v>2.2699999999999999E-3</v>
      </c>
      <c r="BS304">
        <v>1.34E-2</v>
      </c>
    </row>
    <row r="305" spans="1:71" x14ac:dyDescent="0.25">
      <c r="A305" t="s">
        <v>643</v>
      </c>
      <c r="B305">
        <v>8.1699999999999994E-5</v>
      </c>
      <c r="C305">
        <v>4.7699999999999996</v>
      </c>
      <c r="D305">
        <v>3.3599999999999998E-2</v>
      </c>
      <c r="E305">
        <v>3.7599999999999999E-5</v>
      </c>
      <c r="F305" t="s">
        <v>878</v>
      </c>
      <c r="G305">
        <v>1.62</v>
      </c>
      <c r="H305">
        <v>8.6000000000000003E-5</v>
      </c>
      <c r="I305">
        <v>5.8500000000000002E-4</v>
      </c>
      <c r="J305">
        <v>3.86</v>
      </c>
      <c r="K305" t="s">
        <v>878</v>
      </c>
      <c r="L305">
        <v>1.23E-2</v>
      </c>
      <c r="M305" t="s">
        <v>878</v>
      </c>
      <c r="N305">
        <v>3.8600000000000002E-2</v>
      </c>
      <c r="O305">
        <v>3.0899999999999999E-3</v>
      </c>
      <c r="P305">
        <v>7.2000000000000002E-5</v>
      </c>
      <c r="Q305">
        <v>0.60699999999999998</v>
      </c>
      <c r="R305">
        <v>3.4699999999999998E-4</v>
      </c>
      <c r="S305">
        <v>2.12E-4</v>
      </c>
      <c r="T305">
        <v>1.64E-4</v>
      </c>
      <c r="U305">
        <v>20.71</v>
      </c>
      <c r="V305">
        <v>1.74E-3</v>
      </c>
      <c r="W305">
        <v>4.0299999999999998E-4</v>
      </c>
      <c r="X305">
        <v>2.8E-5</v>
      </c>
      <c r="Y305">
        <v>3.2299999999999999E-4</v>
      </c>
      <c r="Z305" t="s">
        <v>878</v>
      </c>
      <c r="AA305">
        <v>7.2000000000000002E-5</v>
      </c>
      <c r="AB305">
        <v>1.8E-5</v>
      </c>
      <c r="AC305" t="s">
        <v>878</v>
      </c>
      <c r="AD305">
        <v>3.16</v>
      </c>
      <c r="AE305">
        <v>1.3899999999999999E-2</v>
      </c>
      <c r="AF305">
        <v>1.64E-3</v>
      </c>
      <c r="AG305">
        <v>3.3000000000000003E-5</v>
      </c>
      <c r="AH305">
        <v>1.1299999999999999</v>
      </c>
      <c r="AI305">
        <v>0.32100000000000001</v>
      </c>
      <c r="AJ305">
        <v>1.38E-2</v>
      </c>
      <c r="AK305">
        <v>0.97799999999999998</v>
      </c>
      <c r="AL305">
        <v>5.5599999999999996E-4</v>
      </c>
      <c r="AM305">
        <v>2.5400000000000002E-3</v>
      </c>
      <c r="AN305">
        <v>8.0000000000000002E-3</v>
      </c>
      <c r="AO305">
        <v>8.1000000000000003E-2</v>
      </c>
      <c r="AP305">
        <v>9.3499999999999996E-4</v>
      </c>
      <c r="AQ305" t="s">
        <v>878</v>
      </c>
      <c r="AR305">
        <v>8.43E-4</v>
      </c>
      <c r="AS305" t="s">
        <v>878</v>
      </c>
      <c r="AT305">
        <v>0.01</v>
      </c>
      <c r="AU305">
        <v>6.3999999999999997E-6</v>
      </c>
      <c r="AV305" t="s">
        <v>878</v>
      </c>
      <c r="AW305" t="s">
        <v>878</v>
      </c>
      <c r="AX305">
        <v>1.8</v>
      </c>
      <c r="AY305">
        <v>5.6599999999999999E-4</v>
      </c>
      <c r="AZ305">
        <v>1.39E-3</v>
      </c>
      <c r="BA305">
        <v>2.3699999999999999E-4</v>
      </c>
      <c r="BB305">
        <v>17.61</v>
      </c>
      <c r="BC305">
        <v>4.46E-4</v>
      </c>
      <c r="BD305">
        <v>7.1100000000000004E-4</v>
      </c>
      <c r="BE305">
        <v>1.5800000000000002E-2</v>
      </c>
      <c r="BF305">
        <v>4.5000000000000003E-5</v>
      </c>
      <c r="BG305">
        <v>6.0999999999999999E-5</v>
      </c>
      <c r="BH305">
        <v>7.3999999999999996E-5</v>
      </c>
      <c r="BI305">
        <v>8.2600000000000002E-4</v>
      </c>
      <c r="BJ305">
        <v>0.39300000000000002</v>
      </c>
      <c r="BK305">
        <v>2.6999999999999999E-5</v>
      </c>
      <c r="BL305">
        <v>3.0000000000000001E-5</v>
      </c>
      <c r="BM305">
        <v>3.0999999999999999E-3</v>
      </c>
      <c r="BN305">
        <v>2.2700000000000001E-2</v>
      </c>
      <c r="BO305">
        <v>9.1999999999999998E-3</v>
      </c>
      <c r="BP305">
        <v>1.99E-3</v>
      </c>
      <c r="BQ305">
        <v>2.1000000000000001E-4</v>
      </c>
      <c r="BR305">
        <v>2.4399999999999999E-3</v>
      </c>
      <c r="BS305">
        <v>1.23E-2</v>
      </c>
    </row>
    <row r="306" spans="1:71" x14ac:dyDescent="0.25">
      <c r="A306" t="s">
        <v>644</v>
      </c>
      <c r="B306">
        <v>1.2300000000000001E-4</v>
      </c>
      <c r="C306">
        <v>3.95</v>
      </c>
      <c r="D306">
        <v>4.9000000000000002E-2</v>
      </c>
      <c r="E306">
        <v>5.7399999999999999E-5</v>
      </c>
      <c r="F306" t="s">
        <v>878</v>
      </c>
      <c r="G306">
        <v>2.38</v>
      </c>
      <c r="H306">
        <v>6.9999999999999994E-5</v>
      </c>
      <c r="I306">
        <v>8.7200000000000005E-4</v>
      </c>
      <c r="J306">
        <v>3.65</v>
      </c>
      <c r="K306" t="s">
        <v>878</v>
      </c>
      <c r="L306">
        <v>1.4800000000000001E-2</v>
      </c>
      <c r="M306" t="s">
        <v>878</v>
      </c>
      <c r="N306">
        <v>5.5E-2</v>
      </c>
      <c r="O306">
        <v>2.96E-3</v>
      </c>
      <c r="P306">
        <v>6.3999999999999997E-5</v>
      </c>
      <c r="Q306">
        <v>0.91600000000000004</v>
      </c>
      <c r="R306">
        <v>3.2400000000000001E-4</v>
      </c>
      <c r="S306">
        <v>1.9699999999999999E-4</v>
      </c>
      <c r="T306">
        <v>1.8799999999999999E-4</v>
      </c>
      <c r="U306">
        <v>24.63</v>
      </c>
      <c r="V306">
        <v>1.6000000000000001E-3</v>
      </c>
      <c r="W306">
        <v>3.8699999999999997E-4</v>
      </c>
      <c r="X306" t="s">
        <v>878</v>
      </c>
      <c r="Y306">
        <v>2.9599999999999998E-4</v>
      </c>
      <c r="Z306" t="s">
        <v>878</v>
      </c>
      <c r="AA306">
        <v>6.6000000000000005E-5</v>
      </c>
      <c r="AB306">
        <v>2.3E-5</v>
      </c>
      <c r="AC306" t="s">
        <v>878</v>
      </c>
      <c r="AD306">
        <v>2.83</v>
      </c>
      <c r="AE306">
        <v>1.7100000000000001E-2</v>
      </c>
      <c r="AF306">
        <v>1.6199999999999999E-3</v>
      </c>
      <c r="AG306">
        <v>3.1000000000000001E-5</v>
      </c>
      <c r="AH306">
        <v>1.1200000000000001</v>
      </c>
      <c r="AI306">
        <v>0.39700000000000002</v>
      </c>
      <c r="AJ306">
        <v>2.06E-2</v>
      </c>
      <c r="AK306">
        <v>0.63300000000000001</v>
      </c>
      <c r="AL306">
        <v>5.6599999999999999E-4</v>
      </c>
      <c r="AM306">
        <v>2.7200000000000002E-3</v>
      </c>
      <c r="AN306">
        <v>7.1999999999999998E-3</v>
      </c>
      <c r="AO306">
        <v>8.8999999999999996E-2</v>
      </c>
      <c r="AP306">
        <v>1.25E-3</v>
      </c>
      <c r="AQ306" t="s">
        <v>878</v>
      </c>
      <c r="AR306">
        <v>9.7599999999999998E-4</v>
      </c>
      <c r="AS306" t="s">
        <v>878</v>
      </c>
      <c r="AT306">
        <v>8.3999999999999995E-3</v>
      </c>
      <c r="AU306">
        <v>9.7999999999999993E-6</v>
      </c>
      <c r="AV306" t="s">
        <v>878</v>
      </c>
      <c r="AW306" t="s">
        <v>878</v>
      </c>
      <c r="AX306">
        <v>2.5</v>
      </c>
      <c r="AY306">
        <v>7.9299999999999998E-4</v>
      </c>
      <c r="AZ306">
        <v>1.09E-3</v>
      </c>
      <c r="BA306">
        <v>2.7399999999999999E-4</v>
      </c>
      <c r="BB306">
        <v>15.81</v>
      </c>
      <c r="BC306">
        <v>4.3199999999999998E-4</v>
      </c>
      <c r="BD306">
        <v>9.3199999999999999E-4</v>
      </c>
      <c r="BE306">
        <v>1.9900000000000001E-2</v>
      </c>
      <c r="BF306">
        <v>4.3999999999999999E-5</v>
      </c>
      <c r="BG306">
        <v>5.8999999999999998E-5</v>
      </c>
      <c r="BH306">
        <v>1.11E-4</v>
      </c>
      <c r="BI306">
        <v>7.5299999999999998E-4</v>
      </c>
      <c r="BJ306">
        <v>0.34399999999999997</v>
      </c>
      <c r="BK306">
        <v>2.9E-5</v>
      </c>
      <c r="BL306">
        <v>2.8E-5</v>
      </c>
      <c r="BM306">
        <v>4.2199999999999998E-3</v>
      </c>
      <c r="BN306">
        <v>1.8200000000000001E-2</v>
      </c>
      <c r="BO306">
        <v>1.35E-2</v>
      </c>
      <c r="BP306">
        <v>1.8500000000000001E-3</v>
      </c>
      <c r="BQ306">
        <v>1.9699999999999999E-4</v>
      </c>
      <c r="BR306">
        <v>3.0200000000000001E-3</v>
      </c>
      <c r="BS306">
        <v>1.12E-2</v>
      </c>
    </row>
    <row r="307" spans="1:71" x14ac:dyDescent="0.25">
      <c r="A307" t="s">
        <v>645</v>
      </c>
      <c r="B307">
        <v>2.3599999999999999E-4</v>
      </c>
      <c r="C307">
        <v>3.02</v>
      </c>
      <c r="D307">
        <v>6.6600000000000006E-2</v>
      </c>
      <c r="E307">
        <v>1.0399999999999999E-4</v>
      </c>
      <c r="F307" t="s">
        <v>878</v>
      </c>
      <c r="G307" t="s">
        <v>878</v>
      </c>
      <c r="H307">
        <v>5.3000000000000001E-5</v>
      </c>
      <c r="I307">
        <v>1.3600000000000001E-3</v>
      </c>
      <c r="J307">
        <v>3.36</v>
      </c>
      <c r="K307" t="s">
        <v>878</v>
      </c>
      <c r="L307">
        <v>1.72E-2</v>
      </c>
      <c r="M307" t="s">
        <v>878</v>
      </c>
      <c r="N307">
        <v>7.2800000000000004E-2</v>
      </c>
      <c r="O307">
        <v>2.5000000000000001E-3</v>
      </c>
      <c r="P307">
        <v>5.7000000000000003E-5</v>
      </c>
      <c r="Q307">
        <v>1.72</v>
      </c>
      <c r="R307">
        <v>2.99E-4</v>
      </c>
      <c r="S307">
        <v>1.83E-4</v>
      </c>
      <c r="T307">
        <v>2.13E-4</v>
      </c>
      <c r="U307">
        <v>28.9</v>
      </c>
      <c r="V307">
        <v>1.4300000000000001E-3</v>
      </c>
      <c r="W307">
        <v>3.8400000000000001E-4</v>
      </c>
      <c r="X307" t="s">
        <v>878</v>
      </c>
      <c r="Y307">
        <v>2.6600000000000001E-4</v>
      </c>
      <c r="Z307" t="s">
        <v>878</v>
      </c>
      <c r="AA307">
        <v>6.2000000000000003E-5</v>
      </c>
      <c r="AB307">
        <v>3.6999999999999998E-5</v>
      </c>
      <c r="AC307" t="s">
        <v>878</v>
      </c>
      <c r="AD307">
        <v>2.57</v>
      </c>
      <c r="AE307">
        <v>2.8299999999999999E-2</v>
      </c>
      <c r="AF307">
        <v>1.5499999999999999E-3</v>
      </c>
      <c r="AG307">
        <v>2.9E-5</v>
      </c>
      <c r="AH307">
        <v>1.02</v>
      </c>
      <c r="AI307">
        <v>0.47499999999999998</v>
      </c>
      <c r="AJ307">
        <v>3.1300000000000001E-2</v>
      </c>
      <c r="AK307">
        <v>0.23899999999999999</v>
      </c>
      <c r="AL307">
        <v>5.4000000000000001E-4</v>
      </c>
      <c r="AM307">
        <v>3.0599999999999998E-3</v>
      </c>
      <c r="AN307">
        <v>7.3000000000000001E-3</v>
      </c>
      <c r="AO307">
        <v>9.1999999999999998E-2</v>
      </c>
      <c r="AP307">
        <v>2.63E-3</v>
      </c>
      <c r="AQ307" t="s">
        <v>878</v>
      </c>
      <c r="AR307">
        <v>1.1100000000000001E-3</v>
      </c>
      <c r="AS307" t="s">
        <v>878</v>
      </c>
      <c r="AT307">
        <v>7.0000000000000001E-3</v>
      </c>
      <c r="AU307">
        <v>1.5E-5</v>
      </c>
      <c r="AV307" t="s">
        <v>878</v>
      </c>
      <c r="AW307" t="s">
        <v>878</v>
      </c>
      <c r="AX307">
        <v>3.82</v>
      </c>
      <c r="AY307">
        <v>1.0499999999999999E-3</v>
      </c>
      <c r="AZ307">
        <v>7.4200000000000004E-4</v>
      </c>
      <c r="BA307">
        <v>3.6600000000000001E-4</v>
      </c>
      <c r="BB307">
        <v>13.23</v>
      </c>
      <c r="BC307">
        <v>4.4099999999999999E-4</v>
      </c>
      <c r="BD307">
        <v>1.16E-3</v>
      </c>
      <c r="BE307">
        <v>2.1600000000000001E-2</v>
      </c>
      <c r="BF307">
        <v>4.3000000000000002E-5</v>
      </c>
      <c r="BG307">
        <v>5.3999999999999998E-5</v>
      </c>
      <c r="BH307">
        <v>1.65E-4</v>
      </c>
      <c r="BI307">
        <v>6.4400000000000004E-4</v>
      </c>
      <c r="BJ307">
        <v>0.28299999999999997</v>
      </c>
      <c r="BK307">
        <v>3.0000000000000001E-5</v>
      </c>
      <c r="BL307">
        <v>2.5999999999999998E-5</v>
      </c>
      <c r="BM307">
        <v>5.7000000000000002E-3</v>
      </c>
      <c r="BN307">
        <v>1.23E-2</v>
      </c>
      <c r="BO307">
        <v>1.7899999999999999E-2</v>
      </c>
      <c r="BP307">
        <v>1.7099999999999999E-3</v>
      </c>
      <c r="BQ307">
        <v>1.8599999999999999E-4</v>
      </c>
      <c r="BR307">
        <v>4.0200000000000001E-3</v>
      </c>
      <c r="BS307">
        <v>0.01</v>
      </c>
    </row>
    <row r="308" spans="1:71" x14ac:dyDescent="0.25">
      <c r="A308" t="s">
        <v>647</v>
      </c>
      <c r="B308">
        <v>3.6999999999999999E-4</v>
      </c>
      <c r="C308">
        <v>2.88</v>
      </c>
      <c r="D308">
        <v>6.6000000000000003E-2</v>
      </c>
      <c r="E308">
        <v>1.54E-4</v>
      </c>
      <c r="F308" t="s">
        <v>878</v>
      </c>
      <c r="G308">
        <v>2.94</v>
      </c>
      <c r="H308">
        <v>4.6E-5</v>
      </c>
      <c r="I308">
        <v>1.64E-3</v>
      </c>
      <c r="J308">
        <v>3.27</v>
      </c>
      <c r="K308" t="s">
        <v>878</v>
      </c>
      <c r="L308">
        <v>1.6299999999999999E-2</v>
      </c>
      <c r="M308" t="s">
        <v>878</v>
      </c>
      <c r="N308">
        <v>7.2800000000000004E-2</v>
      </c>
      <c r="O308">
        <v>2.32E-3</v>
      </c>
      <c r="P308">
        <v>5.3000000000000001E-5</v>
      </c>
      <c r="Q308">
        <v>2.5299999999999998</v>
      </c>
      <c r="R308">
        <v>2.9700000000000001E-4</v>
      </c>
      <c r="S308">
        <v>1.8200000000000001E-4</v>
      </c>
      <c r="T308">
        <v>2.1100000000000001E-4</v>
      </c>
      <c r="U308">
        <v>29.25</v>
      </c>
      <c r="V308">
        <v>1.3500000000000001E-3</v>
      </c>
      <c r="W308">
        <v>3.79E-4</v>
      </c>
      <c r="X308">
        <v>3.8000000000000002E-5</v>
      </c>
      <c r="Y308">
        <v>2.5999999999999998E-4</v>
      </c>
      <c r="Z308" t="s">
        <v>878</v>
      </c>
      <c r="AA308">
        <v>6.2000000000000003E-5</v>
      </c>
      <c r="AB308">
        <v>5.1E-5</v>
      </c>
      <c r="AC308" t="s">
        <v>878</v>
      </c>
      <c r="AD308">
        <v>2.48</v>
      </c>
      <c r="AE308">
        <v>2.86E-2</v>
      </c>
      <c r="AF308">
        <v>1.5200000000000001E-3</v>
      </c>
      <c r="AG308">
        <v>2.9E-5</v>
      </c>
      <c r="AH308">
        <v>0.98499999999999999</v>
      </c>
      <c r="AI308">
        <v>0.46300000000000002</v>
      </c>
      <c r="AJ308">
        <v>3.7600000000000001E-2</v>
      </c>
      <c r="AK308">
        <v>0.182</v>
      </c>
      <c r="AL308">
        <v>5.2499999999999997E-4</v>
      </c>
      <c r="AM308">
        <v>2.9499999999999999E-3</v>
      </c>
      <c r="AN308">
        <v>7.1000000000000004E-3</v>
      </c>
      <c r="AO308">
        <v>9.1999999999999998E-2</v>
      </c>
      <c r="AP308">
        <v>4.3800000000000002E-3</v>
      </c>
      <c r="AQ308" t="s">
        <v>878</v>
      </c>
      <c r="AR308">
        <v>1.09E-3</v>
      </c>
      <c r="AS308" t="s">
        <v>878</v>
      </c>
      <c r="AT308">
        <v>6.7000000000000002E-3</v>
      </c>
      <c r="AU308">
        <v>1.8E-5</v>
      </c>
      <c r="AV308" t="s">
        <v>878</v>
      </c>
      <c r="AW308" t="s">
        <v>878</v>
      </c>
      <c r="AX308">
        <v>4.7300000000000004</v>
      </c>
      <c r="AY308">
        <v>1.14E-3</v>
      </c>
      <c r="AZ308">
        <v>7.0399999999999998E-4</v>
      </c>
      <c r="BA308">
        <v>4.7600000000000002E-4</v>
      </c>
      <c r="BB308">
        <v>12.57</v>
      </c>
      <c r="BC308">
        <v>4.4999999999999999E-4</v>
      </c>
      <c r="BD308">
        <v>1.1999999999999999E-3</v>
      </c>
      <c r="BE308">
        <v>1.9400000000000001E-2</v>
      </c>
      <c r="BF308">
        <v>4.1E-5</v>
      </c>
      <c r="BG308">
        <v>5.3999999999999998E-5</v>
      </c>
      <c r="BH308" t="s">
        <v>878</v>
      </c>
      <c r="BI308">
        <v>6.6699999999999995E-4</v>
      </c>
      <c r="BJ308">
        <v>0.27100000000000002</v>
      </c>
      <c r="BK308">
        <v>3.0000000000000001E-5</v>
      </c>
      <c r="BL308">
        <v>2.5000000000000001E-5</v>
      </c>
      <c r="BM308">
        <v>5.7000000000000002E-3</v>
      </c>
      <c r="BN308">
        <v>1.15E-2</v>
      </c>
      <c r="BO308">
        <v>1.77E-2</v>
      </c>
      <c r="BP308">
        <v>1.66E-3</v>
      </c>
      <c r="BQ308">
        <v>1.84E-4</v>
      </c>
      <c r="BR308">
        <v>5.4999999999999997E-3</v>
      </c>
      <c r="BS308">
        <v>9.7999999999999997E-3</v>
      </c>
    </row>
    <row r="309" spans="1:71" x14ac:dyDescent="0.25">
      <c r="A309" t="s">
        <v>648</v>
      </c>
      <c r="B309" t="s">
        <v>878</v>
      </c>
      <c r="C309" t="s">
        <v>878</v>
      </c>
      <c r="D309" t="s">
        <v>878</v>
      </c>
      <c r="E309">
        <v>3.4600000000000001E-5</v>
      </c>
      <c r="F309" t="s">
        <v>878</v>
      </c>
      <c r="G309" t="s">
        <v>878</v>
      </c>
      <c r="H309" t="s">
        <v>878</v>
      </c>
      <c r="I309" t="s">
        <v>878</v>
      </c>
      <c r="J309" t="s">
        <v>878</v>
      </c>
      <c r="K309" t="s">
        <v>878</v>
      </c>
      <c r="L309" t="s">
        <v>878</v>
      </c>
      <c r="M309" t="s">
        <v>878</v>
      </c>
      <c r="N309" t="s">
        <v>878</v>
      </c>
      <c r="O309" t="s">
        <v>878</v>
      </c>
      <c r="P309" t="s">
        <v>878</v>
      </c>
      <c r="Q309">
        <v>0.34399999999999997</v>
      </c>
      <c r="R309" t="s">
        <v>878</v>
      </c>
      <c r="S309" t="s">
        <v>878</v>
      </c>
      <c r="T309" t="s">
        <v>878</v>
      </c>
      <c r="U309" t="s">
        <v>878</v>
      </c>
      <c r="V309" t="s">
        <v>878</v>
      </c>
      <c r="W309" t="s">
        <v>878</v>
      </c>
      <c r="X309" t="s">
        <v>878</v>
      </c>
      <c r="Y309" t="s">
        <v>878</v>
      </c>
      <c r="Z309" t="s">
        <v>878</v>
      </c>
      <c r="AA309" t="s">
        <v>878</v>
      </c>
      <c r="AB309" t="s">
        <v>878</v>
      </c>
      <c r="AC309" t="s">
        <v>878</v>
      </c>
      <c r="AD309" t="s">
        <v>878</v>
      </c>
      <c r="AE309" t="s">
        <v>878</v>
      </c>
      <c r="AF309" t="s">
        <v>878</v>
      </c>
      <c r="AG309" t="s">
        <v>878</v>
      </c>
      <c r="AH309" t="s">
        <v>878</v>
      </c>
      <c r="AI309" t="s">
        <v>878</v>
      </c>
      <c r="AJ309">
        <v>2.6700000000000002E-2</v>
      </c>
      <c r="AK309" t="s">
        <v>878</v>
      </c>
      <c r="AL309" t="s">
        <v>878</v>
      </c>
      <c r="AM309" t="s">
        <v>878</v>
      </c>
      <c r="AN309" t="s">
        <v>878</v>
      </c>
      <c r="AO309" t="s">
        <v>878</v>
      </c>
      <c r="AP309" t="s">
        <v>878</v>
      </c>
      <c r="AQ309" t="s">
        <v>878</v>
      </c>
      <c r="AR309" t="s">
        <v>878</v>
      </c>
      <c r="AS309" t="s">
        <v>878</v>
      </c>
      <c r="AT309" t="s">
        <v>878</v>
      </c>
      <c r="AU309" t="s">
        <v>878</v>
      </c>
      <c r="AV309" t="s">
        <v>878</v>
      </c>
      <c r="AW309" t="s">
        <v>878</v>
      </c>
      <c r="AX309">
        <v>0.47099999999999997</v>
      </c>
      <c r="AY309" t="s">
        <v>878</v>
      </c>
      <c r="AZ309" t="s">
        <v>878</v>
      </c>
      <c r="BA309" t="s">
        <v>878</v>
      </c>
      <c r="BB309" t="s">
        <v>878</v>
      </c>
      <c r="BC309" t="s">
        <v>878</v>
      </c>
      <c r="BD309" t="s">
        <v>878</v>
      </c>
      <c r="BE309" t="s">
        <v>878</v>
      </c>
      <c r="BF309" t="s">
        <v>878</v>
      </c>
      <c r="BG309" t="s">
        <v>878</v>
      </c>
      <c r="BH309" t="s">
        <v>878</v>
      </c>
      <c r="BI309" t="s">
        <v>878</v>
      </c>
      <c r="BJ309" t="s">
        <v>878</v>
      </c>
      <c r="BK309" t="s">
        <v>878</v>
      </c>
      <c r="BL309" t="s">
        <v>878</v>
      </c>
      <c r="BM309" t="s">
        <v>878</v>
      </c>
      <c r="BN309" t="s">
        <v>878</v>
      </c>
      <c r="BO309" t="s">
        <v>878</v>
      </c>
      <c r="BP309" t="s">
        <v>878</v>
      </c>
      <c r="BQ309" t="s">
        <v>878</v>
      </c>
      <c r="BR309" t="s">
        <v>878</v>
      </c>
      <c r="BS309" t="s">
        <v>878</v>
      </c>
    </row>
    <row r="310" spans="1:71" x14ac:dyDescent="0.25">
      <c r="A310" t="s">
        <v>649</v>
      </c>
      <c r="B310" t="s">
        <v>878</v>
      </c>
      <c r="C310" t="s">
        <v>878</v>
      </c>
      <c r="D310" t="s">
        <v>878</v>
      </c>
      <c r="E310">
        <v>1.8300000000000001E-5</v>
      </c>
      <c r="F310" t="s">
        <v>878</v>
      </c>
      <c r="G310" t="s">
        <v>878</v>
      </c>
      <c r="H310" t="s">
        <v>878</v>
      </c>
      <c r="I310" t="s">
        <v>878</v>
      </c>
      <c r="J310" t="s">
        <v>878</v>
      </c>
      <c r="K310" t="s">
        <v>878</v>
      </c>
      <c r="L310" t="s">
        <v>878</v>
      </c>
      <c r="M310" t="s">
        <v>878</v>
      </c>
      <c r="N310" t="s">
        <v>878</v>
      </c>
      <c r="O310" t="s">
        <v>878</v>
      </c>
      <c r="P310" t="s">
        <v>878</v>
      </c>
      <c r="Q310">
        <v>0.38700000000000001</v>
      </c>
      <c r="R310" t="s">
        <v>878</v>
      </c>
      <c r="S310" t="s">
        <v>878</v>
      </c>
      <c r="T310" t="s">
        <v>878</v>
      </c>
      <c r="U310" t="s">
        <v>878</v>
      </c>
      <c r="V310" t="s">
        <v>878</v>
      </c>
      <c r="W310" t="s">
        <v>878</v>
      </c>
      <c r="X310" t="s">
        <v>878</v>
      </c>
      <c r="Y310" t="s">
        <v>878</v>
      </c>
      <c r="Z310" t="s">
        <v>878</v>
      </c>
      <c r="AA310" t="s">
        <v>878</v>
      </c>
      <c r="AB310" t="s">
        <v>878</v>
      </c>
      <c r="AC310" t="s">
        <v>878</v>
      </c>
      <c r="AD310" t="s">
        <v>878</v>
      </c>
      <c r="AE310" t="s">
        <v>878</v>
      </c>
      <c r="AF310" t="s">
        <v>878</v>
      </c>
      <c r="AG310" t="s">
        <v>878</v>
      </c>
      <c r="AH310" t="s">
        <v>878</v>
      </c>
      <c r="AI310" t="s">
        <v>878</v>
      </c>
      <c r="AJ310" t="s">
        <v>878</v>
      </c>
      <c r="AK310" t="s">
        <v>878</v>
      </c>
      <c r="AL310" t="s">
        <v>878</v>
      </c>
      <c r="AM310" t="s">
        <v>878</v>
      </c>
      <c r="AN310" t="s">
        <v>878</v>
      </c>
      <c r="AO310" t="s">
        <v>878</v>
      </c>
      <c r="AP310" t="s">
        <v>878</v>
      </c>
      <c r="AQ310" t="s">
        <v>878</v>
      </c>
      <c r="AR310" t="s">
        <v>878</v>
      </c>
      <c r="AS310" t="s">
        <v>878</v>
      </c>
      <c r="AT310" t="s">
        <v>878</v>
      </c>
      <c r="AU310" t="s">
        <v>878</v>
      </c>
      <c r="AV310" t="s">
        <v>878</v>
      </c>
      <c r="AW310" t="s">
        <v>878</v>
      </c>
      <c r="AX310" t="s">
        <v>878</v>
      </c>
      <c r="AY310" t="s">
        <v>878</v>
      </c>
      <c r="AZ310" t="s">
        <v>878</v>
      </c>
      <c r="BA310" t="s">
        <v>878</v>
      </c>
      <c r="BB310" t="s">
        <v>878</v>
      </c>
      <c r="BC310" t="s">
        <v>878</v>
      </c>
      <c r="BD310" t="s">
        <v>878</v>
      </c>
      <c r="BE310" t="s">
        <v>878</v>
      </c>
      <c r="BF310" t="s">
        <v>878</v>
      </c>
      <c r="BG310" t="s">
        <v>878</v>
      </c>
      <c r="BH310" t="s">
        <v>878</v>
      </c>
      <c r="BI310" t="s">
        <v>878</v>
      </c>
      <c r="BJ310" t="s">
        <v>878</v>
      </c>
      <c r="BK310" t="s">
        <v>878</v>
      </c>
      <c r="BL310" t="s">
        <v>878</v>
      </c>
      <c r="BM310" t="s">
        <v>878</v>
      </c>
      <c r="BN310" t="s">
        <v>878</v>
      </c>
      <c r="BO310" t="s">
        <v>878</v>
      </c>
      <c r="BP310" t="s">
        <v>878</v>
      </c>
      <c r="BQ310" t="s">
        <v>878</v>
      </c>
      <c r="BR310" t="s">
        <v>878</v>
      </c>
      <c r="BS310" t="s">
        <v>878</v>
      </c>
    </row>
    <row r="311" spans="1:71" x14ac:dyDescent="0.25">
      <c r="A311" t="s">
        <v>650</v>
      </c>
      <c r="B311" t="s">
        <v>878</v>
      </c>
      <c r="C311" t="s">
        <v>878</v>
      </c>
      <c r="D311" t="s">
        <v>878</v>
      </c>
      <c r="E311">
        <v>3.0700000000000001E-5</v>
      </c>
      <c r="F311" t="s">
        <v>878</v>
      </c>
      <c r="G311" t="s">
        <v>878</v>
      </c>
      <c r="H311" t="s">
        <v>878</v>
      </c>
      <c r="I311" t="s">
        <v>878</v>
      </c>
      <c r="J311" t="s">
        <v>878</v>
      </c>
      <c r="K311" t="s">
        <v>878</v>
      </c>
      <c r="L311" t="s">
        <v>878</v>
      </c>
      <c r="M311" t="s">
        <v>878</v>
      </c>
      <c r="N311" t="s">
        <v>878</v>
      </c>
      <c r="O311" t="s">
        <v>878</v>
      </c>
      <c r="P311" t="s">
        <v>878</v>
      </c>
      <c r="Q311">
        <v>0.33379999999999999</v>
      </c>
      <c r="R311" t="s">
        <v>878</v>
      </c>
      <c r="S311" t="s">
        <v>878</v>
      </c>
      <c r="T311" t="s">
        <v>878</v>
      </c>
      <c r="U311" t="s">
        <v>878</v>
      </c>
      <c r="V311" t="s">
        <v>878</v>
      </c>
      <c r="W311" t="s">
        <v>878</v>
      </c>
      <c r="X311" t="s">
        <v>878</v>
      </c>
      <c r="Y311" t="s">
        <v>878</v>
      </c>
      <c r="Z311" t="s">
        <v>878</v>
      </c>
      <c r="AA311" t="s">
        <v>878</v>
      </c>
      <c r="AB311" t="s">
        <v>878</v>
      </c>
      <c r="AC311" t="s">
        <v>878</v>
      </c>
      <c r="AD311" t="s">
        <v>878</v>
      </c>
      <c r="AE311" t="s">
        <v>878</v>
      </c>
      <c r="AF311" t="s">
        <v>878</v>
      </c>
      <c r="AG311" t="s">
        <v>878</v>
      </c>
      <c r="AH311" t="s">
        <v>878</v>
      </c>
      <c r="AI311" t="s">
        <v>878</v>
      </c>
      <c r="AJ311" t="s">
        <v>878</v>
      </c>
      <c r="AK311" t="s">
        <v>878</v>
      </c>
      <c r="AL311" t="s">
        <v>878</v>
      </c>
      <c r="AM311" t="s">
        <v>878</v>
      </c>
      <c r="AN311" t="s">
        <v>878</v>
      </c>
      <c r="AO311" t="s">
        <v>878</v>
      </c>
      <c r="AP311" t="s">
        <v>878</v>
      </c>
      <c r="AQ311" t="s">
        <v>878</v>
      </c>
      <c r="AR311" t="s">
        <v>878</v>
      </c>
      <c r="AS311" t="s">
        <v>878</v>
      </c>
      <c r="AT311" t="s">
        <v>878</v>
      </c>
      <c r="AU311" t="s">
        <v>878</v>
      </c>
      <c r="AV311" t="s">
        <v>878</v>
      </c>
      <c r="AW311" t="s">
        <v>878</v>
      </c>
      <c r="AX311" t="s">
        <v>878</v>
      </c>
      <c r="AY311" t="s">
        <v>878</v>
      </c>
      <c r="AZ311" t="s">
        <v>878</v>
      </c>
      <c r="BA311" t="s">
        <v>878</v>
      </c>
      <c r="BB311" t="s">
        <v>878</v>
      </c>
      <c r="BC311" t="s">
        <v>878</v>
      </c>
      <c r="BD311" t="s">
        <v>878</v>
      </c>
      <c r="BE311" t="s">
        <v>878</v>
      </c>
      <c r="BF311" t="s">
        <v>878</v>
      </c>
      <c r="BG311" t="s">
        <v>878</v>
      </c>
      <c r="BH311" t="s">
        <v>878</v>
      </c>
      <c r="BI311" t="s">
        <v>878</v>
      </c>
      <c r="BJ311" t="s">
        <v>878</v>
      </c>
      <c r="BK311" t="s">
        <v>878</v>
      </c>
      <c r="BL311" t="s">
        <v>878</v>
      </c>
      <c r="BM311" t="s">
        <v>878</v>
      </c>
      <c r="BN311" t="s">
        <v>878</v>
      </c>
      <c r="BO311" t="s">
        <v>878</v>
      </c>
      <c r="BP311" t="s">
        <v>878</v>
      </c>
      <c r="BQ311" t="s">
        <v>878</v>
      </c>
      <c r="BR311" t="s">
        <v>878</v>
      </c>
      <c r="BS311" t="s">
        <v>878</v>
      </c>
    </row>
    <row r="312" spans="1:71" x14ac:dyDescent="0.25">
      <c r="A312" t="s">
        <v>651</v>
      </c>
      <c r="B312" t="s">
        <v>878</v>
      </c>
      <c r="C312" t="s">
        <v>878</v>
      </c>
      <c r="D312" t="s">
        <v>878</v>
      </c>
      <c r="E312">
        <v>3.8000000000000002E-5</v>
      </c>
      <c r="F312" t="s">
        <v>878</v>
      </c>
      <c r="G312" t="s">
        <v>878</v>
      </c>
      <c r="H312" t="s">
        <v>878</v>
      </c>
      <c r="I312" t="s">
        <v>878</v>
      </c>
      <c r="J312" t="s">
        <v>878</v>
      </c>
      <c r="K312" t="s">
        <v>878</v>
      </c>
      <c r="L312" t="s">
        <v>878</v>
      </c>
      <c r="M312" t="s">
        <v>878</v>
      </c>
      <c r="N312" t="s">
        <v>878</v>
      </c>
      <c r="O312" t="s">
        <v>878</v>
      </c>
      <c r="P312" t="s">
        <v>878</v>
      </c>
      <c r="Q312">
        <v>0.41299999999999998</v>
      </c>
      <c r="R312" t="s">
        <v>878</v>
      </c>
      <c r="S312" t="s">
        <v>878</v>
      </c>
      <c r="T312" t="s">
        <v>878</v>
      </c>
      <c r="U312" t="s">
        <v>878</v>
      </c>
      <c r="V312" t="s">
        <v>878</v>
      </c>
      <c r="W312" t="s">
        <v>878</v>
      </c>
      <c r="X312" t="s">
        <v>878</v>
      </c>
      <c r="Y312" t="s">
        <v>878</v>
      </c>
      <c r="Z312" t="s">
        <v>878</v>
      </c>
      <c r="AA312" t="s">
        <v>878</v>
      </c>
      <c r="AB312" t="s">
        <v>878</v>
      </c>
      <c r="AC312" t="s">
        <v>878</v>
      </c>
      <c r="AD312" t="s">
        <v>878</v>
      </c>
      <c r="AE312" t="s">
        <v>878</v>
      </c>
      <c r="AF312" t="s">
        <v>878</v>
      </c>
      <c r="AG312" t="s">
        <v>878</v>
      </c>
      <c r="AH312" t="s">
        <v>878</v>
      </c>
      <c r="AI312" t="s">
        <v>878</v>
      </c>
      <c r="AJ312" t="s">
        <v>878</v>
      </c>
      <c r="AK312" t="s">
        <v>878</v>
      </c>
      <c r="AL312" t="s">
        <v>878</v>
      </c>
      <c r="AM312" t="s">
        <v>878</v>
      </c>
      <c r="AN312" t="s">
        <v>878</v>
      </c>
      <c r="AO312" t="s">
        <v>878</v>
      </c>
      <c r="AP312" t="s">
        <v>878</v>
      </c>
      <c r="AQ312" t="s">
        <v>878</v>
      </c>
      <c r="AR312" t="s">
        <v>878</v>
      </c>
      <c r="AS312" t="s">
        <v>878</v>
      </c>
      <c r="AT312" t="s">
        <v>878</v>
      </c>
      <c r="AU312" t="s">
        <v>878</v>
      </c>
      <c r="AV312" t="s">
        <v>878</v>
      </c>
      <c r="AW312" t="s">
        <v>878</v>
      </c>
      <c r="AX312" t="s">
        <v>878</v>
      </c>
      <c r="AY312" t="s">
        <v>878</v>
      </c>
      <c r="AZ312" t="s">
        <v>878</v>
      </c>
      <c r="BA312" t="s">
        <v>878</v>
      </c>
      <c r="BB312" t="s">
        <v>878</v>
      </c>
      <c r="BC312" t="s">
        <v>878</v>
      </c>
      <c r="BD312" t="s">
        <v>878</v>
      </c>
      <c r="BE312" t="s">
        <v>878</v>
      </c>
      <c r="BF312" t="s">
        <v>878</v>
      </c>
      <c r="BG312" t="s">
        <v>878</v>
      </c>
      <c r="BH312" t="s">
        <v>878</v>
      </c>
      <c r="BI312" t="s">
        <v>878</v>
      </c>
      <c r="BJ312" t="s">
        <v>878</v>
      </c>
      <c r="BK312" t="s">
        <v>878</v>
      </c>
      <c r="BL312" t="s">
        <v>878</v>
      </c>
      <c r="BM312" t="s">
        <v>878</v>
      </c>
      <c r="BN312" t="s">
        <v>878</v>
      </c>
      <c r="BO312" t="s">
        <v>878</v>
      </c>
      <c r="BP312" t="s">
        <v>878</v>
      </c>
      <c r="BQ312" t="s">
        <v>878</v>
      </c>
      <c r="BR312" t="s">
        <v>878</v>
      </c>
      <c r="BS312" t="s">
        <v>878</v>
      </c>
    </row>
    <row r="313" spans="1:71" x14ac:dyDescent="0.25">
      <c r="A313" t="s">
        <v>652</v>
      </c>
      <c r="B313" t="s">
        <v>878</v>
      </c>
      <c r="C313" t="s">
        <v>878</v>
      </c>
      <c r="D313" t="s">
        <v>878</v>
      </c>
      <c r="E313">
        <v>6.2299999999999996E-5</v>
      </c>
      <c r="F313" t="s">
        <v>878</v>
      </c>
      <c r="G313" t="s">
        <v>878</v>
      </c>
      <c r="H313" t="s">
        <v>878</v>
      </c>
      <c r="I313" t="s">
        <v>878</v>
      </c>
      <c r="J313" t="s">
        <v>878</v>
      </c>
      <c r="K313" t="s">
        <v>878</v>
      </c>
      <c r="L313" t="s">
        <v>878</v>
      </c>
      <c r="M313" t="s">
        <v>878</v>
      </c>
      <c r="N313" t="s">
        <v>878</v>
      </c>
      <c r="O313" t="s">
        <v>878</v>
      </c>
      <c r="P313" t="s">
        <v>878</v>
      </c>
      <c r="Q313">
        <v>0.54600000000000004</v>
      </c>
      <c r="R313" t="s">
        <v>878</v>
      </c>
      <c r="S313" t="s">
        <v>878</v>
      </c>
      <c r="T313" t="s">
        <v>878</v>
      </c>
      <c r="U313" t="s">
        <v>878</v>
      </c>
      <c r="V313" t="s">
        <v>878</v>
      </c>
      <c r="W313" t="s">
        <v>878</v>
      </c>
      <c r="X313" t="s">
        <v>878</v>
      </c>
      <c r="Y313" t="s">
        <v>878</v>
      </c>
      <c r="Z313" t="s">
        <v>878</v>
      </c>
      <c r="AA313" t="s">
        <v>878</v>
      </c>
      <c r="AB313" t="s">
        <v>878</v>
      </c>
      <c r="AC313" t="s">
        <v>878</v>
      </c>
      <c r="AD313" t="s">
        <v>878</v>
      </c>
      <c r="AE313" t="s">
        <v>878</v>
      </c>
      <c r="AF313" t="s">
        <v>878</v>
      </c>
      <c r="AG313" t="s">
        <v>878</v>
      </c>
      <c r="AH313" t="s">
        <v>878</v>
      </c>
      <c r="AI313" t="s">
        <v>878</v>
      </c>
      <c r="AJ313" t="s">
        <v>878</v>
      </c>
      <c r="AK313" t="s">
        <v>878</v>
      </c>
      <c r="AL313" t="s">
        <v>878</v>
      </c>
      <c r="AM313" t="s">
        <v>878</v>
      </c>
      <c r="AN313" t="s">
        <v>878</v>
      </c>
      <c r="AO313" t="s">
        <v>878</v>
      </c>
      <c r="AP313" t="s">
        <v>878</v>
      </c>
      <c r="AQ313" t="s">
        <v>878</v>
      </c>
      <c r="AR313" t="s">
        <v>878</v>
      </c>
      <c r="AS313" t="s">
        <v>878</v>
      </c>
      <c r="AT313" t="s">
        <v>878</v>
      </c>
      <c r="AU313" t="s">
        <v>878</v>
      </c>
      <c r="AV313" t="s">
        <v>878</v>
      </c>
      <c r="AW313" t="s">
        <v>878</v>
      </c>
      <c r="AX313" t="s">
        <v>878</v>
      </c>
      <c r="AY313" t="s">
        <v>878</v>
      </c>
      <c r="AZ313" t="s">
        <v>878</v>
      </c>
      <c r="BA313" t="s">
        <v>878</v>
      </c>
      <c r="BB313" t="s">
        <v>878</v>
      </c>
      <c r="BC313" t="s">
        <v>878</v>
      </c>
      <c r="BD313" t="s">
        <v>878</v>
      </c>
      <c r="BE313" t="s">
        <v>878</v>
      </c>
      <c r="BF313" t="s">
        <v>878</v>
      </c>
      <c r="BG313" t="s">
        <v>878</v>
      </c>
      <c r="BH313" t="s">
        <v>878</v>
      </c>
      <c r="BI313" t="s">
        <v>878</v>
      </c>
      <c r="BJ313" t="s">
        <v>878</v>
      </c>
      <c r="BK313" t="s">
        <v>878</v>
      </c>
      <c r="BL313" t="s">
        <v>878</v>
      </c>
      <c r="BM313" t="s">
        <v>878</v>
      </c>
      <c r="BN313" t="s">
        <v>878</v>
      </c>
      <c r="BO313" t="s">
        <v>878</v>
      </c>
      <c r="BP313" t="s">
        <v>878</v>
      </c>
      <c r="BQ313" t="s">
        <v>878</v>
      </c>
      <c r="BR313" t="s">
        <v>878</v>
      </c>
      <c r="BS313" t="s">
        <v>878</v>
      </c>
    </row>
    <row r="314" spans="1:71" x14ac:dyDescent="0.25">
      <c r="A314" t="s">
        <v>653</v>
      </c>
      <c r="B314" t="s">
        <v>878</v>
      </c>
      <c r="C314" t="s">
        <v>878</v>
      </c>
      <c r="D314" t="s">
        <v>878</v>
      </c>
      <c r="E314">
        <v>2.9E-4</v>
      </c>
      <c r="F314" t="s">
        <v>878</v>
      </c>
      <c r="G314" t="s">
        <v>878</v>
      </c>
      <c r="H314" t="s">
        <v>878</v>
      </c>
      <c r="I314" t="s">
        <v>878</v>
      </c>
      <c r="J314" t="s">
        <v>878</v>
      </c>
      <c r="K314" t="s">
        <v>878</v>
      </c>
      <c r="L314" t="s">
        <v>878</v>
      </c>
      <c r="M314" t="s">
        <v>878</v>
      </c>
      <c r="N314" t="s">
        <v>878</v>
      </c>
      <c r="O314" t="s">
        <v>878</v>
      </c>
      <c r="P314" t="s">
        <v>878</v>
      </c>
      <c r="Q314">
        <v>1.55</v>
      </c>
      <c r="R314" t="s">
        <v>878</v>
      </c>
      <c r="S314" t="s">
        <v>878</v>
      </c>
      <c r="T314" t="s">
        <v>878</v>
      </c>
      <c r="U314" t="s">
        <v>878</v>
      </c>
      <c r="V314" t="s">
        <v>878</v>
      </c>
      <c r="W314" t="s">
        <v>878</v>
      </c>
      <c r="X314" t="s">
        <v>878</v>
      </c>
      <c r="Y314" t="s">
        <v>878</v>
      </c>
      <c r="Z314" t="s">
        <v>878</v>
      </c>
      <c r="AA314" t="s">
        <v>878</v>
      </c>
      <c r="AB314" t="s">
        <v>878</v>
      </c>
      <c r="AC314" t="s">
        <v>878</v>
      </c>
      <c r="AD314" t="s">
        <v>878</v>
      </c>
      <c r="AE314" t="s">
        <v>878</v>
      </c>
      <c r="AF314" t="s">
        <v>878</v>
      </c>
      <c r="AG314" t="s">
        <v>878</v>
      </c>
      <c r="AH314" t="s">
        <v>878</v>
      </c>
      <c r="AI314" t="s">
        <v>878</v>
      </c>
      <c r="AJ314" t="s">
        <v>878</v>
      </c>
      <c r="AK314" t="s">
        <v>878</v>
      </c>
      <c r="AL314" t="s">
        <v>878</v>
      </c>
      <c r="AM314" t="s">
        <v>878</v>
      </c>
      <c r="AN314" t="s">
        <v>878</v>
      </c>
      <c r="AO314" t="s">
        <v>878</v>
      </c>
      <c r="AP314" t="s">
        <v>878</v>
      </c>
      <c r="AQ314" t="s">
        <v>878</v>
      </c>
      <c r="AR314" t="s">
        <v>878</v>
      </c>
      <c r="AS314" t="s">
        <v>878</v>
      </c>
      <c r="AT314" t="s">
        <v>878</v>
      </c>
      <c r="AU314" t="s">
        <v>878</v>
      </c>
      <c r="AV314" t="s">
        <v>878</v>
      </c>
      <c r="AW314" t="s">
        <v>878</v>
      </c>
      <c r="AX314" t="s">
        <v>878</v>
      </c>
      <c r="AY314" t="s">
        <v>878</v>
      </c>
      <c r="AZ314" t="s">
        <v>878</v>
      </c>
      <c r="BA314" t="s">
        <v>878</v>
      </c>
      <c r="BB314" t="s">
        <v>878</v>
      </c>
      <c r="BC314" t="s">
        <v>878</v>
      </c>
      <c r="BD314" t="s">
        <v>878</v>
      </c>
      <c r="BE314" t="s">
        <v>878</v>
      </c>
      <c r="BF314" t="s">
        <v>878</v>
      </c>
      <c r="BG314" t="s">
        <v>878</v>
      </c>
      <c r="BH314" t="s">
        <v>878</v>
      </c>
      <c r="BI314" t="s">
        <v>878</v>
      </c>
      <c r="BJ314" t="s">
        <v>878</v>
      </c>
      <c r="BK314" t="s">
        <v>878</v>
      </c>
      <c r="BL314" t="s">
        <v>878</v>
      </c>
      <c r="BM314" t="s">
        <v>878</v>
      </c>
      <c r="BN314" t="s">
        <v>878</v>
      </c>
      <c r="BO314" t="s">
        <v>878</v>
      </c>
      <c r="BP314" t="s">
        <v>878</v>
      </c>
      <c r="BQ314" t="s">
        <v>878</v>
      </c>
      <c r="BR314" t="s">
        <v>878</v>
      </c>
      <c r="BS314" t="s">
        <v>878</v>
      </c>
    </row>
    <row r="315" spans="1:71" x14ac:dyDescent="0.25">
      <c r="A315" t="s">
        <v>654</v>
      </c>
      <c r="B315">
        <v>8.6000000000000007E-6</v>
      </c>
      <c r="C315">
        <v>2.84</v>
      </c>
      <c r="D315">
        <v>5.8200000000000005E-4</v>
      </c>
      <c r="E315" t="s">
        <v>878</v>
      </c>
      <c r="F315">
        <v>2.29E-2</v>
      </c>
      <c r="G315">
        <v>3.5200000000000002E-2</v>
      </c>
      <c r="H315">
        <v>1.3100000000000001E-4</v>
      </c>
      <c r="I315">
        <v>1.3999999999999999E-4</v>
      </c>
      <c r="J315">
        <v>6.91</v>
      </c>
      <c r="K315">
        <v>1.2999999999999999E-5</v>
      </c>
      <c r="L315">
        <v>3.6600000000000001E-3</v>
      </c>
      <c r="M315" t="s">
        <v>878</v>
      </c>
      <c r="N315">
        <v>0.14799999999999999</v>
      </c>
      <c r="O315">
        <v>2.31E-3</v>
      </c>
      <c r="P315">
        <v>5.8E-5</v>
      </c>
      <c r="Q315">
        <v>0.27700000000000002</v>
      </c>
      <c r="R315">
        <v>3.3E-4</v>
      </c>
      <c r="S315">
        <v>1.76E-4</v>
      </c>
      <c r="T315">
        <v>8.3999999999999995E-5</v>
      </c>
      <c r="U315">
        <v>1.28</v>
      </c>
      <c r="V315">
        <v>7.6499999999999995E-4</v>
      </c>
      <c r="W315">
        <v>4.0200000000000001E-4</v>
      </c>
      <c r="X315" t="s">
        <v>878</v>
      </c>
      <c r="Y315">
        <v>2.1900000000000001E-4</v>
      </c>
      <c r="Z315">
        <v>2.2000000000000001E-6</v>
      </c>
      <c r="AA315">
        <v>6.2000000000000003E-5</v>
      </c>
      <c r="AB315">
        <v>1.8E-5</v>
      </c>
      <c r="AC315" t="s">
        <v>878</v>
      </c>
      <c r="AD315">
        <v>0.61399999999999999</v>
      </c>
      <c r="AE315">
        <v>1.92E-3</v>
      </c>
      <c r="AF315">
        <v>1.0500000000000001E-2</v>
      </c>
      <c r="AG315">
        <v>2.3E-5</v>
      </c>
      <c r="AH315">
        <v>6.43</v>
      </c>
      <c r="AI315">
        <v>0.11899999999999999</v>
      </c>
      <c r="AJ315">
        <v>2.2499999999999999E-4</v>
      </c>
      <c r="AK315">
        <v>0.04</v>
      </c>
      <c r="AL315">
        <v>5.9800000000000001E-4</v>
      </c>
      <c r="AM315">
        <v>1.8500000000000001E-3</v>
      </c>
      <c r="AN315">
        <v>1.5399999999999999E-3</v>
      </c>
      <c r="AO315">
        <v>3.5999999999999997E-2</v>
      </c>
      <c r="AP315">
        <v>1.3699999999999999E-3</v>
      </c>
      <c r="AQ315" t="s">
        <v>878</v>
      </c>
      <c r="AR315">
        <v>4.6099999999999998E-4</v>
      </c>
      <c r="AS315" t="s">
        <v>878</v>
      </c>
      <c r="AT315">
        <v>2.2899999999999999E-3</v>
      </c>
      <c r="AU315">
        <v>7.9999999999999996E-7</v>
      </c>
      <c r="AV315" t="s">
        <v>878</v>
      </c>
      <c r="AW315" t="s">
        <v>878</v>
      </c>
      <c r="AX315">
        <v>0.23300000000000001</v>
      </c>
      <c r="AY315">
        <v>3.1999999999999999E-5</v>
      </c>
      <c r="AZ315">
        <v>6.2699999999999995E-4</v>
      </c>
      <c r="BA315">
        <v>1.11E-4</v>
      </c>
      <c r="BB315">
        <v>24.6758895</v>
      </c>
      <c r="BC315">
        <v>4.37E-4</v>
      </c>
      <c r="BD315">
        <v>1.18E-4</v>
      </c>
      <c r="BE315">
        <v>5.5999999999999999E-3</v>
      </c>
      <c r="BF315" t="s">
        <v>878</v>
      </c>
      <c r="BG315">
        <v>6.2000000000000003E-5</v>
      </c>
      <c r="BH315">
        <v>3.4999999999999999E-6</v>
      </c>
      <c r="BI315">
        <v>5.1500000000000005E-4</v>
      </c>
      <c r="BJ315">
        <v>0.18819369999999999</v>
      </c>
      <c r="BK315">
        <v>9.3999999999999998E-6</v>
      </c>
      <c r="BL315">
        <v>2.5000000000000001E-5</v>
      </c>
      <c r="BM315">
        <v>2.47E-3</v>
      </c>
      <c r="BN315">
        <v>5.5999999999999999E-3</v>
      </c>
      <c r="BO315">
        <v>7.7999999999999999E-5</v>
      </c>
      <c r="BP315">
        <v>1.65E-3</v>
      </c>
      <c r="BQ315">
        <v>1.6200000000000001E-4</v>
      </c>
      <c r="BR315">
        <v>4.1900000000000001E-3</v>
      </c>
      <c r="BS315">
        <v>7.6E-3</v>
      </c>
    </row>
    <row r="316" spans="1:71" x14ac:dyDescent="0.25">
      <c r="A316" t="s">
        <v>656</v>
      </c>
      <c r="B316">
        <v>8.6000000000000007E-6</v>
      </c>
      <c r="C316">
        <v>2.36</v>
      </c>
      <c r="D316">
        <v>6.4999999999999997E-4</v>
      </c>
      <c r="E316">
        <v>4.9999999999999998E-7</v>
      </c>
      <c r="F316">
        <v>1.9800000000000002E-2</v>
      </c>
      <c r="G316">
        <v>4.3700000000000003E-2</v>
      </c>
      <c r="H316">
        <v>1.21E-4</v>
      </c>
      <c r="I316">
        <v>1.5100000000000001E-4</v>
      </c>
      <c r="J316">
        <v>5.81</v>
      </c>
      <c r="K316">
        <v>1.2E-5</v>
      </c>
      <c r="L316">
        <v>2.9499999999999999E-3</v>
      </c>
      <c r="M316" t="s">
        <v>878</v>
      </c>
      <c r="N316">
        <v>0.30499999999999999</v>
      </c>
      <c r="O316">
        <v>2.0300000000000001E-3</v>
      </c>
      <c r="P316">
        <v>6.3E-5</v>
      </c>
      <c r="Q316">
        <v>0.56499999999999995</v>
      </c>
      <c r="R316">
        <v>2.7999999999999998E-4</v>
      </c>
      <c r="S316">
        <v>1.4899999999999999E-4</v>
      </c>
      <c r="T316">
        <v>6.7999999999999999E-5</v>
      </c>
      <c r="U316">
        <v>1.05</v>
      </c>
      <c r="V316">
        <v>6.0599999999999998E-4</v>
      </c>
      <c r="W316">
        <v>3.4299999999999999E-4</v>
      </c>
      <c r="X316" s="2">
        <v>5.0000000000000004E-6</v>
      </c>
      <c r="Y316">
        <v>1.5799999999999999E-4</v>
      </c>
      <c r="Z316">
        <v>2.7E-6</v>
      </c>
      <c r="AA316">
        <v>5.1999999999999997E-5</v>
      </c>
      <c r="AB316">
        <v>1.5999999999999999E-5</v>
      </c>
      <c r="AC316" t="s">
        <v>878</v>
      </c>
      <c r="AD316">
        <v>0.68899999999999995</v>
      </c>
      <c r="AE316">
        <v>1.64E-3</v>
      </c>
      <c r="AF316">
        <v>7.9000000000000008E-3</v>
      </c>
      <c r="AG316">
        <v>1.9000000000000001E-5</v>
      </c>
      <c r="AH316">
        <v>4.9000000000000004</v>
      </c>
      <c r="AI316">
        <v>0.14099999999999999</v>
      </c>
      <c r="AJ316">
        <v>2.41E-4</v>
      </c>
      <c r="AK316">
        <v>2.4E-2</v>
      </c>
      <c r="AL316">
        <v>4.0000000000000002E-4</v>
      </c>
      <c r="AM316">
        <v>1.5E-3</v>
      </c>
      <c r="AN316">
        <v>1.67E-3</v>
      </c>
      <c r="AO316">
        <v>3.5000000000000003E-2</v>
      </c>
      <c r="AP316">
        <v>7.7200000000000001E-4</v>
      </c>
      <c r="AQ316" t="s">
        <v>878</v>
      </c>
      <c r="AR316">
        <v>3.7100000000000002E-4</v>
      </c>
      <c r="AS316" t="s">
        <v>878</v>
      </c>
      <c r="AT316">
        <v>2.5799999999999998E-3</v>
      </c>
      <c r="AU316">
        <v>4.9999999999999998E-7</v>
      </c>
      <c r="AV316" t="s">
        <v>878</v>
      </c>
      <c r="AW316" t="s">
        <v>878</v>
      </c>
      <c r="AX316">
        <v>0.17199999999999999</v>
      </c>
      <c r="AY316">
        <v>2.9E-5</v>
      </c>
      <c r="AZ316">
        <v>5.13E-4</v>
      </c>
      <c r="BA316">
        <v>1.02E-4</v>
      </c>
      <c r="BB316">
        <v>28.3218818</v>
      </c>
      <c r="BC316">
        <v>3.6600000000000001E-4</v>
      </c>
      <c r="BD316">
        <v>9.7E-5</v>
      </c>
      <c r="BE316">
        <v>6.1999999999999998E-3</v>
      </c>
      <c r="BF316">
        <v>2.8E-5</v>
      </c>
      <c r="BG316">
        <v>5.1E-5</v>
      </c>
      <c r="BH316" t="s">
        <v>878</v>
      </c>
      <c r="BI316">
        <v>4.0099999999999999E-4</v>
      </c>
      <c r="BJ316">
        <v>8.7999999999999995E-2</v>
      </c>
      <c r="BK316">
        <v>8.8999999999999995E-6</v>
      </c>
      <c r="BL316">
        <v>2.0000000000000002E-5</v>
      </c>
      <c r="BM316">
        <v>8.8099999999999995E-4</v>
      </c>
      <c r="BN316">
        <v>5.4000000000000003E-3</v>
      </c>
      <c r="BO316">
        <v>8.2000000000000001E-5</v>
      </c>
      <c r="BP316">
        <v>1.4E-3</v>
      </c>
      <c r="BQ316">
        <v>1.35E-4</v>
      </c>
      <c r="BR316">
        <v>3.13E-3</v>
      </c>
      <c r="BS316">
        <v>5.5999999999999999E-3</v>
      </c>
    </row>
    <row r="317" spans="1:71" x14ac:dyDescent="0.25">
      <c r="A317" t="s">
        <v>657</v>
      </c>
      <c r="B317">
        <v>2.27E-5</v>
      </c>
      <c r="C317">
        <v>1.94</v>
      </c>
      <c r="D317">
        <v>5.1099999999999995E-4</v>
      </c>
      <c r="E317" t="s">
        <v>878</v>
      </c>
      <c r="F317">
        <v>2.2200000000000001E-2</v>
      </c>
      <c r="G317">
        <v>2.18E-2</v>
      </c>
      <c r="H317">
        <v>1.0399999999999999E-4</v>
      </c>
      <c r="I317">
        <v>4.9100000000000001E-4</v>
      </c>
      <c r="J317">
        <v>9.4600000000000009</v>
      </c>
      <c r="K317">
        <v>1.1E-5</v>
      </c>
      <c r="L317">
        <v>3.5799999999999998E-3</v>
      </c>
      <c r="M317" t="s">
        <v>878</v>
      </c>
      <c r="N317">
        <v>0.40600000000000003</v>
      </c>
      <c r="O317">
        <v>1.8500000000000001E-3</v>
      </c>
      <c r="P317">
        <v>4.8999999999999998E-5</v>
      </c>
      <c r="Q317">
        <v>3.09</v>
      </c>
      <c r="R317">
        <v>2.0100000000000001E-4</v>
      </c>
      <c r="S317">
        <v>1.11E-4</v>
      </c>
      <c r="T317">
        <v>4.3000000000000002E-5</v>
      </c>
      <c r="U317">
        <v>0.76100000000000001</v>
      </c>
      <c r="V317">
        <v>5.0799999999999999E-4</v>
      </c>
      <c r="W317">
        <v>2.41E-4</v>
      </c>
      <c r="X317" s="2">
        <v>1.0000000000000001E-5</v>
      </c>
      <c r="Y317">
        <v>1.47E-4</v>
      </c>
      <c r="Z317">
        <v>2.6000000000000001E-6</v>
      </c>
      <c r="AA317">
        <v>3.8000000000000002E-5</v>
      </c>
      <c r="AB317">
        <v>1.8E-5</v>
      </c>
      <c r="AC317" t="s">
        <v>878</v>
      </c>
      <c r="AD317">
        <v>0.58299999999999996</v>
      </c>
      <c r="AE317">
        <v>1.91E-3</v>
      </c>
      <c r="AF317">
        <v>5.3E-3</v>
      </c>
      <c r="AG317">
        <v>1.5E-5</v>
      </c>
      <c r="AH317">
        <v>7.05</v>
      </c>
      <c r="AI317">
        <v>8.2000000000000003E-2</v>
      </c>
      <c r="AJ317">
        <v>3.0800000000000001E-4</v>
      </c>
      <c r="AK317">
        <v>2.8000000000000001E-2</v>
      </c>
      <c r="AL317">
        <v>4.28E-4</v>
      </c>
      <c r="AM317">
        <v>1.5E-3</v>
      </c>
      <c r="AN317">
        <v>1.41E-3</v>
      </c>
      <c r="AO317">
        <v>3.5000000000000003E-2</v>
      </c>
      <c r="AP317">
        <v>8.7299999999999997E-4</v>
      </c>
      <c r="AQ317" t="s">
        <v>878</v>
      </c>
      <c r="AR317">
        <v>3.8499999999999998E-4</v>
      </c>
      <c r="AS317" t="s">
        <v>878</v>
      </c>
      <c r="AT317">
        <v>2E-3</v>
      </c>
      <c r="AU317">
        <v>5.4999999999999999E-6</v>
      </c>
      <c r="AV317" t="s">
        <v>878</v>
      </c>
      <c r="AW317" t="s">
        <v>878</v>
      </c>
      <c r="AX317">
        <v>1.32</v>
      </c>
      <c r="AY317">
        <v>2.5000000000000001E-5</v>
      </c>
      <c r="AZ317">
        <v>4.5399999999999998E-4</v>
      </c>
      <c r="BA317">
        <v>6.7100000000000005E-4</v>
      </c>
      <c r="BB317">
        <v>19.337782700000002</v>
      </c>
      <c r="BC317">
        <v>3.1500000000000001E-4</v>
      </c>
      <c r="BD317">
        <v>7.2999999999999999E-5</v>
      </c>
      <c r="BE317">
        <v>7.3000000000000001E-3</v>
      </c>
      <c r="BF317">
        <v>2.6999999999999999E-5</v>
      </c>
      <c r="BG317">
        <v>3.6999999999999998E-5</v>
      </c>
      <c r="BH317" t="s">
        <v>878</v>
      </c>
      <c r="BI317">
        <v>3.4699999999999998E-4</v>
      </c>
      <c r="BJ317">
        <v>0.14324300000000001</v>
      </c>
      <c r="BK317">
        <v>1.8E-5</v>
      </c>
      <c r="BL317">
        <v>1.7E-5</v>
      </c>
      <c r="BM317">
        <v>1.89E-3</v>
      </c>
      <c r="BN317">
        <v>5.8999999999999999E-3</v>
      </c>
      <c r="BO317">
        <v>4.5000000000000003E-5</v>
      </c>
      <c r="BP317">
        <v>1.0300000000000001E-3</v>
      </c>
      <c r="BQ317">
        <v>1.01E-4</v>
      </c>
      <c r="BR317">
        <v>2.7000000000000001E-3</v>
      </c>
      <c r="BS317">
        <v>5.4000000000000003E-3</v>
      </c>
    </row>
    <row r="318" spans="1:71" x14ac:dyDescent="0.25">
      <c r="A318" t="s">
        <v>658</v>
      </c>
      <c r="B318">
        <v>9.3000000000000007E-6</v>
      </c>
      <c r="C318">
        <v>2.93</v>
      </c>
      <c r="D318">
        <v>7.4100000000000001E-4</v>
      </c>
      <c r="E318" t="s">
        <v>878</v>
      </c>
      <c r="F318">
        <v>3.09E-2</v>
      </c>
      <c r="G318">
        <v>3.1899999999999998E-2</v>
      </c>
      <c r="H318">
        <v>1.4799999999999999E-4</v>
      </c>
      <c r="I318">
        <v>2.3900000000000001E-4</v>
      </c>
      <c r="J318">
        <v>5.57</v>
      </c>
      <c r="K318">
        <v>1.9000000000000001E-5</v>
      </c>
      <c r="L318">
        <v>4.5500000000000002E-3</v>
      </c>
      <c r="M318" t="s">
        <v>878</v>
      </c>
      <c r="N318">
        <v>0.61</v>
      </c>
      <c r="O318">
        <v>2.4599999999999999E-3</v>
      </c>
      <c r="P318">
        <v>6.8999999999999997E-5</v>
      </c>
      <c r="Q318">
        <v>0.58199999999999996</v>
      </c>
      <c r="R318">
        <v>3.3799999999999998E-4</v>
      </c>
      <c r="S318">
        <v>1.8599999999999999E-4</v>
      </c>
      <c r="T318">
        <v>8.2000000000000001E-5</v>
      </c>
      <c r="U318">
        <v>1.24</v>
      </c>
      <c r="V318">
        <v>8.0099999999999995E-4</v>
      </c>
      <c r="W318">
        <v>4.1100000000000002E-4</v>
      </c>
      <c r="X318" s="2">
        <v>1.0000000000000001E-5</v>
      </c>
      <c r="Y318">
        <v>2.2900000000000001E-4</v>
      </c>
      <c r="Z318">
        <v>3.5999999999999998E-6</v>
      </c>
      <c r="AA318">
        <v>6.6000000000000005E-5</v>
      </c>
      <c r="AB318">
        <v>2.0999999999999999E-5</v>
      </c>
      <c r="AC318" t="s">
        <v>878</v>
      </c>
      <c r="AD318">
        <v>0.69499999999999995</v>
      </c>
      <c r="AE318">
        <v>2.49E-3</v>
      </c>
      <c r="AF318">
        <v>9.9000000000000008E-3</v>
      </c>
      <c r="AG318">
        <v>2.5000000000000001E-5</v>
      </c>
      <c r="AH318">
        <v>5.51</v>
      </c>
      <c r="AI318">
        <v>0.156</v>
      </c>
      <c r="AJ318">
        <v>2.5599999999999999E-4</v>
      </c>
      <c r="AK318">
        <v>0.04</v>
      </c>
      <c r="AL318">
        <v>6.1700000000000004E-4</v>
      </c>
      <c r="AM318">
        <v>2.1099999999999999E-3</v>
      </c>
      <c r="AN318">
        <v>2.3400000000000001E-3</v>
      </c>
      <c r="AO318">
        <v>4.4999999999999998E-2</v>
      </c>
      <c r="AP318">
        <v>1.2800000000000001E-3</v>
      </c>
      <c r="AQ318" t="s">
        <v>878</v>
      </c>
      <c r="AR318">
        <v>5.2999999999999998E-4</v>
      </c>
      <c r="AS318" t="s">
        <v>878</v>
      </c>
      <c r="AT318">
        <v>2.5899999999999999E-3</v>
      </c>
      <c r="AU318">
        <v>8.9999999999999996E-7</v>
      </c>
      <c r="AV318" t="s">
        <v>878</v>
      </c>
      <c r="AW318" t="s">
        <v>878</v>
      </c>
      <c r="AX318">
        <v>0.29399999999999998</v>
      </c>
      <c r="AY318">
        <v>4.1E-5</v>
      </c>
      <c r="AZ318">
        <v>6.8000000000000005E-4</v>
      </c>
      <c r="BA318">
        <v>1.3999999999999999E-4</v>
      </c>
      <c r="BB318">
        <v>26.886856600000002</v>
      </c>
      <c r="BC318">
        <v>4.4099999999999999E-4</v>
      </c>
      <c r="BD318">
        <v>1.2E-4</v>
      </c>
      <c r="BE318">
        <v>5.5999999999999999E-3</v>
      </c>
      <c r="BF318">
        <v>4.5000000000000003E-5</v>
      </c>
      <c r="BG318">
        <v>6.0000000000000002E-5</v>
      </c>
      <c r="BH318" t="s">
        <v>878</v>
      </c>
      <c r="BI318">
        <v>5.4600000000000004E-4</v>
      </c>
      <c r="BJ318">
        <v>0.20797199999999999</v>
      </c>
      <c r="BK318">
        <v>1.2E-5</v>
      </c>
      <c r="BL318">
        <v>2.5999999999999998E-5</v>
      </c>
      <c r="BM318">
        <v>2.5500000000000002E-3</v>
      </c>
      <c r="BN318">
        <v>7.3000000000000001E-3</v>
      </c>
      <c r="BO318">
        <v>8.7000000000000001E-5</v>
      </c>
      <c r="BP318">
        <v>1.7600000000000001E-3</v>
      </c>
      <c r="BQ318">
        <v>1.6799999999999999E-4</v>
      </c>
      <c r="BR318">
        <v>4.7800000000000004E-3</v>
      </c>
      <c r="BS318">
        <v>8.0000000000000002E-3</v>
      </c>
    </row>
    <row r="319" spans="1:71" x14ac:dyDescent="0.25">
      <c r="A319" t="s">
        <v>659</v>
      </c>
      <c r="B319">
        <v>1.7799999999999999E-5</v>
      </c>
      <c r="C319">
        <v>4.32</v>
      </c>
      <c r="D319">
        <v>6.6E-3</v>
      </c>
      <c r="E319" t="s">
        <v>878</v>
      </c>
      <c r="F319">
        <v>1.78E-2</v>
      </c>
      <c r="G319">
        <v>0.12740000000000001</v>
      </c>
      <c r="H319">
        <v>1.84E-4</v>
      </c>
      <c r="I319">
        <v>2.7399999999999999E-4</v>
      </c>
      <c r="J319">
        <v>3.96</v>
      </c>
      <c r="K319">
        <v>2.0999999999999999E-5</v>
      </c>
      <c r="L319">
        <v>6.4000000000000003E-3</v>
      </c>
      <c r="M319" t="s">
        <v>878</v>
      </c>
      <c r="N319">
        <v>0.81499999999999995</v>
      </c>
      <c r="O319">
        <v>4.9500000000000004E-3</v>
      </c>
      <c r="P319">
        <v>2.42E-4</v>
      </c>
      <c r="Q319">
        <v>1.59</v>
      </c>
      <c r="R319">
        <v>2.7099999999999997E-4</v>
      </c>
      <c r="S319">
        <v>1.4300000000000001E-4</v>
      </c>
      <c r="T319">
        <v>8.2000000000000001E-5</v>
      </c>
      <c r="U319">
        <v>1.8</v>
      </c>
      <c r="V319">
        <v>1.25E-3</v>
      </c>
      <c r="W319">
        <v>3.7800000000000003E-4</v>
      </c>
      <c r="X319">
        <v>9.5000000000000005E-6</v>
      </c>
      <c r="Y319">
        <v>1.8799999999999999E-4</v>
      </c>
      <c r="Z319">
        <v>1.9E-6</v>
      </c>
      <c r="AA319">
        <v>5.1999999999999997E-5</v>
      </c>
      <c r="AB319">
        <v>1.0000000000000001E-5</v>
      </c>
      <c r="AC319" t="s">
        <v>878</v>
      </c>
      <c r="AD319">
        <v>1.71</v>
      </c>
      <c r="AE319">
        <v>3.0599999999999998E-3</v>
      </c>
      <c r="AF319">
        <v>3.3899999999999998E-3</v>
      </c>
      <c r="AG319">
        <v>2.0999999999999999E-5</v>
      </c>
      <c r="AH319">
        <v>3.14</v>
      </c>
      <c r="AI319">
        <v>0.108</v>
      </c>
      <c r="AJ319">
        <v>3.5399999999999999E-4</v>
      </c>
      <c r="AK319">
        <v>0.06</v>
      </c>
      <c r="AL319">
        <v>5.0799999999999999E-4</v>
      </c>
      <c r="AM319">
        <v>2.5300000000000001E-3</v>
      </c>
      <c r="AN319">
        <v>3.3700000000000002E-3</v>
      </c>
      <c r="AO319">
        <v>3.1E-2</v>
      </c>
      <c r="AP319">
        <v>1.66E-3</v>
      </c>
      <c r="AQ319" t="s">
        <v>878</v>
      </c>
      <c r="AR319">
        <v>6.8599999999999998E-4</v>
      </c>
      <c r="AS319" t="s">
        <v>878</v>
      </c>
      <c r="AT319">
        <v>8.8999999999999999E-3</v>
      </c>
      <c r="AU319">
        <v>4.4000000000000002E-6</v>
      </c>
      <c r="AV319" t="s">
        <v>878</v>
      </c>
      <c r="AW319" t="s">
        <v>878</v>
      </c>
      <c r="AX319">
        <v>0.77800000000000002</v>
      </c>
      <c r="AY319">
        <v>2.22E-4</v>
      </c>
      <c r="AZ319">
        <v>8.0999999999999996E-4</v>
      </c>
      <c r="BA319">
        <v>5.2899999999999996E-4</v>
      </c>
      <c r="BB319">
        <v>28.167628300000001</v>
      </c>
      <c r="BC319">
        <v>4.9299999999999995E-4</v>
      </c>
      <c r="BD319">
        <v>2.22E-4</v>
      </c>
      <c r="BE319">
        <v>6.7000000000000002E-3</v>
      </c>
      <c r="BF319">
        <v>3.4999999999999997E-5</v>
      </c>
      <c r="BG319">
        <v>5.1999999999999997E-5</v>
      </c>
      <c r="BH319">
        <v>4.7999999999999998E-6</v>
      </c>
      <c r="BI319">
        <v>8.9899999999999995E-4</v>
      </c>
      <c r="BJ319">
        <v>0.161</v>
      </c>
      <c r="BK319">
        <v>5.3000000000000001E-5</v>
      </c>
      <c r="BL319">
        <v>2.0000000000000002E-5</v>
      </c>
      <c r="BM319">
        <v>1.3799999999999999E-3</v>
      </c>
      <c r="BN319">
        <v>1.1599999999999999E-2</v>
      </c>
      <c r="BO319">
        <v>1.27E-4</v>
      </c>
      <c r="BP319">
        <v>1.2899999999999999E-3</v>
      </c>
      <c r="BQ319">
        <v>1.4200000000000001E-4</v>
      </c>
      <c r="BR319">
        <v>5.4999999999999997E-3</v>
      </c>
      <c r="BS319">
        <v>6.3E-3</v>
      </c>
    </row>
    <row r="320" spans="1:71" x14ac:dyDescent="0.25">
      <c r="A320" t="s">
        <v>660</v>
      </c>
      <c r="B320">
        <v>2.6599999999999999E-5</v>
      </c>
      <c r="C320">
        <v>4.07</v>
      </c>
      <c r="D320">
        <v>3.6099999999999999E-3</v>
      </c>
      <c r="E320" t="s">
        <v>878</v>
      </c>
      <c r="F320">
        <v>2.7900000000000001E-2</v>
      </c>
      <c r="G320">
        <v>6.2300000000000001E-2</v>
      </c>
      <c r="H320">
        <v>1.9599999999999999E-4</v>
      </c>
      <c r="I320">
        <v>4.2499999999999998E-4</v>
      </c>
      <c r="J320">
        <v>3.11</v>
      </c>
      <c r="K320">
        <v>1.4E-5</v>
      </c>
      <c r="L320">
        <v>5.5999999999999999E-3</v>
      </c>
      <c r="M320" t="s">
        <v>878</v>
      </c>
      <c r="N320">
        <v>1.1599999999999999</v>
      </c>
      <c r="O320">
        <v>4.3899999999999998E-3</v>
      </c>
      <c r="P320">
        <v>1.6100000000000001E-4</v>
      </c>
      <c r="Q320">
        <v>2.29</v>
      </c>
      <c r="R320">
        <v>3.2499999999999999E-4</v>
      </c>
      <c r="S320">
        <v>1.84E-4</v>
      </c>
      <c r="T320">
        <v>6.9999999999999994E-5</v>
      </c>
      <c r="U320">
        <v>1.1000000000000001</v>
      </c>
      <c r="V320">
        <v>1.15E-3</v>
      </c>
      <c r="W320">
        <v>3.86E-4</v>
      </c>
      <c r="X320">
        <v>8.4999999999999999E-6</v>
      </c>
      <c r="Y320">
        <v>2.5900000000000001E-4</v>
      </c>
      <c r="Z320">
        <v>3.0000000000000001E-6</v>
      </c>
      <c r="AA320">
        <v>6.3999999999999997E-5</v>
      </c>
      <c r="AB320">
        <v>1.4E-5</v>
      </c>
      <c r="AC320" t="s">
        <v>878</v>
      </c>
      <c r="AD320">
        <v>1.31</v>
      </c>
      <c r="AE320">
        <v>2.8500000000000001E-3</v>
      </c>
      <c r="AF320">
        <v>8.3000000000000001E-3</v>
      </c>
      <c r="AG320">
        <v>2.5999999999999998E-5</v>
      </c>
      <c r="AH320">
        <v>4.07</v>
      </c>
      <c r="AI320">
        <v>7.3999999999999996E-2</v>
      </c>
      <c r="AJ320">
        <v>3.1399999999999999E-4</v>
      </c>
      <c r="AK320">
        <v>4.3999999999999997E-2</v>
      </c>
      <c r="AL320">
        <v>8.1999999999999998E-4</v>
      </c>
      <c r="AM320">
        <v>2.3500000000000001E-3</v>
      </c>
      <c r="AN320">
        <v>3.2799999999999999E-3</v>
      </c>
      <c r="AO320">
        <v>5.5E-2</v>
      </c>
      <c r="AP320">
        <v>1.2899999999999999E-3</v>
      </c>
      <c r="AQ320" t="s">
        <v>878</v>
      </c>
      <c r="AR320">
        <v>6.2699999999999995E-4</v>
      </c>
      <c r="AS320" t="s">
        <v>878</v>
      </c>
      <c r="AT320">
        <v>5.7999999999999996E-3</v>
      </c>
      <c r="AU320">
        <v>3.0000000000000001E-6</v>
      </c>
      <c r="AV320" t="s">
        <v>878</v>
      </c>
      <c r="AW320" t="s">
        <v>878</v>
      </c>
      <c r="AX320">
        <v>1.1200000000000001</v>
      </c>
      <c r="AY320">
        <v>1.47E-4</v>
      </c>
      <c r="AZ320">
        <v>8.7200000000000005E-4</v>
      </c>
      <c r="BA320">
        <v>6.9700000000000003E-4</v>
      </c>
      <c r="BB320">
        <v>28.751922</v>
      </c>
      <c r="BC320">
        <v>4.44E-4</v>
      </c>
      <c r="BD320">
        <v>1.65E-4</v>
      </c>
      <c r="BE320">
        <v>5.4000000000000003E-3</v>
      </c>
      <c r="BF320">
        <v>6.0000000000000002E-5</v>
      </c>
      <c r="BG320">
        <v>5.7000000000000003E-5</v>
      </c>
      <c r="BH320">
        <v>3.3000000000000002E-6</v>
      </c>
      <c r="BI320">
        <v>8.0199999999999998E-4</v>
      </c>
      <c r="BJ320">
        <v>0.26251219999999997</v>
      </c>
      <c r="BK320">
        <v>3.4E-5</v>
      </c>
      <c r="BL320">
        <v>2.6999999999999999E-5</v>
      </c>
      <c r="BM320">
        <v>1.4499999999999999E-3</v>
      </c>
      <c r="BN320">
        <v>1.0500000000000001E-2</v>
      </c>
      <c r="BO320">
        <v>1.56E-4</v>
      </c>
      <c r="BP320">
        <v>1.66E-3</v>
      </c>
      <c r="BQ320">
        <v>1.76E-4</v>
      </c>
      <c r="BR320">
        <v>3.6099999999999999E-3</v>
      </c>
      <c r="BS320">
        <v>9.1999999999999998E-3</v>
      </c>
    </row>
    <row r="321" spans="1:71" x14ac:dyDescent="0.25">
      <c r="A321" t="s">
        <v>661</v>
      </c>
      <c r="B321">
        <v>1.4100000000000001E-5</v>
      </c>
      <c r="C321">
        <v>4.93</v>
      </c>
      <c r="D321">
        <v>2.8500000000000001E-3</v>
      </c>
      <c r="E321" t="s">
        <v>878</v>
      </c>
      <c r="F321">
        <v>4.7500000000000001E-2</v>
      </c>
      <c r="G321">
        <v>4.9599999999999998E-2</v>
      </c>
      <c r="H321">
        <v>2.7799999999999998E-4</v>
      </c>
      <c r="I321">
        <v>4.3899999999999999E-4</v>
      </c>
      <c r="J321">
        <v>2.76</v>
      </c>
      <c r="K321">
        <v>2.5000000000000001E-5</v>
      </c>
      <c r="L321">
        <v>7.7000000000000002E-3</v>
      </c>
      <c r="M321" t="s">
        <v>878</v>
      </c>
      <c r="N321">
        <v>2.15</v>
      </c>
      <c r="O321">
        <v>5.4999999999999997E-3</v>
      </c>
      <c r="P321">
        <v>2.0100000000000001E-4</v>
      </c>
      <c r="Q321">
        <v>2.2000000000000002</v>
      </c>
      <c r="R321">
        <v>3.86E-4</v>
      </c>
      <c r="S321">
        <v>2.33E-4</v>
      </c>
      <c r="T321">
        <v>7.6000000000000004E-5</v>
      </c>
      <c r="U321">
        <v>0.82</v>
      </c>
      <c r="V321">
        <v>1.32E-3</v>
      </c>
      <c r="W321">
        <v>4.2299999999999998E-4</v>
      </c>
      <c r="X321">
        <v>9.7999999999999993E-6</v>
      </c>
      <c r="Y321">
        <v>3.4299999999999999E-4</v>
      </c>
      <c r="Z321">
        <v>4.7999999999999998E-6</v>
      </c>
      <c r="AA321">
        <v>7.8999999999999996E-5</v>
      </c>
      <c r="AB321">
        <v>1.4E-5</v>
      </c>
      <c r="AC321" t="s">
        <v>878</v>
      </c>
      <c r="AD321">
        <v>1.83</v>
      </c>
      <c r="AE321">
        <v>3.7799999999999999E-3</v>
      </c>
      <c r="AF321">
        <v>9.5999999999999992E-3</v>
      </c>
      <c r="AG321">
        <v>3.3000000000000003E-5</v>
      </c>
      <c r="AH321">
        <v>3.35</v>
      </c>
      <c r="AI321">
        <v>6.6000000000000003E-2</v>
      </c>
      <c r="AJ321">
        <v>2.24E-4</v>
      </c>
      <c r="AK321">
        <v>5.2999999999999999E-2</v>
      </c>
      <c r="AL321">
        <v>1.0499999999999999E-3</v>
      </c>
      <c r="AM321">
        <v>2.9399999999999999E-3</v>
      </c>
      <c r="AN321">
        <v>4.8799999999999998E-3</v>
      </c>
      <c r="AO321">
        <v>4.9000000000000002E-2</v>
      </c>
      <c r="AP321">
        <v>1.5200000000000001E-3</v>
      </c>
      <c r="AQ321" t="s">
        <v>878</v>
      </c>
      <c r="AR321">
        <v>7.5900000000000002E-4</v>
      </c>
      <c r="AS321" t="s">
        <v>878</v>
      </c>
      <c r="AT321">
        <v>7.1000000000000004E-3</v>
      </c>
      <c r="AU321">
        <v>4.0999999999999997E-6</v>
      </c>
      <c r="AV321" t="s">
        <v>878</v>
      </c>
      <c r="AW321" t="s">
        <v>878</v>
      </c>
      <c r="AX321">
        <v>1.7</v>
      </c>
      <c r="AY321">
        <v>1.4899999999999999E-4</v>
      </c>
      <c r="AZ321">
        <v>1.0499999999999999E-3</v>
      </c>
      <c r="BA321">
        <v>3.7399999999999998E-4</v>
      </c>
      <c r="BB321">
        <v>28.429391899999999</v>
      </c>
      <c r="BC321">
        <v>5.1199999999999998E-4</v>
      </c>
      <c r="BD321">
        <v>1.7100000000000001E-4</v>
      </c>
      <c r="BE321">
        <v>4.6899999999999997E-3</v>
      </c>
      <c r="BF321">
        <v>7.4999999999999993E-5</v>
      </c>
      <c r="BG321">
        <v>6.6000000000000005E-5</v>
      </c>
      <c r="BH321" t="s">
        <v>878</v>
      </c>
      <c r="BI321">
        <v>9.5200000000000005E-4</v>
      </c>
      <c r="BJ321">
        <v>0.23799999999999999</v>
      </c>
      <c r="BK321">
        <v>3.8000000000000002E-5</v>
      </c>
      <c r="BL321">
        <v>3.4E-5</v>
      </c>
      <c r="BM321">
        <v>1.8799999999999999E-3</v>
      </c>
      <c r="BN321">
        <v>1.23E-2</v>
      </c>
      <c r="BO321">
        <v>1.26E-4</v>
      </c>
      <c r="BP321">
        <v>2.14E-3</v>
      </c>
      <c r="BQ321">
        <v>2.23E-4</v>
      </c>
      <c r="BR321">
        <v>3.5899999999999999E-3</v>
      </c>
      <c r="BS321">
        <v>1.2200000000000001E-2</v>
      </c>
    </row>
    <row r="322" spans="1:71" x14ac:dyDescent="0.25">
      <c r="A322" t="s">
        <v>662</v>
      </c>
      <c r="B322" t="s">
        <v>878</v>
      </c>
      <c r="C322" t="s">
        <v>878</v>
      </c>
      <c r="D322" t="s">
        <v>878</v>
      </c>
      <c r="E322">
        <v>9.2700000000000004E-5</v>
      </c>
      <c r="F322" t="s">
        <v>878</v>
      </c>
      <c r="G322" t="s">
        <v>878</v>
      </c>
      <c r="H322" t="s">
        <v>878</v>
      </c>
      <c r="I322" t="s">
        <v>878</v>
      </c>
      <c r="J322" t="s">
        <v>878</v>
      </c>
      <c r="K322" t="s">
        <v>878</v>
      </c>
      <c r="L322" t="s">
        <v>878</v>
      </c>
      <c r="M322" t="s">
        <v>878</v>
      </c>
      <c r="N322" t="s">
        <v>878</v>
      </c>
      <c r="O322" t="s">
        <v>878</v>
      </c>
      <c r="P322" t="s">
        <v>878</v>
      </c>
      <c r="Q322">
        <v>0.13969999999999999</v>
      </c>
      <c r="R322" t="s">
        <v>878</v>
      </c>
      <c r="S322" t="s">
        <v>878</v>
      </c>
      <c r="T322" t="s">
        <v>878</v>
      </c>
      <c r="U322" t="s">
        <v>878</v>
      </c>
      <c r="V322" t="s">
        <v>878</v>
      </c>
      <c r="W322" t="s">
        <v>878</v>
      </c>
      <c r="X322" t="s">
        <v>878</v>
      </c>
      <c r="Y322" t="s">
        <v>878</v>
      </c>
      <c r="Z322" t="s">
        <v>878</v>
      </c>
      <c r="AA322" t="s">
        <v>878</v>
      </c>
      <c r="AB322" t="s">
        <v>878</v>
      </c>
      <c r="AC322" t="s">
        <v>878</v>
      </c>
      <c r="AD322" t="s">
        <v>878</v>
      </c>
      <c r="AE322" t="s">
        <v>878</v>
      </c>
      <c r="AF322" t="s">
        <v>878</v>
      </c>
      <c r="AG322" t="s">
        <v>878</v>
      </c>
      <c r="AH322" t="s">
        <v>878</v>
      </c>
      <c r="AI322" t="s">
        <v>878</v>
      </c>
      <c r="AJ322" t="s">
        <v>878</v>
      </c>
      <c r="AK322" t="s">
        <v>878</v>
      </c>
      <c r="AL322" t="s">
        <v>878</v>
      </c>
      <c r="AM322" t="s">
        <v>878</v>
      </c>
      <c r="AN322" t="s">
        <v>878</v>
      </c>
      <c r="AO322" t="s">
        <v>878</v>
      </c>
      <c r="AP322" t="s">
        <v>878</v>
      </c>
      <c r="AQ322" t="s">
        <v>878</v>
      </c>
      <c r="AR322" t="s">
        <v>878</v>
      </c>
      <c r="AS322" t="s">
        <v>878</v>
      </c>
      <c r="AT322" t="s">
        <v>878</v>
      </c>
      <c r="AU322" t="s">
        <v>878</v>
      </c>
      <c r="AV322" t="s">
        <v>878</v>
      </c>
      <c r="AW322" t="s">
        <v>878</v>
      </c>
      <c r="AX322">
        <v>2.89</v>
      </c>
      <c r="AY322" t="s">
        <v>878</v>
      </c>
      <c r="AZ322" t="s">
        <v>878</v>
      </c>
      <c r="BA322" t="s">
        <v>878</v>
      </c>
      <c r="BB322" t="s">
        <v>878</v>
      </c>
      <c r="BC322" t="s">
        <v>878</v>
      </c>
      <c r="BD322" t="s">
        <v>878</v>
      </c>
      <c r="BE322" t="s">
        <v>878</v>
      </c>
      <c r="BF322" t="s">
        <v>878</v>
      </c>
      <c r="BG322" t="s">
        <v>878</v>
      </c>
      <c r="BH322" t="s">
        <v>878</v>
      </c>
      <c r="BI322" t="s">
        <v>878</v>
      </c>
      <c r="BJ322" t="s">
        <v>878</v>
      </c>
      <c r="BK322" t="s">
        <v>878</v>
      </c>
      <c r="BL322" t="s">
        <v>878</v>
      </c>
      <c r="BM322" t="s">
        <v>878</v>
      </c>
      <c r="BN322" t="s">
        <v>878</v>
      </c>
      <c r="BO322" t="s">
        <v>878</v>
      </c>
      <c r="BP322" t="s">
        <v>878</v>
      </c>
      <c r="BQ322" t="s">
        <v>878</v>
      </c>
      <c r="BR322" t="s">
        <v>878</v>
      </c>
      <c r="BS322" t="s">
        <v>878</v>
      </c>
    </row>
    <row r="323" spans="1:71" x14ac:dyDescent="0.25">
      <c r="A323" t="s">
        <v>663</v>
      </c>
      <c r="B323" t="s">
        <v>878</v>
      </c>
      <c r="C323" t="s">
        <v>878</v>
      </c>
      <c r="D323" t="s">
        <v>878</v>
      </c>
      <c r="E323">
        <v>7.4599999999999997E-5</v>
      </c>
      <c r="F323" t="s">
        <v>878</v>
      </c>
      <c r="G323" t="s">
        <v>878</v>
      </c>
      <c r="H323" t="s">
        <v>878</v>
      </c>
      <c r="I323" t="s">
        <v>878</v>
      </c>
      <c r="J323" t="s">
        <v>878</v>
      </c>
      <c r="K323" t="s">
        <v>878</v>
      </c>
      <c r="L323" t="s">
        <v>878</v>
      </c>
      <c r="M323" t="s">
        <v>878</v>
      </c>
      <c r="N323" t="s">
        <v>878</v>
      </c>
      <c r="O323" t="s">
        <v>878</v>
      </c>
      <c r="P323" t="s">
        <v>878</v>
      </c>
      <c r="Q323">
        <v>0.10639999999999999</v>
      </c>
      <c r="R323" t="s">
        <v>878</v>
      </c>
      <c r="S323" t="s">
        <v>878</v>
      </c>
      <c r="T323" t="s">
        <v>878</v>
      </c>
      <c r="U323" t="s">
        <v>878</v>
      </c>
      <c r="V323" t="s">
        <v>878</v>
      </c>
      <c r="W323" t="s">
        <v>878</v>
      </c>
      <c r="X323" t="s">
        <v>878</v>
      </c>
      <c r="Y323" t="s">
        <v>878</v>
      </c>
      <c r="Z323" t="s">
        <v>878</v>
      </c>
      <c r="AA323" t="s">
        <v>878</v>
      </c>
      <c r="AB323" t="s">
        <v>878</v>
      </c>
      <c r="AC323" t="s">
        <v>878</v>
      </c>
      <c r="AD323" t="s">
        <v>878</v>
      </c>
      <c r="AE323" t="s">
        <v>878</v>
      </c>
      <c r="AF323" t="s">
        <v>878</v>
      </c>
      <c r="AG323" t="s">
        <v>878</v>
      </c>
      <c r="AH323" t="s">
        <v>878</v>
      </c>
      <c r="AI323" t="s">
        <v>878</v>
      </c>
      <c r="AJ323" t="s">
        <v>878</v>
      </c>
      <c r="AK323" t="s">
        <v>878</v>
      </c>
      <c r="AL323" t="s">
        <v>878</v>
      </c>
      <c r="AM323" t="s">
        <v>878</v>
      </c>
      <c r="AN323" t="s">
        <v>878</v>
      </c>
      <c r="AO323" t="s">
        <v>878</v>
      </c>
      <c r="AP323" t="s">
        <v>878</v>
      </c>
      <c r="AQ323" t="s">
        <v>878</v>
      </c>
      <c r="AR323" t="s">
        <v>878</v>
      </c>
      <c r="AS323" t="s">
        <v>878</v>
      </c>
      <c r="AT323" t="s">
        <v>878</v>
      </c>
      <c r="AU323" t="s">
        <v>878</v>
      </c>
      <c r="AV323" t="s">
        <v>878</v>
      </c>
      <c r="AW323" t="s">
        <v>878</v>
      </c>
      <c r="AX323">
        <v>1.82</v>
      </c>
      <c r="AY323" t="s">
        <v>878</v>
      </c>
      <c r="AZ323" t="s">
        <v>878</v>
      </c>
      <c r="BA323" t="s">
        <v>878</v>
      </c>
      <c r="BB323" t="s">
        <v>878</v>
      </c>
      <c r="BC323" t="s">
        <v>878</v>
      </c>
      <c r="BD323" t="s">
        <v>878</v>
      </c>
      <c r="BE323" t="s">
        <v>878</v>
      </c>
      <c r="BF323" t="s">
        <v>878</v>
      </c>
      <c r="BG323" t="s">
        <v>878</v>
      </c>
      <c r="BH323" t="s">
        <v>878</v>
      </c>
      <c r="BI323" t="s">
        <v>878</v>
      </c>
      <c r="BJ323" t="s">
        <v>878</v>
      </c>
      <c r="BK323" t="s">
        <v>878</v>
      </c>
      <c r="BL323" t="s">
        <v>878</v>
      </c>
      <c r="BM323" t="s">
        <v>878</v>
      </c>
      <c r="BN323" t="s">
        <v>878</v>
      </c>
      <c r="BO323" t="s">
        <v>878</v>
      </c>
      <c r="BP323" t="s">
        <v>878</v>
      </c>
      <c r="BQ323" t="s">
        <v>878</v>
      </c>
      <c r="BR323" t="s">
        <v>878</v>
      </c>
      <c r="BS323" t="s">
        <v>878</v>
      </c>
    </row>
    <row r="324" spans="1:71" x14ac:dyDescent="0.25">
      <c r="A324" t="s">
        <v>664</v>
      </c>
      <c r="B324" t="s">
        <v>878</v>
      </c>
      <c r="C324" t="s">
        <v>878</v>
      </c>
      <c r="D324" t="s">
        <v>878</v>
      </c>
      <c r="E324">
        <v>5.2299999999999997E-5</v>
      </c>
      <c r="F324" t="s">
        <v>878</v>
      </c>
      <c r="G324" t="s">
        <v>878</v>
      </c>
      <c r="H324" t="s">
        <v>878</v>
      </c>
      <c r="I324" t="s">
        <v>878</v>
      </c>
      <c r="J324" t="s">
        <v>878</v>
      </c>
      <c r="K324" t="s">
        <v>878</v>
      </c>
      <c r="L324" t="s">
        <v>878</v>
      </c>
      <c r="M324" t="s">
        <v>878</v>
      </c>
      <c r="N324" t="s">
        <v>878</v>
      </c>
      <c r="O324" t="s">
        <v>878</v>
      </c>
      <c r="P324" t="s">
        <v>878</v>
      </c>
      <c r="Q324">
        <v>0.51100000000000001</v>
      </c>
      <c r="R324" t="s">
        <v>878</v>
      </c>
      <c r="S324" t="s">
        <v>878</v>
      </c>
      <c r="T324" t="s">
        <v>878</v>
      </c>
      <c r="U324" t="s">
        <v>878</v>
      </c>
      <c r="V324" t="s">
        <v>878</v>
      </c>
      <c r="W324" t="s">
        <v>878</v>
      </c>
      <c r="X324" t="s">
        <v>878</v>
      </c>
      <c r="Y324" t="s">
        <v>878</v>
      </c>
      <c r="Z324" t="s">
        <v>878</v>
      </c>
      <c r="AA324" t="s">
        <v>878</v>
      </c>
      <c r="AB324" t="s">
        <v>878</v>
      </c>
      <c r="AC324" t="s">
        <v>878</v>
      </c>
      <c r="AD324" t="s">
        <v>878</v>
      </c>
      <c r="AE324" t="s">
        <v>878</v>
      </c>
      <c r="AF324" t="s">
        <v>878</v>
      </c>
      <c r="AG324" t="s">
        <v>878</v>
      </c>
      <c r="AH324" t="s">
        <v>878</v>
      </c>
      <c r="AI324" t="s">
        <v>878</v>
      </c>
      <c r="AJ324" t="s">
        <v>878</v>
      </c>
      <c r="AK324" t="s">
        <v>878</v>
      </c>
      <c r="AL324" t="s">
        <v>878</v>
      </c>
      <c r="AM324" t="s">
        <v>878</v>
      </c>
      <c r="AN324" t="s">
        <v>878</v>
      </c>
      <c r="AO324" t="s">
        <v>878</v>
      </c>
      <c r="AP324" t="s">
        <v>878</v>
      </c>
      <c r="AQ324" t="s">
        <v>878</v>
      </c>
      <c r="AR324" t="s">
        <v>878</v>
      </c>
      <c r="AS324" t="s">
        <v>878</v>
      </c>
      <c r="AT324" t="s">
        <v>878</v>
      </c>
      <c r="AU324" t="s">
        <v>878</v>
      </c>
      <c r="AV324" t="s">
        <v>878</v>
      </c>
      <c r="AW324" t="s">
        <v>878</v>
      </c>
      <c r="AX324">
        <v>0.622</v>
      </c>
      <c r="AY324" t="s">
        <v>878</v>
      </c>
      <c r="AZ324" t="s">
        <v>878</v>
      </c>
      <c r="BA324" t="s">
        <v>878</v>
      </c>
      <c r="BB324" t="s">
        <v>878</v>
      </c>
      <c r="BC324" t="s">
        <v>878</v>
      </c>
      <c r="BD324" t="s">
        <v>878</v>
      </c>
      <c r="BE324" t="s">
        <v>878</v>
      </c>
      <c r="BF324" t="s">
        <v>878</v>
      </c>
      <c r="BG324" t="s">
        <v>878</v>
      </c>
      <c r="BH324" t="s">
        <v>878</v>
      </c>
      <c r="BI324" t="s">
        <v>878</v>
      </c>
      <c r="BJ324" t="s">
        <v>878</v>
      </c>
      <c r="BK324" t="s">
        <v>878</v>
      </c>
      <c r="BL324" t="s">
        <v>878</v>
      </c>
      <c r="BM324" t="s">
        <v>878</v>
      </c>
      <c r="BN324" t="s">
        <v>878</v>
      </c>
      <c r="BO324" t="s">
        <v>878</v>
      </c>
      <c r="BP324" t="s">
        <v>878</v>
      </c>
      <c r="BQ324" t="s">
        <v>878</v>
      </c>
      <c r="BR324" t="s">
        <v>878</v>
      </c>
      <c r="BS324" t="s">
        <v>878</v>
      </c>
    </row>
    <row r="325" spans="1:71" x14ac:dyDescent="0.25">
      <c r="A325" t="s">
        <v>665</v>
      </c>
      <c r="B325" t="s">
        <v>878</v>
      </c>
      <c r="C325" t="s">
        <v>878</v>
      </c>
      <c r="D325">
        <v>6.6600000000000006E-2</v>
      </c>
      <c r="E325">
        <v>1.91E-5</v>
      </c>
      <c r="F325" t="s">
        <v>878</v>
      </c>
      <c r="G325" t="s">
        <v>878</v>
      </c>
      <c r="H325" t="s">
        <v>878</v>
      </c>
      <c r="I325" t="s">
        <v>878</v>
      </c>
      <c r="J325" t="s">
        <v>878</v>
      </c>
      <c r="K325" t="s">
        <v>878</v>
      </c>
      <c r="L325" t="s">
        <v>878</v>
      </c>
      <c r="M325" t="s">
        <v>878</v>
      </c>
      <c r="N325" t="s">
        <v>878</v>
      </c>
      <c r="O325" t="s">
        <v>878</v>
      </c>
      <c r="P325" t="s">
        <v>878</v>
      </c>
      <c r="Q325">
        <v>0.34389999999999998</v>
      </c>
      <c r="R325" t="s">
        <v>878</v>
      </c>
      <c r="S325" t="s">
        <v>878</v>
      </c>
      <c r="T325" t="s">
        <v>878</v>
      </c>
      <c r="U325">
        <v>17.899999999999999</v>
      </c>
      <c r="V325" t="s">
        <v>878</v>
      </c>
      <c r="W325" t="s">
        <v>878</v>
      </c>
      <c r="X325" t="s">
        <v>878</v>
      </c>
      <c r="Y325" t="s">
        <v>878</v>
      </c>
      <c r="Z325" t="s">
        <v>878</v>
      </c>
      <c r="AA325" t="s">
        <v>878</v>
      </c>
      <c r="AB325" t="s">
        <v>878</v>
      </c>
      <c r="AC325" t="s">
        <v>878</v>
      </c>
      <c r="AD325" t="s">
        <v>878</v>
      </c>
      <c r="AE325" t="s">
        <v>878</v>
      </c>
      <c r="AF325" t="s">
        <v>878</v>
      </c>
      <c r="AG325" t="s">
        <v>878</v>
      </c>
      <c r="AH325" t="s">
        <v>878</v>
      </c>
      <c r="AI325" t="s">
        <v>878</v>
      </c>
      <c r="AJ325">
        <v>8.0000000000000002E-3</v>
      </c>
      <c r="AK325" t="s">
        <v>878</v>
      </c>
      <c r="AL325" t="s">
        <v>878</v>
      </c>
      <c r="AM325" t="s">
        <v>878</v>
      </c>
      <c r="AN325">
        <v>4.5999999999999999E-3</v>
      </c>
      <c r="AO325" t="s">
        <v>878</v>
      </c>
      <c r="AP325" t="s">
        <v>878</v>
      </c>
      <c r="AQ325" t="s">
        <v>878</v>
      </c>
      <c r="AR325" t="s">
        <v>878</v>
      </c>
      <c r="AS325" t="s">
        <v>878</v>
      </c>
      <c r="AT325" t="s">
        <v>878</v>
      </c>
      <c r="AU325" t="s">
        <v>878</v>
      </c>
      <c r="AV325" t="s">
        <v>878</v>
      </c>
      <c r="AW325" t="s">
        <v>878</v>
      </c>
      <c r="AX325" t="s">
        <v>878</v>
      </c>
      <c r="AY325" t="s">
        <v>878</v>
      </c>
      <c r="AZ325" t="s">
        <v>878</v>
      </c>
      <c r="BA325" t="s">
        <v>878</v>
      </c>
      <c r="BB325" t="s">
        <v>878</v>
      </c>
      <c r="BC325" t="s">
        <v>878</v>
      </c>
      <c r="BD325" t="s">
        <v>878</v>
      </c>
      <c r="BE325" t="s">
        <v>878</v>
      </c>
      <c r="BF325" t="s">
        <v>878</v>
      </c>
      <c r="BG325" t="s">
        <v>878</v>
      </c>
      <c r="BH325" t="s">
        <v>878</v>
      </c>
      <c r="BI325" t="s">
        <v>878</v>
      </c>
      <c r="BJ325" t="s">
        <v>878</v>
      </c>
      <c r="BK325" t="s">
        <v>878</v>
      </c>
      <c r="BL325" t="s">
        <v>878</v>
      </c>
      <c r="BM325" t="s">
        <v>878</v>
      </c>
      <c r="BN325" t="s">
        <v>878</v>
      </c>
      <c r="BO325" t="s">
        <v>878</v>
      </c>
      <c r="BP325" t="s">
        <v>878</v>
      </c>
      <c r="BQ325" t="s">
        <v>878</v>
      </c>
      <c r="BR325" t="s">
        <v>878</v>
      </c>
      <c r="BS325" t="s">
        <v>878</v>
      </c>
    </row>
    <row r="326" spans="1:71" x14ac:dyDescent="0.25">
      <c r="A326" t="s">
        <v>666</v>
      </c>
      <c r="B326" t="s">
        <v>878</v>
      </c>
      <c r="C326" t="s">
        <v>878</v>
      </c>
      <c r="D326">
        <v>7.0099999999999996E-2</v>
      </c>
      <c r="E326">
        <v>3.0300000000000001E-5</v>
      </c>
      <c r="F326" t="s">
        <v>878</v>
      </c>
      <c r="G326" t="s">
        <v>878</v>
      </c>
      <c r="H326" t="s">
        <v>878</v>
      </c>
      <c r="I326" t="s">
        <v>878</v>
      </c>
      <c r="J326" t="s">
        <v>878</v>
      </c>
      <c r="K326" t="s">
        <v>878</v>
      </c>
      <c r="L326" t="s">
        <v>878</v>
      </c>
      <c r="M326" t="s">
        <v>878</v>
      </c>
      <c r="N326" t="s">
        <v>878</v>
      </c>
      <c r="O326" t="s">
        <v>878</v>
      </c>
      <c r="P326" t="s">
        <v>878</v>
      </c>
      <c r="Q326">
        <v>0.57650000000000001</v>
      </c>
      <c r="R326" t="s">
        <v>878</v>
      </c>
      <c r="S326" t="s">
        <v>878</v>
      </c>
      <c r="T326" t="s">
        <v>878</v>
      </c>
      <c r="U326">
        <v>20</v>
      </c>
      <c r="V326" t="s">
        <v>878</v>
      </c>
      <c r="W326" t="s">
        <v>878</v>
      </c>
      <c r="X326" t="s">
        <v>878</v>
      </c>
      <c r="Y326" t="s">
        <v>878</v>
      </c>
      <c r="Z326" t="s">
        <v>878</v>
      </c>
      <c r="AA326" t="s">
        <v>878</v>
      </c>
      <c r="AB326" t="s">
        <v>878</v>
      </c>
      <c r="AC326" t="s">
        <v>878</v>
      </c>
      <c r="AD326" t="s">
        <v>878</v>
      </c>
      <c r="AE326" t="s">
        <v>878</v>
      </c>
      <c r="AF326" t="s">
        <v>878</v>
      </c>
      <c r="AG326" t="s">
        <v>878</v>
      </c>
      <c r="AH326" t="s">
        <v>878</v>
      </c>
      <c r="AI326" t="s">
        <v>878</v>
      </c>
      <c r="AJ326">
        <v>1.23E-2</v>
      </c>
      <c r="AK326" t="s">
        <v>878</v>
      </c>
      <c r="AL326" t="s">
        <v>878</v>
      </c>
      <c r="AM326" t="s">
        <v>878</v>
      </c>
      <c r="AN326">
        <v>4.4999999999999997E-3</v>
      </c>
      <c r="AO326" t="s">
        <v>878</v>
      </c>
      <c r="AP326" t="s">
        <v>878</v>
      </c>
      <c r="AQ326" t="s">
        <v>878</v>
      </c>
      <c r="AR326" t="s">
        <v>878</v>
      </c>
      <c r="AS326" t="s">
        <v>878</v>
      </c>
      <c r="AT326" t="s">
        <v>878</v>
      </c>
      <c r="AU326" t="s">
        <v>878</v>
      </c>
      <c r="AV326" t="s">
        <v>878</v>
      </c>
      <c r="AW326" t="s">
        <v>878</v>
      </c>
      <c r="AX326">
        <v>4.1100000000000003</v>
      </c>
      <c r="AY326" t="s">
        <v>878</v>
      </c>
      <c r="AZ326" t="s">
        <v>878</v>
      </c>
      <c r="BA326" t="s">
        <v>878</v>
      </c>
      <c r="BB326" t="s">
        <v>878</v>
      </c>
      <c r="BC326" t="s">
        <v>878</v>
      </c>
      <c r="BD326" t="s">
        <v>878</v>
      </c>
      <c r="BE326" t="s">
        <v>878</v>
      </c>
      <c r="BF326" t="s">
        <v>878</v>
      </c>
      <c r="BG326" t="s">
        <v>878</v>
      </c>
      <c r="BH326" t="s">
        <v>878</v>
      </c>
      <c r="BI326" t="s">
        <v>878</v>
      </c>
      <c r="BJ326" t="s">
        <v>878</v>
      </c>
      <c r="BK326" t="s">
        <v>878</v>
      </c>
      <c r="BL326" t="s">
        <v>878</v>
      </c>
      <c r="BM326" t="s">
        <v>878</v>
      </c>
      <c r="BN326" t="s">
        <v>878</v>
      </c>
      <c r="BO326" t="s">
        <v>878</v>
      </c>
      <c r="BP326" t="s">
        <v>878</v>
      </c>
      <c r="BQ326" t="s">
        <v>878</v>
      </c>
      <c r="BR326" t="s">
        <v>878</v>
      </c>
      <c r="BS326" t="s">
        <v>878</v>
      </c>
    </row>
    <row r="327" spans="1:71" x14ac:dyDescent="0.25">
      <c r="A327" t="s">
        <v>667</v>
      </c>
      <c r="B327" t="s">
        <v>878</v>
      </c>
      <c r="C327" t="s">
        <v>878</v>
      </c>
      <c r="D327">
        <v>5.74E-2</v>
      </c>
      <c r="E327">
        <v>5.9500000000000003E-5</v>
      </c>
      <c r="F327" t="s">
        <v>878</v>
      </c>
      <c r="G327" t="s">
        <v>878</v>
      </c>
      <c r="H327" t="s">
        <v>878</v>
      </c>
      <c r="I327" t="s">
        <v>878</v>
      </c>
      <c r="J327" t="s">
        <v>878</v>
      </c>
      <c r="K327" t="s">
        <v>878</v>
      </c>
      <c r="L327" t="s">
        <v>878</v>
      </c>
      <c r="M327" t="s">
        <v>878</v>
      </c>
      <c r="N327" t="s">
        <v>878</v>
      </c>
      <c r="O327" t="s">
        <v>878</v>
      </c>
      <c r="P327" t="s">
        <v>878</v>
      </c>
      <c r="Q327">
        <v>1.02</v>
      </c>
      <c r="R327" t="s">
        <v>878</v>
      </c>
      <c r="S327" t="s">
        <v>878</v>
      </c>
      <c r="T327" t="s">
        <v>878</v>
      </c>
      <c r="U327">
        <v>19.600000000000001</v>
      </c>
      <c r="V327" t="s">
        <v>878</v>
      </c>
      <c r="W327" t="s">
        <v>878</v>
      </c>
      <c r="X327" t="s">
        <v>878</v>
      </c>
      <c r="Y327" t="s">
        <v>878</v>
      </c>
      <c r="Z327" t="s">
        <v>878</v>
      </c>
      <c r="AA327" t="s">
        <v>878</v>
      </c>
      <c r="AB327" t="s">
        <v>878</v>
      </c>
      <c r="AC327" t="s">
        <v>878</v>
      </c>
      <c r="AD327" t="s">
        <v>878</v>
      </c>
      <c r="AE327" t="s">
        <v>878</v>
      </c>
      <c r="AF327" t="s">
        <v>878</v>
      </c>
      <c r="AG327" t="s">
        <v>878</v>
      </c>
      <c r="AH327" t="s">
        <v>878</v>
      </c>
      <c r="AI327" t="s">
        <v>878</v>
      </c>
      <c r="AJ327">
        <v>1.8100000000000002E-2</v>
      </c>
      <c r="AK327" t="s">
        <v>878</v>
      </c>
      <c r="AL327" t="s">
        <v>878</v>
      </c>
      <c r="AM327" t="s">
        <v>878</v>
      </c>
      <c r="AN327">
        <v>5.3E-3</v>
      </c>
      <c r="AO327" t="s">
        <v>878</v>
      </c>
      <c r="AP327" t="s">
        <v>878</v>
      </c>
      <c r="AQ327" t="s">
        <v>878</v>
      </c>
      <c r="AR327" t="s">
        <v>878</v>
      </c>
      <c r="AS327" t="s">
        <v>878</v>
      </c>
      <c r="AT327" t="s">
        <v>878</v>
      </c>
      <c r="AU327" t="s">
        <v>878</v>
      </c>
      <c r="AV327" t="s">
        <v>878</v>
      </c>
      <c r="AW327" t="s">
        <v>878</v>
      </c>
      <c r="AX327">
        <v>3.91</v>
      </c>
      <c r="AY327" t="s">
        <v>878</v>
      </c>
      <c r="AZ327" t="s">
        <v>878</v>
      </c>
      <c r="BA327" t="s">
        <v>878</v>
      </c>
      <c r="BB327" t="s">
        <v>878</v>
      </c>
      <c r="BC327" t="s">
        <v>878</v>
      </c>
      <c r="BD327" t="s">
        <v>878</v>
      </c>
      <c r="BE327" t="s">
        <v>878</v>
      </c>
      <c r="BF327" t="s">
        <v>878</v>
      </c>
      <c r="BG327" t="s">
        <v>878</v>
      </c>
      <c r="BH327" t="s">
        <v>878</v>
      </c>
      <c r="BI327" t="s">
        <v>878</v>
      </c>
      <c r="BJ327" t="s">
        <v>878</v>
      </c>
      <c r="BK327" t="s">
        <v>878</v>
      </c>
      <c r="BL327" t="s">
        <v>878</v>
      </c>
      <c r="BM327" t="s">
        <v>878</v>
      </c>
      <c r="BN327" t="s">
        <v>878</v>
      </c>
      <c r="BO327" t="s">
        <v>878</v>
      </c>
      <c r="BP327" t="s">
        <v>878</v>
      </c>
      <c r="BQ327" t="s">
        <v>878</v>
      </c>
      <c r="BR327" t="s">
        <v>878</v>
      </c>
      <c r="BS327" t="s">
        <v>878</v>
      </c>
    </row>
    <row r="328" spans="1:71" x14ac:dyDescent="0.25">
      <c r="A328" t="s">
        <v>668</v>
      </c>
      <c r="B328" t="s">
        <v>878</v>
      </c>
      <c r="C328" t="s">
        <v>878</v>
      </c>
      <c r="D328">
        <v>8.2000000000000003E-2</v>
      </c>
      <c r="E328">
        <v>8.0099999999999995E-5</v>
      </c>
      <c r="F328" t="s">
        <v>878</v>
      </c>
      <c r="G328" t="s">
        <v>878</v>
      </c>
      <c r="H328" t="s">
        <v>878</v>
      </c>
      <c r="I328" t="s">
        <v>878</v>
      </c>
      <c r="J328" t="s">
        <v>878</v>
      </c>
      <c r="K328" t="s">
        <v>878</v>
      </c>
      <c r="L328" t="s">
        <v>878</v>
      </c>
      <c r="M328" t="s">
        <v>878</v>
      </c>
      <c r="N328" t="s">
        <v>878</v>
      </c>
      <c r="O328" t="s">
        <v>878</v>
      </c>
      <c r="P328" t="s">
        <v>878</v>
      </c>
      <c r="Q328">
        <v>1.47</v>
      </c>
      <c r="R328" t="s">
        <v>878</v>
      </c>
      <c r="S328" t="s">
        <v>878</v>
      </c>
      <c r="T328" t="s">
        <v>878</v>
      </c>
      <c r="U328">
        <v>26.8</v>
      </c>
      <c r="V328" t="s">
        <v>878</v>
      </c>
      <c r="W328" t="s">
        <v>878</v>
      </c>
      <c r="X328" t="s">
        <v>878</v>
      </c>
      <c r="Y328" t="s">
        <v>878</v>
      </c>
      <c r="Z328" t="s">
        <v>878</v>
      </c>
      <c r="AA328" t="s">
        <v>878</v>
      </c>
      <c r="AB328" t="s">
        <v>878</v>
      </c>
      <c r="AC328" t="s">
        <v>878</v>
      </c>
      <c r="AD328" t="s">
        <v>878</v>
      </c>
      <c r="AE328" t="s">
        <v>878</v>
      </c>
      <c r="AF328" t="s">
        <v>878</v>
      </c>
      <c r="AG328" t="s">
        <v>878</v>
      </c>
      <c r="AH328" t="s">
        <v>878</v>
      </c>
      <c r="AI328" t="s">
        <v>878</v>
      </c>
      <c r="AJ328">
        <v>3.1E-2</v>
      </c>
      <c r="AK328" t="s">
        <v>878</v>
      </c>
      <c r="AL328" t="s">
        <v>878</v>
      </c>
      <c r="AM328" t="s">
        <v>878</v>
      </c>
      <c r="AN328">
        <v>6.7999999999999996E-3</v>
      </c>
      <c r="AO328" t="s">
        <v>878</v>
      </c>
      <c r="AP328" t="s">
        <v>878</v>
      </c>
      <c r="AQ328" t="s">
        <v>878</v>
      </c>
      <c r="AR328" t="s">
        <v>878</v>
      </c>
      <c r="AS328" t="s">
        <v>878</v>
      </c>
      <c r="AT328" t="s">
        <v>878</v>
      </c>
      <c r="AU328" t="s">
        <v>878</v>
      </c>
      <c r="AV328" t="s">
        <v>878</v>
      </c>
      <c r="AW328" t="s">
        <v>878</v>
      </c>
      <c r="AX328">
        <v>3.7</v>
      </c>
      <c r="AY328" t="s">
        <v>878</v>
      </c>
      <c r="AZ328" t="s">
        <v>878</v>
      </c>
      <c r="BA328" t="s">
        <v>878</v>
      </c>
      <c r="BB328" t="s">
        <v>878</v>
      </c>
      <c r="BC328" t="s">
        <v>878</v>
      </c>
      <c r="BD328" t="s">
        <v>878</v>
      </c>
      <c r="BE328" t="s">
        <v>878</v>
      </c>
      <c r="BF328" t="s">
        <v>878</v>
      </c>
      <c r="BG328" t="s">
        <v>878</v>
      </c>
      <c r="BH328" t="s">
        <v>878</v>
      </c>
      <c r="BI328" t="s">
        <v>878</v>
      </c>
      <c r="BJ328" t="s">
        <v>878</v>
      </c>
      <c r="BK328" t="s">
        <v>878</v>
      </c>
      <c r="BL328" t="s">
        <v>878</v>
      </c>
      <c r="BM328" t="s">
        <v>878</v>
      </c>
      <c r="BN328" t="s">
        <v>878</v>
      </c>
      <c r="BO328" t="s">
        <v>878</v>
      </c>
      <c r="BP328" t="s">
        <v>878</v>
      </c>
      <c r="BQ328" t="s">
        <v>878</v>
      </c>
      <c r="BR328" t="s">
        <v>878</v>
      </c>
      <c r="BS328" t="s">
        <v>878</v>
      </c>
    </row>
    <row r="329" spans="1:71" x14ac:dyDescent="0.25">
      <c r="A329" t="s">
        <v>669</v>
      </c>
      <c r="B329" t="s">
        <v>878</v>
      </c>
      <c r="C329" t="s">
        <v>878</v>
      </c>
      <c r="D329" t="s">
        <v>878</v>
      </c>
      <c r="E329">
        <v>9.7999999999999993E-6</v>
      </c>
      <c r="F329" t="s">
        <v>878</v>
      </c>
      <c r="G329" t="s">
        <v>878</v>
      </c>
      <c r="H329" t="s">
        <v>878</v>
      </c>
      <c r="I329" t="s">
        <v>878</v>
      </c>
      <c r="J329" t="s">
        <v>878</v>
      </c>
      <c r="K329" t="s">
        <v>878</v>
      </c>
      <c r="L329" t="s">
        <v>878</v>
      </c>
      <c r="M329" t="s">
        <v>878</v>
      </c>
      <c r="N329" t="s">
        <v>878</v>
      </c>
      <c r="O329" t="s">
        <v>878</v>
      </c>
      <c r="P329" t="s">
        <v>878</v>
      </c>
      <c r="Q329" t="s">
        <v>878</v>
      </c>
      <c r="R329" t="s">
        <v>878</v>
      </c>
      <c r="S329" t="s">
        <v>878</v>
      </c>
      <c r="T329" t="s">
        <v>878</v>
      </c>
      <c r="U329" t="s">
        <v>878</v>
      </c>
      <c r="V329" t="s">
        <v>878</v>
      </c>
      <c r="W329" t="s">
        <v>878</v>
      </c>
      <c r="X329" t="s">
        <v>878</v>
      </c>
      <c r="Y329" t="s">
        <v>878</v>
      </c>
      <c r="Z329" t="s">
        <v>878</v>
      </c>
      <c r="AA329" t="s">
        <v>878</v>
      </c>
      <c r="AB329" t="s">
        <v>878</v>
      </c>
      <c r="AC329" t="s">
        <v>878</v>
      </c>
      <c r="AD329" t="s">
        <v>878</v>
      </c>
      <c r="AE329" t="s">
        <v>878</v>
      </c>
      <c r="AF329" t="s">
        <v>878</v>
      </c>
      <c r="AG329" t="s">
        <v>878</v>
      </c>
      <c r="AH329" t="s">
        <v>878</v>
      </c>
      <c r="AI329" t="s">
        <v>878</v>
      </c>
      <c r="AJ329" t="s">
        <v>878</v>
      </c>
      <c r="AK329" t="s">
        <v>878</v>
      </c>
      <c r="AL329" t="s">
        <v>878</v>
      </c>
      <c r="AM329" t="s">
        <v>878</v>
      </c>
      <c r="AN329" t="s">
        <v>878</v>
      </c>
      <c r="AO329" t="s">
        <v>878</v>
      </c>
      <c r="AP329" t="s">
        <v>878</v>
      </c>
      <c r="AQ329" t="s">
        <v>878</v>
      </c>
      <c r="AR329" t="s">
        <v>878</v>
      </c>
      <c r="AS329" t="s">
        <v>878</v>
      </c>
      <c r="AT329" t="s">
        <v>878</v>
      </c>
      <c r="AU329" t="s">
        <v>878</v>
      </c>
      <c r="AV329" t="s">
        <v>878</v>
      </c>
      <c r="AW329" t="s">
        <v>878</v>
      </c>
      <c r="AX329" t="s">
        <v>878</v>
      </c>
      <c r="AY329" t="s">
        <v>878</v>
      </c>
      <c r="AZ329" t="s">
        <v>878</v>
      </c>
      <c r="BA329" t="s">
        <v>878</v>
      </c>
      <c r="BB329" t="s">
        <v>878</v>
      </c>
      <c r="BC329" t="s">
        <v>878</v>
      </c>
      <c r="BD329" t="s">
        <v>878</v>
      </c>
      <c r="BE329" t="s">
        <v>878</v>
      </c>
      <c r="BF329" t="s">
        <v>878</v>
      </c>
      <c r="BG329" t="s">
        <v>878</v>
      </c>
      <c r="BH329" t="s">
        <v>878</v>
      </c>
      <c r="BI329" t="s">
        <v>878</v>
      </c>
      <c r="BJ329" t="s">
        <v>878</v>
      </c>
      <c r="BK329" t="s">
        <v>878</v>
      </c>
      <c r="BL329" t="s">
        <v>878</v>
      </c>
      <c r="BM329" t="s">
        <v>878</v>
      </c>
      <c r="BN329" t="s">
        <v>878</v>
      </c>
      <c r="BO329" t="s">
        <v>878</v>
      </c>
      <c r="BP329" t="s">
        <v>878</v>
      </c>
      <c r="BQ329" t="s">
        <v>878</v>
      </c>
      <c r="BR329" t="s">
        <v>878</v>
      </c>
      <c r="BS329" t="s">
        <v>878</v>
      </c>
    </row>
    <row r="330" spans="1:71" x14ac:dyDescent="0.25">
      <c r="A330" t="s">
        <v>670</v>
      </c>
      <c r="B330">
        <v>2.4299999999999999E-3</v>
      </c>
      <c r="C330">
        <v>6.78</v>
      </c>
      <c r="D330">
        <v>8.8999999999999999E-3</v>
      </c>
      <c r="E330">
        <v>2.0000000000000002E-5</v>
      </c>
      <c r="F330" s="2">
        <v>1E-3</v>
      </c>
      <c r="G330" t="s">
        <v>878</v>
      </c>
      <c r="H330">
        <v>1.6899999999999999E-4</v>
      </c>
      <c r="I330">
        <v>6.3900000000000003E-4</v>
      </c>
      <c r="J330">
        <v>1.88</v>
      </c>
      <c r="K330">
        <v>3.3700000000000001E-4</v>
      </c>
      <c r="L330">
        <v>4.7699999999999999E-3</v>
      </c>
      <c r="M330" t="s">
        <v>878</v>
      </c>
      <c r="N330">
        <v>7.0600000000000003E-4</v>
      </c>
      <c r="O330">
        <v>2.7499999999999998E-3</v>
      </c>
      <c r="P330">
        <v>9.4200000000000002E-4</v>
      </c>
      <c r="Q330">
        <v>4.82E-2</v>
      </c>
      <c r="R330">
        <v>2.05E-4</v>
      </c>
      <c r="S330">
        <v>9.7E-5</v>
      </c>
      <c r="T330">
        <v>1.03E-4</v>
      </c>
      <c r="U330">
        <v>2.38</v>
      </c>
      <c r="V330">
        <v>1.8699999999999999E-3</v>
      </c>
      <c r="W330">
        <v>3.1199999999999999E-4</v>
      </c>
      <c r="X330" t="s">
        <v>878</v>
      </c>
      <c r="Y330">
        <v>2.9E-4</v>
      </c>
      <c r="Z330" s="2">
        <v>1E-4</v>
      </c>
      <c r="AA330">
        <v>3.6000000000000001E-5</v>
      </c>
      <c r="AB330">
        <v>7.4999999999999993E-5</v>
      </c>
      <c r="AC330" t="s">
        <v>878</v>
      </c>
      <c r="AD330">
        <v>1.8</v>
      </c>
      <c r="AE330">
        <v>2.3E-3</v>
      </c>
      <c r="AF330">
        <v>1.8699999999999999E-3</v>
      </c>
      <c r="AG330">
        <v>1.2999999999999999E-5</v>
      </c>
      <c r="AH330">
        <v>0.77200000000000002</v>
      </c>
      <c r="AI330">
        <v>7.0999999999999994E-2</v>
      </c>
      <c r="AJ330">
        <v>2.2000000000000001E-4</v>
      </c>
      <c r="AK330">
        <v>0.58699999999999997</v>
      </c>
      <c r="AL330">
        <v>7.9799999999999999E-4</v>
      </c>
      <c r="AM330">
        <v>1.9499999999999999E-3</v>
      </c>
      <c r="AN330">
        <v>1.5399999999999999E-3</v>
      </c>
      <c r="AO330">
        <v>0.06</v>
      </c>
      <c r="AP330">
        <v>1.9300000000000001E-2</v>
      </c>
      <c r="AQ330" t="s">
        <v>878</v>
      </c>
      <c r="AR330">
        <v>5.4199999999999995E-4</v>
      </c>
      <c r="AS330" t="s">
        <v>878</v>
      </c>
      <c r="AT330" t="s">
        <v>878</v>
      </c>
      <c r="AU330" t="s">
        <v>878</v>
      </c>
      <c r="AV330" t="s">
        <v>878</v>
      </c>
      <c r="AW330" t="s">
        <v>878</v>
      </c>
      <c r="AX330">
        <v>1.69</v>
      </c>
      <c r="AY330">
        <v>1.4300000000000001E-3</v>
      </c>
      <c r="AZ330">
        <v>5.9500000000000004E-4</v>
      </c>
      <c r="BA330">
        <v>6.9700000000000003E-4</v>
      </c>
      <c r="BB330" t="s">
        <v>878</v>
      </c>
      <c r="BC330">
        <v>2.4899999999999998E-4</v>
      </c>
      <c r="BD330">
        <v>2.12E-4</v>
      </c>
      <c r="BE330">
        <v>1.8599999999999998E-2</v>
      </c>
      <c r="BF330">
        <v>6.3E-5</v>
      </c>
      <c r="BG330">
        <v>4.0000000000000003E-5</v>
      </c>
      <c r="BH330">
        <v>6.8000000000000005E-4</v>
      </c>
      <c r="BI330">
        <v>9.3800000000000003E-4</v>
      </c>
      <c r="BJ330">
        <v>0.24199999999999999</v>
      </c>
      <c r="BK330">
        <v>1.11E-4</v>
      </c>
      <c r="BL330" t="s">
        <v>878</v>
      </c>
      <c r="BM330">
        <v>2.6899999999999998E-4</v>
      </c>
      <c r="BN330">
        <v>1.2899999999999999E-3</v>
      </c>
      <c r="BO330">
        <v>4.2000000000000002E-4</v>
      </c>
      <c r="BP330">
        <v>9.9299999999999996E-4</v>
      </c>
      <c r="BQ330">
        <v>9.1000000000000003E-5</v>
      </c>
      <c r="BR330">
        <v>6.1499999999999999E-2</v>
      </c>
      <c r="BS330">
        <v>9.4000000000000004E-3</v>
      </c>
    </row>
    <row r="331" spans="1:71" x14ac:dyDescent="0.25">
      <c r="A331" t="s">
        <v>673</v>
      </c>
      <c r="B331">
        <v>2.5100000000000001E-3</v>
      </c>
      <c r="C331">
        <v>7.58</v>
      </c>
      <c r="D331">
        <v>9.9000000000000008E-3</v>
      </c>
      <c r="E331">
        <v>2.0400000000000001E-5</v>
      </c>
      <c r="F331" t="s">
        <v>878</v>
      </c>
      <c r="G331">
        <v>0.3397</v>
      </c>
      <c r="H331">
        <v>3.1399999999999999E-4</v>
      </c>
      <c r="I331">
        <v>5.4199999999999995E-4</v>
      </c>
      <c r="J331">
        <v>1.26</v>
      </c>
      <c r="K331">
        <v>2.0799999999999999E-4</v>
      </c>
      <c r="L331">
        <v>9.2999999999999992E-3</v>
      </c>
      <c r="M331" t="s">
        <v>878</v>
      </c>
      <c r="N331">
        <v>2.7700000000000001E-4</v>
      </c>
      <c r="O331">
        <v>2.2300000000000002E-3</v>
      </c>
      <c r="P331">
        <v>6.9099999999999999E-4</v>
      </c>
      <c r="Q331">
        <v>4.99E-2</v>
      </c>
      <c r="R331">
        <v>3.5E-4</v>
      </c>
      <c r="S331">
        <v>1.01E-4</v>
      </c>
      <c r="T331">
        <v>1.35E-4</v>
      </c>
      <c r="U331">
        <v>2.54</v>
      </c>
      <c r="V331">
        <v>2.32E-3</v>
      </c>
      <c r="W331">
        <v>5.7399999999999997E-4</v>
      </c>
      <c r="X331">
        <v>1.8E-5</v>
      </c>
      <c r="Y331">
        <v>6.8900000000000005E-4</v>
      </c>
      <c r="Z331">
        <v>8.8000000000000004E-6</v>
      </c>
      <c r="AA331">
        <v>4.8999999999999998E-5</v>
      </c>
      <c r="AB331">
        <v>4.3999999999999999E-5</v>
      </c>
      <c r="AC331" t="s">
        <v>878</v>
      </c>
      <c r="AD331">
        <v>3.03</v>
      </c>
      <c r="AE331">
        <v>4.4099999999999999E-3</v>
      </c>
      <c r="AF331">
        <v>2.8900000000000002E-3</v>
      </c>
      <c r="AG331">
        <v>6.7000000000000002E-6</v>
      </c>
      <c r="AH331">
        <v>0.1229</v>
      </c>
      <c r="AI331">
        <v>2.93E-2</v>
      </c>
      <c r="AJ331">
        <v>5.4299999999999997E-4</v>
      </c>
      <c r="AK331">
        <v>2.76</v>
      </c>
      <c r="AL331">
        <v>1.8600000000000001E-3</v>
      </c>
      <c r="AM331">
        <v>3.96E-3</v>
      </c>
      <c r="AN331">
        <v>4.4099999999999999E-4</v>
      </c>
      <c r="AO331">
        <v>3.0300000000000001E-2</v>
      </c>
      <c r="AP331">
        <v>1.1900000000000001E-2</v>
      </c>
      <c r="AQ331" t="s">
        <v>878</v>
      </c>
      <c r="AR331">
        <v>1.07E-3</v>
      </c>
      <c r="AS331" t="s">
        <v>878</v>
      </c>
      <c r="AT331">
        <v>1.57E-3</v>
      </c>
      <c r="AU331" t="s">
        <v>878</v>
      </c>
      <c r="AV331" t="s">
        <v>878</v>
      </c>
      <c r="AW331" t="s">
        <v>878</v>
      </c>
      <c r="AX331">
        <v>0.308</v>
      </c>
      <c r="AY331">
        <v>1.3500000000000001E-3</v>
      </c>
      <c r="AZ331">
        <v>4.3399999999999998E-4</v>
      </c>
      <c r="BA331">
        <v>3.3300000000000002E-4</v>
      </c>
      <c r="BB331" t="s">
        <v>878</v>
      </c>
      <c r="BC331" t="s">
        <v>878</v>
      </c>
      <c r="BD331">
        <v>4.2700000000000002E-4</v>
      </c>
      <c r="BE331">
        <v>2.12E-2</v>
      </c>
      <c r="BF331">
        <v>1.4799999999999999E-4</v>
      </c>
      <c r="BG331">
        <v>7.7000000000000001E-5</v>
      </c>
      <c r="BH331">
        <v>1.9900000000000001E-4</v>
      </c>
      <c r="BI331">
        <v>1.5100000000000001E-3</v>
      </c>
      <c r="BJ331">
        <v>0.12</v>
      </c>
      <c r="BK331">
        <v>1.02E-4</v>
      </c>
      <c r="BL331" t="s">
        <v>878</v>
      </c>
      <c r="BM331">
        <v>5.9699999999999998E-4</v>
      </c>
      <c r="BN331">
        <v>2.5399999999999999E-4</v>
      </c>
      <c r="BO331">
        <v>4.6299999999999998E-4</v>
      </c>
      <c r="BP331">
        <v>1.5E-3</v>
      </c>
      <c r="BQ331">
        <v>5.5999999999999999E-5</v>
      </c>
      <c r="BR331">
        <v>4.0399999999999998E-2</v>
      </c>
      <c r="BS331">
        <v>2.5399999999999999E-2</v>
      </c>
    </row>
    <row r="332" spans="1:71" x14ac:dyDescent="0.25">
      <c r="A332" t="s">
        <v>674</v>
      </c>
      <c r="B332">
        <v>4.9399999999999999E-3</v>
      </c>
      <c r="C332">
        <v>6.3</v>
      </c>
      <c r="D332">
        <v>3.0700000000000002E-2</v>
      </c>
      <c r="E332">
        <v>7.7999999999999999E-5</v>
      </c>
      <c r="F332" s="2">
        <v>1E-3</v>
      </c>
      <c r="G332" t="s">
        <v>878</v>
      </c>
      <c r="H332">
        <v>2.0699999999999999E-4</v>
      </c>
      <c r="I332">
        <v>2.0899999999999998E-3</v>
      </c>
      <c r="J332">
        <v>1.31</v>
      </c>
      <c r="K332">
        <v>7.8600000000000002E-4</v>
      </c>
      <c r="L332">
        <v>6.3E-3</v>
      </c>
      <c r="M332" t="s">
        <v>878</v>
      </c>
      <c r="N332">
        <v>5.1400000000000003E-4</v>
      </c>
      <c r="O332">
        <v>4.1999999999999997E-3</v>
      </c>
      <c r="P332">
        <v>6.7199999999999996E-4</v>
      </c>
      <c r="Q332">
        <v>0.10100000000000001</v>
      </c>
      <c r="R332">
        <v>2.6899999999999998E-4</v>
      </c>
      <c r="S332">
        <v>9.2E-5</v>
      </c>
      <c r="T332">
        <v>1.2300000000000001E-4</v>
      </c>
      <c r="U332">
        <v>2.48</v>
      </c>
      <c r="V332">
        <v>2.0400000000000001E-3</v>
      </c>
      <c r="W332">
        <v>4.4999999999999999E-4</v>
      </c>
      <c r="X332" t="s">
        <v>878</v>
      </c>
      <c r="Y332">
        <v>4.5199999999999998E-4</v>
      </c>
      <c r="Z332" s="2">
        <v>2.9999999999999997E-4</v>
      </c>
      <c r="AA332">
        <v>4.0000000000000003E-5</v>
      </c>
      <c r="AB332">
        <v>1.73E-4</v>
      </c>
      <c r="AC332" t="s">
        <v>878</v>
      </c>
      <c r="AD332">
        <v>2.1</v>
      </c>
      <c r="AE332">
        <v>3.0899999999999999E-3</v>
      </c>
      <c r="AF332">
        <v>2.0500000000000002E-3</v>
      </c>
      <c r="AG332">
        <v>9.5000000000000005E-6</v>
      </c>
      <c r="AH332">
        <v>0.38900000000000001</v>
      </c>
      <c r="AI332">
        <v>4.8000000000000001E-2</v>
      </c>
      <c r="AJ332">
        <v>3.8699999999999997E-4</v>
      </c>
      <c r="AK332">
        <v>1.45</v>
      </c>
      <c r="AL332">
        <v>1.2600000000000001E-3</v>
      </c>
      <c r="AM332">
        <v>2.7000000000000001E-3</v>
      </c>
      <c r="AN332">
        <v>2.4099999999999998E-3</v>
      </c>
      <c r="AO332">
        <v>4.7E-2</v>
      </c>
      <c r="AP332">
        <v>3.2899999999999999E-2</v>
      </c>
      <c r="AQ332" t="s">
        <v>878</v>
      </c>
      <c r="AR332">
        <v>7.5500000000000003E-4</v>
      </c>
      <c r="AS332" t="s">
        <v>878</v>
      </c>
      <c r="AT332">
        <v>1.6000000000000001E-3</v>
      </c>
      <c r="AU332" t="s">
        <v>878</v>
      </c>
      <c r="AV332" t="s">
        <v>878</v>
      </c>
      <c r="AW332" t="s">
        <v>878</v>
      </c>
      <c r="AX332">
        <v>1.07</v>
      </c>
      <c r="AY332">
        <v>3.0400000000000002E-3</v>
      </c>
      <c r="AZ332">
        <v>4.8500000000000003E-4</v>
      </c>
      <c r="BA332">
        <v>1.1999999999999999E-3</v>
      </c>
      <c r="BB332" t="s">
        <v>878</v>
      </c>
      <c r="BC332">
        <v>3.4200000000000002E-4</v>
      </c>
      <c r="BD332">
        <v>4.1599999999999997E-4</v>
      </c>
      <c r="BE332">
        <v>2.3E-2</v>
      </c>
      <c r="BF332">
        <v>1.0399999999999999E-4</v>
      </c>
      <c r="BG332">
        <v>5.5999999999999999E-5</v>
      </c>
      <c r="BH332">
        <v>1.5399999999999999E-3</v>
      </c>
      <c r="BI332">
        <v>1.17E-3</v>
      </c>
      <c r="BJ332">
        <v>0.18</v>
      </c>
      <c r="BK332">
        <v>1.21E-4</v>
      </c>
      <c r="BL332" t="s">
        <v>878</v>
      </c>
      <c r="BM332">
        <v>4.0000000000000002E-4</v>
      </c>
      <c r="BN332">
        <v>9.2400000000000002E-4</v>
      </c>
      <c r="BO332">
        <v>5.8E-4</v>
      </c>
      <c r="BP332">
        <v>1.1199999999999999E-3</v>
      </c>
      <c r="BQ332">
        <v>6.7999999999999999E-5</v>
      </c>
      <c r="BR332">
        <v>0.13300000000000001</v>
      </c>
      <c r="BS332">
        <v>1.55E-2</v>
      </c>
    </row>
    <row r="333" spans="1:71" x14ac:dyDescent="0.25">
      <c r="A333" t="s">
        <v>675</v>
      </c>
      <c r="B333">
        <v>5.0000000000000001E-3</v>
      </c>
      <c r="C333">
        <v>6.63</v>
      </c>
      <c r="D333">
        <v>2.8400000000000002E-2</v>
      </c>
      <c r="E333">
        <v>7.75E-5</v>
      </c>
      <c r="F333" t="s">
        <v>878</v>
      </c>
      <c r="G333" t="s">
        <v>878</v>
      </c>
      <c r="H333">
        <v>2.24E-4</v>
      </c>
      <c r="I333">
        <v>1.8E-3</v>
      </c>
      <c r="J333">
        <v>0.88700000000000001</v>
      </c>
      <c r="K333">
        <v>2.05E-4</v>
      </c>
      <c r="L333">
        <v>7.0000000000000001E-3</v>
      </c>
      <c r="M333" t="s">
        <v>878</v>
      </c>
      <c r="N333">
        <v>2.9700000000000001E-4</v>
      </c>
      <c r="O333">
        <v>2.3700000000000001E-3</v>
      </c>
      <c r="P333">
        <v>4.8799999999999999E-4</v>
      </c>
      <c r="Q333">
        <v>0.10100000000000001</v>
      </c>
      <c r="R333">
        <v>2.5399999999999999E-4</v>
      </c>
      <c r="S333">
        <v>8.0000000000000007E-5</v>
      </c>
      <c r="T333">
        <v>9.7E-5</v>
      </c>
      <c r="U333">
        <v>2.29</v>
      </c>
      <c r="V333">
        <v>2.3400000000000001E-3</v>
      </c>
      <c r="W333">
        <v>4.1399999999999998E-4</v>
      </c>
      <c r="X333">
        <v>1.5E-5</v>
      </c>
      <c r="Y333">
        <v>5.0900000000000001E-4</v>
      </c>
      <c r="Z333">
        <v>2.0000000000000002E-5</v>
      </c>
      <c r="AA333">
        <v>3.8000000000000002E-5</v>
      </c>
      <c r="AB333">
        <v>4.6999999999999997E-5</v>
      </c>
      <c r="AC333" t="s">
        <v>878</v>
      </c>
      <c r="AD333">
        <v>2.41</v>
      </c>
      <c r="AE333">
        <v>3.3500000000000001E-3</v>
      </c>
      <c r="AF333">
        <v>2.2599999999999999E-3</v>
      </c>
      <c r="AG333">
        <v>7.3000000000000004E-6</v>
      </c>
      <c r="AH333">
        <v>9.9599999999999994E-2</v>
      </c>
      <c r="AI333">
        <v>2.2200000000000001E-2</v>
      </c>
      <c r="AJ333">
        <v>5.22E-4</v>
      </c>
      <c r="AK333">
        <v>1.9</v>
      </c>
      <c r="AL333">
        <v>1.4400000000000001E-3</v>
      </c>
      <c r="AM333">
        <v>2.8500000000000001E-3</v>
      </c>
      <c r="AN333">
        <v>6.3900000000000003E-4</v>
      </c>
      <c r="AO333">
        <v>2.92E-2</v>
      </c>
      <c r="AP333">
        <v>3.1800000000000002E-2</v>
      </c>
      <c r="AQ333" t="s">
        <v>878</v>
      </c>
      <c r="AR333">
        <v>8.5499999999999997E-4</v>
      </c>
      <c r="AS333" t="s">
        <v>878</v>
      </c>
      <c r="AT333">
        <v>1.1900000000000001E-3</v>
      </c>
      <c r="AU333" t="s">
        <v>878</v>
      </c>
      <c r="AV333" t="s">
        <v>878</v>
      </c>
      <c r="AW333" t="s">
        <v>878</v>
      </c>
      <c r="AX333">
        <v>1.5</v>
      </c>
      <c r="AY333">
        <v>2.2899999999999999E-3</v>
      </c>
      <c r="AZ333">
        <v>3.77E-4</v>
      </c>
      <c r="BA333">
        <v>1.06E-3</v>
      </c>
      <c r="BB333" t="s">
        <v>878</v>
      </c>
      <c r="BC333" t="s">
        <v>878</v>
      </c>
      <c r="BD333">
        <v>3.3599999999999998E-4</v>
      </c>
      <c r="BE333">
        <v>2.41E-2</v>
      </c>
      <c r="BF333">
        <v>1.11E-4</v>
      </c>
      <c r="BG333">
        <v>5.1999999999999997E-5</v>
      </c>
      <c r="BH333">
        <v>1.2999999999999999E-3</v>
      </c>
      <c r="BI333">
        <v>1.1900000000000001E-3</v>
      </c>
      <c r="BJ333">
        <v>0.13500000000000001</v>
      </c>
      <c r="BK333">
        <v>1.44E-4</v>
      </c>
      <c r="BL333" s="2">
        <v>1.0000000000000001E-5</v>
      </c>
      <c r="BM333">
        <v>4.64E-4</v>
      </c>
      <c r="BN333">
        <v>3.8299999999999999E-4</v>
      </c>
      <c r="BO333">
        <v>6.1300000000000005E-4</v>
      </c>
      <c r="BP333">
        <v>1.1100000000000001E-3</v>
      </c>
      <c r="BQ333">
        <v>5.3999999999999998E-5</v>
      </c>
      <c r="BR333">
        <v>3.1800000000000002E-2</v>
      </c>
      <c r="BS333">
        <v>1.8599999999999998E-2</v>
      </c>
    </row>
    <row r="334" spans="1:71" x14ac:dyDescent="0.25">
      <c r="A334" t="s">
        <v>676</v>
      </c>
      <c r="B334">
        <v>5.0400000000000002E-3</v>
      </c>
      <c r="C334">
        <v>7.06</v>
      </c>
      <c r="D334">
        <v>3.9E-2</v>
      </c>
      <c r="E334">
        <v>9.9599999999999995E-5</v>
      </c>
      <c r="F334" s="2">
        <v>1E-3</v>
      </c>
      <c r="G334" t="s">
        <v>878</v>
      </c>
      <c r="H334">
        <v>2.4600000000000002E-4</v>
      </c>
      <c r="I334">
        <v>2.1099999999999999E-3</v>
      </c>
      <c r="J334">
        <v>0.95299999999999996</v>
      </c>
      <c r="K334">
        <v>2.7700000000000001E-4</v>
      </c>
      <c r="L334">
        <v>7.4999999999999997E-3</v>
      </c>
      <c r="M334" t="s">
        <v>878</v>
      </c>
      <c r="N334">
        <v>4.9899999999999999E-4</v>
      </c>
      <c r="O334">
        <v>1.75E-3</v>
      </c>
      <c r="P334">
        <v>5.1699999999999999E-4</v>
      </c>
      <c r="Q334">
        <v>0.11600000000000001</v>
      </c>
      <c r="R334">
        <v>2.6600000000000001E-4</v>
      </c>
      <c r="S334">
        <v>7.7999999999999999E-5</v>
      </c>
      <c r="T334">
        <v>1.08E-4</v>
      </c>
      <c r="U334">
        <v>2.41</v>
      </c>
      <c r="V334">
        <v>2.3500000000000001E-3</v>
      </c>
      <c r="W334">
        <v>4.6500000000000003E-4</v>
      </c>
      <c r="X334">
        <v>1.8E-5</v>
      </c>
      <c r="Y334">
        <v>4.9299999999999995E-4</v>
      </c>
      <c r="Z334">
        <v>2.1999999999999999E-5</v>
      </c>
      <c r="AA334">
        <v>3.8000000000000002E-5</v>
      </c>
      <c r="AB334">
        <v>5.5999999999999999E-5</v>
      </c>
      <c r="AC334" t="s">
        <v>878</v>
      </c>
      <c r="AD334">
        <v>2.72</v>
      </c>
      <c r="AE334">
        <v>3.7100000000000002E-3</v>
      </c>
      <c r="AF334">
        <v>2.6700000000000001E-3</v>
      </c>
      <c r="AG334">
        <v>7.7000000000000008E-6</v>
      </c>
      <c r="AH334">
        <v>0.16900000000000001</v>
      </c>
      <c r="AI334">
        <v>2.3E-2</v>
      </c>
      <c r="AJ334">
        <v>3.6600000000000001E-4</v>
      </c>
      <c r="AK334">
        <v>1.94</v>
      </c>
      <c r="AL334">
        <v>1.47E-3</v>
      </c>
      <c r="AM334">
        <v>2.98E-3</v>
      </c>
      <c r="AN334">
        <v>5.9999999999999995E-4</v>
      </c>
      <c r="AO334">
        <v>3.9E-2</v>
      </c>
      <c r="AP334">
        <v>3.2800000000000003E-2</v>
      </c>
      <c r="AQ334" t="s">
        <v>878</v>
      </c>
      <c r="AR334">
        <v>8.4099999999999995E-4</v>
      </c>
      <c r="AS334" t="s">
        <v>878</v>
      </c>
      <c r="AT334">
        <v>1.24E-3</v>
      </c>
      <c r="AU334" s="2">
        <v>1.9999999999999999E-7</v>
      </c>
      <c r="AV334" t="s">
        <v>878</v>
      </c>
      <c r="AW334" t="s">
        <v>878</v>
      </c>
      <c r="AX334">
        <v>1.58</v>
      </c>
      <c r="AY334">
        <v>3.7200000000000002E-3</v>
      </c>
      <c r="AZ334">
        <v>4.0099999999999999E-4</v>
      </c>
      <c r="BA334">
        <v>8.7500000000000002E-4</v>
      </c>
      <c r="BB334" t="s">
        <v>878</v>
      </c>
      <c r="BC334">
        <v>2.9700000000000001E-4</v>
      </c>
      <c r="BD334">
        <v>4.2299999999999998E-4</v>
      </c>
      <c r="BE334">
        <v>2.3E-2</v>
      </c>
      <c r="BF334">
        <v>1.11E-4</v>
      </c>
      <c r="BG334">
        <v>5.5000000000000002E-5</v>
      </c>
      <c r="BH334">
        <v>7.2199999999999999E-4</v>
      </c>
      <c r="BI334">
        <v>1.24E-3</v>
      </c>
      <c r="BJ334">
        <v>0.13500000000000001</v>
      </c>
      <c r="BK334">
        <v>1.75E-4</v>
      </c>
      <c r="BL334">
        <v>9.3999999999999998E-6</v>
      </c>
      <c r="BM334">
        <v>4.4000000000000002E-4</v>
      </c>
      <c r="BN334">
        <v>4.75E-4</v>
      </c>
      <c r="BO334">
        <v>4.6700000000000002E-4</v>
      </c>
      <c r="BP334">
        <v>1.15E-3</v>
      </c>
      <c r="BQ334">
        <v>5.3999999999999998E-5</v>
      </c>
      <c r="BR334">
        <v>4.2500000000000003E-2</v>
      </c>
      <c r="BS334">
        <v>1.78E-2</v>
      </c>
    </row>
    <row r="335" spans="1:71" x14ac:dyDescent="0.25">
      <c r="A335" t="s">
        <v>677</v>
      </c>
      <c r="B335">
        <v>1.15E-2</v>
      </c>
      <c r="C335">
        <v>4.37</v>
      </c>
      <c r="D335">
        <v>6.4899999999999999E-2</v>
      </c>
      <c r="E335">
        <v>1.95E-4</v>
      </c>
      <c r="F335" t="s">
        <v>878</v>
      </c>
      <c r="G335" t="s">
        <v>878</v>
      </c>
      <c r="H335">
        <v>8.0000000000000007E-5</v>
      </c>
      <c r="I335">
        <v>5.7000000000000002E-3</v>
      </c>
      <c r="J335">
        <v>0.61699999999999999</v>
      </c>
      <c r="K335">
        <v>2.47E-3</v>
      </c>
      <c r="L335">
        <v>3.2100000000000002E-3</v>
      </c>
      <c r="M335" t="s">
        <v>878</v>
      </c>
      <c r="N335">
        <v>9.8999999999999999E-4</v>
      </c>
      <c r="O335">
        <v>3.2200000000000002E-3</v>
      </c>
      <c r="P335">
        <v>2.7300000000000002E-4</v>
      </c>
      <c r="Q335">
        <v>0.51500000000000001</v>
      </c>
      <c r="R335">
        <v>1.3100000000000001E-4</v>
      </c>
      <c r="S335">
        <v>6.3999999999999997E-5</v>
      </c>
      <c r="T335" s="2">
        <v>1.4999999999999999E-4</v>
      </c>
      <c r="U335">
        <v>2.2400000000000002</v>
      </c>
      <c r="V335">
        <v>2.0600000000000002E-3</v>
      </c>
      <c r="W335">
        <v>2.13E-4</v>
      </c>
      <c r="X335" s="2">
        <v>5.0000000000000001E-4</v>
      </c>
      <c r="Y335">
        <v>2.5300000000000002E-4</v>
      </c>
      <c r="Z335">
        <v>9.6000000000000002E-5</v>
      </c>
      <c r="AA335">
        <v>2.3E-5</v>
      </c>
      <c r="AB335">
        <v>5.2300000000000003E-4</v>
      </c>
      <c r="AC335" t="s">
        <v>878</v>
      </c>
      <c r="AD335">
        <v>0.68200000000000005</v>
      </c>
      <c r="AE335">
        <v>1.6299999999999999E-3</v>
      </c>
      <c r="AF335">
        <v>2.0100000000000001E-3</v>
      </c>
      <c r="AG335">
        <v>1.0000000000000001E-5</v>
      </c>
      <c r="AH335">
        <v>0.20100000000000001</v>
      </c>
      <c r="AI335">
        <v>2.2499999999999999E-2</v>
      </c>
      <c r="AJ335">
        <v>4.4099999999999999E-4</v>
      </c>
      <c r="AK335">
        <v>0.45700000000000002</v>
      </c>
      <c r="AL335">
        <v>6.9300000000000004E-4</v>
      </c>
      <c r="AM335">
        <v>1.3500000000000001E-3</v>
      </c>
      <c r="AN335">
        <v>6.1000000000000004E-3</v>
      </c>
      <c r="AO335">
        <v>5.7000000000000002E-2</v>
      </c>
      <c r="AP335">
        <v>0.1022</v>
      </c>
      <c r="AQ335" t="s">
        <v>878</v>
      </c>
      <c r="AR335">
        <v>3.7599999999999998E-4</v>
      </c>
      <c r="AS335" t="s">
        <v>878</v>
      </c>
      <c r="AT335">
        <v>5.2999999999999998E-4</v>
      </c>
      <c r="AU335" t="s">
        <v>878</v>
      </c>
      <c r="AV335" t="s">
        <v>878</v>
      </c>
      <c r="AW335" t="s">
        <v>878</v>
      </c>
      <c r="AX335">
        <v>2.12</v>
      </c>
      <c r="AY335">
        <v>7.9000000000000008E-3</v>
      </c>
      <c r="AZ335">
        <v>4.1800000000000002E-4</v>
      </c>
      <c r="BA335">
        <v>3.16E-3</v>
      </c>
      <c r="BB335" t="s">
        <v>878</v>
      </c>
      <c r="BC335">
        <v>1.2799999999999999E-4</v>
      </c>
      <c r="BD335">
        <v>5.8E-4</v>
      </c>
      <c r="BE335">
        <v>4.6399999999999997E-2</v>
      </c>
      <c r="BF335" s="2">
        <v>1E-4</v>
      </c>
      <c r="BG335">
        <v>2.5999999999999998E-5</v>
      </c>
      <c r="BH335">
        <v>3.82E-3</v>
      </c>
      <c r="BI335">
        <v>6.8599999999999998E-4</v>
      </c>
      <c r="BJ335">
        <v>0.21</v>
      </c>
      <c r="BK335">
        <v>1.7100000000000001E-4</v>
      </c>
      <c r="BL335">
        <v>9.9000000000000001E-6</v>
      </c>
      <c r="BM335">
        <v>2.5399999999999999E-4</v>
      </c>
      <c r="BN335">
        <v>1.1000000000000001E-3</v>
      </c>
      <c r="BO335">
        <v>1.2099999999999999E-3</v>
      </c>
      <c r="BP335">
        <v>6.1799999999999995E-4</v>
      </c>
      <c r="BQ335">
        <v>6.6000000000000005E-5</v>
      </c>
      <c r="BR335">
        <v>0.41899999999999998</v>
      </c>
      <c r="BS335">
        <v>7.9000000000000008E-3</v>
      </c>
    </row>
    <row r="336" spans="1:71" x14ac:dyDescent="0.25">
      <c r="A336" t="s">
        <v>679</v>
      </c>
      <c r="B336">
        <v>1.18E-2</v>
      </c>
      <c r="C336">
        <v>5.38</v>
      </c>
      <c r="D336">
        <v>8.7400000000000005E-2</v>
      </c>
      <c r="E336">
        <v>2.2900000000000001E-4</v>
      </c>
      <c r="F336" t="s">
        <v>878</v>
      </c>
      <c r="G336" t="s">
        <v>878</v>
      </c>
      <c r="H336">
        <v>1.6899999999999999E-4</v>
      </c>
      <c r="I336">
        <v>5.7999999999999996E-3</v>
      </c>
      <c r="J336">
        <v>0.65500000000000003</v>
      </c>
      <c r="K336">
        <v>4.8899999999999996E-4</v>
      </c>
      <c r="L336">
        <v>5.1000000000000004E-3</v>
      </c>
      <c r="M336" t="s">
        <v>878</v>
      </c>
      <c r="N336">
        <v>5.0799999999999999E-4</v>
      </c>
      <c r="O336">
        <v>3.3500000000000001E-3</v>
      </c>
      <c r="P336">
        <v>3.6400000000000001E-4</v>
      </c>
      <c r="Q336">
        <v>0.496</v>
      </c>
      <c r="R336">
        <v>2.0599999999999999E-4</v>
      </c>
      <c r="S336">
        <v>6.7999999999999999E-5</v>
      </c>
      <c r="T336">
        <v>8.0000000000000007E-5</v>
      </c>
      <c r="U336">
        <v>2.52</v>
      </c>
      <c r="V336">
        <v>2.4299999999999999E-3</v>
      </c>
      <c r="W336">
        <v>3.1199999999999999E-4</v>
      </c>
      <c r="X336">
        <v>1.5999999999999999E-5</v>
      </c>
      <c r="Y336">
        <v>4.2099999999999999E-4</v>
      </c>
      <c r="Z336">
        <v>4.8000000000000001E-5</v>
      </c>
      <c r="AA336">
        <v>2.9E-5</v>
      </c>
      <c r="AB336">
        <v>1.4999999999999999E-4</v>
      </c>
      <c r="AC336" t="s">
        <v>878</v>
      </c>
      <c r="AD336">
        <v>1.78</v>
      </c>
      <c r="AE336">
        <v>2.3500000000000001E-3</v>
      </c>
      <c r="AF336">
        <v>2.0300000000000001E-3</v>
      </c>
      <c r="AG336">
        <v>6.1999999999999999E-6</v>
      </c>
      <c r="AH336">
        <v>7.5899999999999995E-2</v>
      </c>
      <c r="AI336">
        <v>1.8800000000000001E-2</v>
      </c>
      <c r="AJ336">
        <v>7.45E-4</v>
      </c>
      <c r="AK336">
        <v>1.4</v>
      </c>
      <c r="AL336">
        <v>1.1999999999999999E-3</v>
      </c>
      <c r="AM336">
        <v>2.1800000000000001E-3</v>
      </c>
      <c r="AN336">
        <v>1.41E-3</v>
      </c>
      <c r="AO336">
        <v>2.7900000000000001E-2</v>
      </c>
      <c r="AP336">
        <v>4.9299999999999997E-2</v>
      </c>
      <c r="AQ336" t="s">
        <v>878</v>
      </c>
      <c r="AR336">
        <v>6.5200000000000002E-4</v>
      </c>
      <c r="AS336" t="s">
        <v>878</v>
      </c>
      <c r="AT336">
        <v>8.6499999999999999E-4</v>
      </c>
      <c r="AU336" t="s">
        <v>878</v>
      </c>
      <c r="AV336" t="s">
        <v>878</v>
      </c>
      <c r="AW336" t="s">
        <v>878</v>
      </c>
      <c r="AX336">
        <v>2.13</v>
      </c>
      <c r="AY336">
        <v>1.0500000000000001E-2</v>
      </c>
      <c r="AZ336">
        <v>3.5599999999999998E-4</v>
      </c>
      <c r="BA336">
        <v>2.4099999999999998E-3</v>
      </c>
      <c r="BB336" t="s">
        <v>878</v>
      </c>
      <c r="BC336" t="s">
        <v>878</v>
      </c>
      <c r="BD336">
        <v>8.9599999999999999E-4</v>
      </c>
      <c r="BE336">
        <v>2.5999999999999999E-2</v>
      </c>
      <c r="BF336">
        <v>9.2999999999999997E-5</v>
      </c>
      <c r="BG336">
        <v>4.3000000000000002E-5</v>
      </c>
      <c r="BH336">
        <v>3.5500000000000002E-3</v>
      </c>
      <c r="BI336">
        <v>9.1100000000000003E-4</v>
      </c>
      <c r="BJ336">
        <v>0.14899999999999999</v>
      </c>
      <c r="BK336">
        <v>2.1699999999999999E-4</v>
      </c>
      <c r="BL336" t="s">
        <v>878</v>
      </c>
      <c r="BM336">
        <v>3.8000000000000002E-4</v>
      </c>
      <c r="BN336">
        <v>5.0100000000000003E-4</v>
      </c>
      <c r="BO336">
        <v>1.3799999999999999E-3</v>
      </c>
      <c r="BP336">
        <v>8.6899999999999998E-4</v>
      </c>
      <c r="BQ336">
        <v>5.1E-5</v>
      </c>
      <c r="BR336">
        <v>7.6399999999999996E-2</v>
      </c>
      <c r="BS336">
        <v>1.49E-2</v>
      </c>
    </row>
    <row r="337" spans="1:71" x14ac:dyDescent="0.25">
      <c r="A337" t="s">
        <v>680</v>
      </c>
      <c r="B337">
        <v>2.8400000000000002E-2</v>
      </c>
      <c r="C337">
        <v>3.98</v>
      </c>
      <c r="D337">
        <v>0.18010000000000001</v>
      </c>
      <c r="E337">
        <v>5.1800000000000001E-4</v>
      </c>
      <c r="F337" s="2">
        <v>1E-3</v>
      </c>
      <c r="G337" t="s">
        <v>878</v>
      </c>
      <c r="H337">
        <v>7.1000000000000005E-5</v>
      </c>
      <c r="I337">
        <v>1.49E-2</v>
      </c>
      <c r="J337">
        <v>0.318</v>
      </c>
      <c r="K337">
        <v>5.4000000000000003E-3</v>
      </c>
      <c r="L337">
        <v>2.5699999999999998E-3</v>
      </c>
      <c r="M337" t="s">
        <v>878</v>
      </c>
      <c r="N337">
        <v>1.5299999999999999E-3</v>
      </c>
      <c r="O337">
        <v>3.0200000000000001E-3</v>
      </c>
      <c r="P337">
        <v>1.66E-4</v>
      </c>
      <c r="Q337">
        <v>1</v>
      </c>
      <c r="R337">
        <v>1.21E-4</v>
      </c>
      <c r="S337">
        <v>5.8999999999999998E-5</v>
      </c>
      <c r="T337" s="2">
        <v>1E-4</v>
      </c>
      <c r="U337">
        <v>2.92</v>
      </c>
      <c r="V337">
        <v>2.2200000000000002E-3</v>
      </c>
      <c r="W337">
        <v>1.7699999999999999E-4</v>
      </c>
      <c r="X337" t="s">
        <v>878</v>
      </c>
      <c r="Y337">
        <v>2.5300000000000002E-4</v>
      </c>
      <c r="Z337" s="2">
        <v>4.0000000000000002E-4</v>
      </c>
      <c r="AA337">
        <v>2.0999999999999999E-5</v>
      </c>
      <c r="AB337">
        <v>1.1199999999999999E-3</v>
      </c>
      <c r="AC337" t="s">
        <v>878</v>
      </c>
      <c r="AD337">
        <v>0.623</v>
      </c>
      <c r="AE337">
        <v>1.1900000000000001E-3</v>
      </c>
      <c r="AF337">
        <v>1.89E-3</v>
      </c>
      <c r="AG337">
        <v>9.9000000000000001E-6</v>
      </c>
      <c r="AH337">
        <v>8.2799999999999999E-2</v>
      </c>
      <c r="AI337">
        <v>1.3299999999999999E-2</v>
      </c>
      <c r="AJ337">
        <v>6.0499999999999996E-4</v>
      </c>
      <c r="AK337">
        <v>0.42799999999999999</v>
      </c>
      <c r="AL337">
        <v>7.0899999999999999E-4</v>
      </c>
      <c r="AM337">
        <v>1.14E-3</v>
      </c>
      <c r="AN337">
        <v>1.1299999999999999E-2</v>
      </c>
      <c r="AO337">
        <v>5.3400000000000003E-2</v>
      </c>
      <c r="AP337">
        <v>0.1908</v>
      </c>
      <c r="AQ337" t="s">
        <v>878</v>
      </c>
      <c r="AR337">
        <v>3.2299999999999999E-4</v>
      </c>
      <c r="AS337" t="s">
        <v>878</v>
      </c>
      <c r="AT337">
        <v>4.8899999999999996E-4</v>
      </c>
      <c r="AU337" t="s">
        <v>878</v>
      </c>
      <c r="AV337" t="s">
        <v>878</v>
      </c>
      <c r="AW337" t="s">
        <v>878</v>
      </c>
      <c r="AX337">
        <v>3.71</v>
      </c>
      <c r="AY337">
        <v>2.0500000000000001E-2</v>
      </c>
      <c r="AZ337">
        <v>4.0400000000000001E-4</v>
      </c>
      <c r="BA337">
        <v>6.0000000000000001E-3</v>
      </c>
      <c r="BB337" t="s">
        <v>878</v>
      </c>
      <c r="BC337">
        <v>1.12E-4</v>
      </c>
      <c r="BD337">
        <v>1.2899999999999999E-3</v>
      </c>
      <c r="BE337">
        <v>4.5900000000000003E-2</v>
      </c>
      <c r="BF337" s="2">
        <v>1E-4</v>
      </c>
      <c r="BG337">
        <v>2.3E-5</v>
      </c>
      <c r="BH337">
        <v>5.7000000000000002E-3</v>
      </c>
      <c r="BI337">
        <v>5.9000000000000003E-4</v>
      </c>
      <c r="BJ337">
        <v>0.191</v>
      </c>
      <c r="BK337">
        <v>4.1800000000000002E-4</v>
      </c>
      <c r="BL337" t="s">
        <v>878</v>
      </c>
      <c r="BM337">
        <v>2.7099999999999997E-4</v>
      </c>
      <c r="BN337">
        <v>1E-3</v>
      </c>
      <c r="BO337">
        <v>1.4E-3</v>
      </c>
      <c r="BP337">
        <v>5.6400000000000005E-4</v>
      </c>
      <c r="BQ337">
        <v>6.0999999999999999E-5</v>
      </c>
      <c r="BR337">
        <v>0.92</v>
      </c>
      <c r="BS337">
        <v>7.7999999999999996E-3</v>
      </c>
    </row>
    <row r="338" spans="1:71" x14ac:dyDescent="0.25">
      <c r="A338" t="s">
        <v>681</v>
      </c>
      <c r="B338">
        <v>2.9700000000000001E-2</v>
      </c>
      <c r="C338">
        <v>6.48</v>
      </c>
      <c r="D338">
        <v>0.24329999999999999</v>
      </c>
      <c r="E338">
        <v>5.2099999999999998E-4</v>
      </c>
      <c r="F338" t="s">
        <v>878</v>
      </c>
      <c r="G338" t="s">
        <v>878</v>
      </c>
      <c r="H338">
        <v>1.5699999999999999E-4</v>
      </c>
      <c r="I338">
        <v>1.54E-2</v>
      </c>
      <c r="J338">
        <v>0.61799999999999999</v>
      </c>
      <c r="K338">
        <v>1.23E-3</v>
      </c>
      <c r="L338">
        <v>4.79E-3</v>
      </c>
      <c r="M338" t="s">
        <v>878</v>
      </c>
      <c r="N338">
        <v>9.3800000000000003E-4</v>
      </c>
      <c r="O338">
        <v>2.6199999999999999E-3</v>
      </c>
      <c r="P338">
        <v>3.4099999999999999E-4</v>
      </c>
      <c r="Q338">
        <v>0.97299999999999998</v>
      </c>
      <c r="R338">
        <v>1.95E-4</v>
      </c>
      <c r="S338">
        <v>7.1000000000000005E-5</v>
      </c>
      <c r="T338">
        <v>8.0000000000000007E-5</v>
      </c>
      <c r="U338">
        <v>3.67</v>
      </c>
      <c r="V338">
        <v>2.7200000000000002E-3</v>
      </c>
      <c r="W338">
        <v>3.0899999999999998E-4</v>
      </c>
      <c r="X338">
        <v>2.0999999999999999E-5</v>
      </c>
      <c r="Y338">
        <v>4.17E-4</v>
      </c>
      <c r="Z338">
        <v>1.1400000000000001E-4</v>
      </c>
      <c r="AA338">
        <v>2.9E-5</v>
      </c>
      <c r="AB338">
        <v>3.6099999999999999E-4</v>
      </c>
      <c r="AC338" t="s">
        <v>878</v>
      </c>
      <c r="AD338">
        <v>1.96</v>
      </c>
      <c r="AE338">
        <v>2.2100000000000002E-3</v>
      </c>
      <c r="AF338">
        <v>2.2399999999999998E-3</v>
      </c>
      <c r="AG338">
        <v>6.7000000000000002E-6</v>
      </c>
      <c r="AH338">
        <v>7.2999999999999995E-2</v>
      </c>
      <c r="AI338">
        <v>1.6199999999999999E-2</v>
      </c>
      <c r="AJ338">
        <v>1E-3</v>
      </c>
      <c r="AK338">
        <v>1.38</v>
      </c>
      <c r="AL338">
        <v>1.1100000000000001E-3</v>
      </c>
      <c r="AM338">
        <v>2.2300000000000002E-3</v>
      </c>
      <c r="AN338">
        <v>1.14E-3</v>
      </c>
      <c r="AO338">
        <v>3.8600000000000002E-2</v>
      </c>
      <c r="AP338">
        <v>8.6199999999999999E-2</v>
      </c>
      <c r="AQ338" t="s">
        <v>878</v>
      </c>
      <c r="AR338">
        <v>6.0599999999999998E-4</v>
      </c>
      <c r="AS338" t="s">
        <v>878</v>
      </c>
      <c r="AT338">
        <v>8.5800000000000004E-4</v>
      </c>
      <c r="AU338">
        <v>3.9999999999999998E-7</v>
      </c>
      <c r="AV338" t="s">
        <v>878</v>
      </c>
      <c r="AW338" t="s">
        <v>878</v>
      </c>
      <c r="AX338">
        <v>4.54</v>
      </c>
      <c r="AY338">
        <v>3.0700000000000002E-2</v>
      </c>
      <c r="AZ338">
        <v>4.0999999999999999E-4</v>
      </c>
      <c r="BA338">
        <v>4.1099999999999999E-3</v>
      </c>
      <c r="BB338" t="s">
        <v>878</v>
      </c>
      <c r="BC338" t="s">
        <v>878</v>
      </c>
      <c r="BD338">
        <v>1.4400000000000001E-3</v>
      </c>
      <c r="BE338">
        <v>3.2300000000000002E-2</v>
      </c>
      <c r="BF338">
        <v>8.7999999999999998E-5</v>
      </c>
      <c r="BG338">
        <v>4.1E-5</v>
      </c>
      <c r="BH338">
        <v>3.8500000000000001E-3</v>
      </c>
      <c r="BI338">
        <v>8.8699999999999998E-4</v>
      </c>
      <c r="BJ338">
        <v>0.15</v>
      </c>
      <c r="BK338">
        <v>5.5199999999999997E-4</v>
      </c>
      <c r="BL338" t="s">
        <v>878</v>
      </c>
      <c r="BM338">
        <v>3.8200000000000002E-4</v>
      </c>
      <c r="BN338">
        <v>8.7799999999999998E-4</v>
      </c>
      <c r="BO338">
        <v>1.2800000000000001E-3</v>
      </c>
      <c r="BP338">
        <v>8.5700000000000001E-4</v>
      </c>
      <c r="BQ338">
        <v>5.1E-5</v>
      </c>
      <c r="BR338">
        <v>0.20100000000000001</v>
      </c>
      <c r="BS338">
        <v>1.46E-2</v>
      </c>
    </row>
    <row r="339" spans="1:71" x14ac:dyDescent="0.25">
      <c r="A339" t="s">
        <v>682</v>
      </c>
      <c r="B339">
        <v>2.75E-2</v>
      </c>
      <c r="C339">
        <v>6.46</v>
      </c>
      <c r="D339">
        <v>0.156</v>
      </c>
      <c r="E339">
        <v>4.9600000000000002E-4</v>
      </c>
      <c r="F339" s="2">
        <v>1E-3</v>
      </c>
      <c r="G339" t="s">
        <v>878</v>
      </c>
      <c r="H339">
        <v>2.2800000000000001E-4</v>
      </c>
      <c r="I339">
        <v>8.8999999999999999E-3</v>
      </c>
      <c r="J339">
        <v>0.97699999999999998</v>
      </c>
      <c r="K339">
        <v>3.14E-3</v>
      </c>
      <c r="L339">
        <v>6.7999999999999996E-3</v>
      </c>
      <c r="M339" t="s">
        <v>878</v>
      </c>
      <c r="N339">
        <v>1.49E-3</v>
      </c>
      <c r="O339">
        <v>1.9400000000000001E-3</v>
      </c>
      <c r="P339">
        <v>4.8099999999999998E-4</v>
      </c>
      <c r="Q339">
        <v>1.21</v>
      </c>
      <c r="R339">
        <v>2.7599999999999999E-4</v>
      </c>
      <c r="S339">
        <v>8.2999999999999998E-5</v>
      </c>
      <c r="T339">
        <v>1.1900000000000001E-4</v>
      </c>
      <c r="U339">
        <v>4.18</v>
      </c>
      <c r="V339">
        <v>2.33E-3</v>
      </c>
      <c r="W339">
        <v>4.64E-4</v>
      </c>
      <c r="X339">
        <v>1.5999999999999999E-5</v>
      </c>
      <c r="Y339">
        <v>4.8700000000000002E-4</v>
      </c>
      <c r="Z339">
        <v>1.35E-4</v>
      </c>
      <c r="AA339">
        <v>3.6000000000000001E-5</v>
      </c>
      <c r="AB339">
        <v>4.0400000000000001E-4</v>
      </c>
      <c r="AC339" t="s">
        <v>878</v>
      </c>
      <c r="AD339">
        <v>2.34</v>
      </c>
      <c r="AE339">
        <v>3.1700000000000001E-3</v>
      </c>
      <c r="AF339">
        <v>2.7599999999999999E-3</v>
      </c>
      <c r="AG339">
        <v>7.7999999999999999E-6</v>
      </c>
      <c r="AH339">
        <v>0.16200000000000001</v>
      </c>
      <c r="AI339">
        <v>6.6000000000000003E-2</v>
      </c>
      <c r="AJ339">
        <v>6.0000000000000001E-3</v>
      </c>
      <c r="AK339">
        <v>1.8</v>
      </c>
      <c r="AL339">
        <v>1.3600000000000001E-3</v>
      </c>
      <c r="AM339">
        <v>2.82E-3</v>
      </c>
      <c r="AN339">
        <v>2.5799999999999998E-3</v>
      </c>
      <c r="AO339">
        <v>4.2999999999999997E-2</v>
      </c>
      <c r="AP339">
        <v>1.0427999999999999</v>
      </c>
      <c r="AQ339" t="s">
        <v>878</v>
      </c>
      <c r="AR339">
        <v>7.9100000000000004E-4</v>
      </c>
      <c r="AS339" t="s">
        <v>878</v>
      </c>
      <c r="AT339">
        <v>1.3799999999999999E-3</v>
      </c>
      <c r="AU339">
        <v>3.4999999999999999E-6</v>
      </c>
      <c r="AV339" t="s">
        <v>878</v>
      </c>
      <c r="AW339" t="s">
        <v>878</v>
      </c>
      <c r="AX339">
        <v>3.59</v>
      </c>
      <c r="AY339">
        <v>3.9600000000000003E-2</v>
      </c>
      <c r="AZ339">
        <v>4.1399999999999998E-4</v>
      </c>
      <c r="BA339">
        <v>2.96E-3</v>
      </c>
      <c r="BB339" t="s">
        <v>878</v>
      </c>
      <c r="BC339">
        <v>2.8299999999999999E-4</v>
      </c>
      <c r="BD339">
        <v>1.2099999999999999E-3</v>
      </c>
      <c r="BE339">
        <v>2.7E-2</v>
      </c>
      <c r="BF339">
        <v>1.0399999999999999E-4</v>
      </c>
      <c r="BG339">
        <v>5.5000000000000002E-5</v>
      </c>
      <c r="BH339">
        <v>2.32E-3</v>
      </c>
      <c r="BI339">
        <v>1.14E-3</v>
      </c>
      <c r="BJ339">
        <v>0.14199999999999999</v>
      </c>
      <c r="BK339">
        <v>4.1800000000000002E-4</v>
      </c>
      <c r="BL339">
        <v>9.5000000000000005E-6</v>
      </c>
      <c r="BM339">
        <v>4.4200000000000001E-4</v>
      </c>
      <c r="BN339">
        <v>6.2699999999999995E-4</v>
      </c>
      <c r="BO339">
        <v>8.9899999999999995E-4</v>
      </c>
      <c r="BP339">
        <v>1.16E-3</v>
      </c>
      <c r="BQ339">
        <v>5.8E-5</v>
      </c>
      <c r="BR339">
        <v>0.80300000000000005</v>
      </c>
      <c r="BS339">
        <v>1.77E-2</v>
      </c>
    </row>
    <row r="340" spans="1:71" x14ac:dyDescent="0.25">
      <c r="A340" t="s">
        <v>684</v>
      </c>
      <c r="B340">
        <v>4.8800000000000003E-2</v>
      </c>
      <c r="C340">
        <v>5.82</v>
      </c>
      <c r="D340">
        <v>9.7199999999999995E-2</v>
      </c>
      <c r="E340">
        <v>1.4300000000000001E-4</v>
      </c>
      <c r="F340" s="2">
        <v>1E-3</v>
      </c>
      <c r="G340" t="s">
        <v>878</v>
      </c>
      <c r="H340">
        <v>1.13E-4</v>
      </c>
      <c r="I340">
        <v>2.8400000000000001E-3</v>
      </c>
      <c r="J340">
        <v>0.73499999999999999</v>
      </c>
      <c r="K340">
        <v>1.49E-3</v>
      </c>
      <c r="L340">
        <v>3.81E-3</v>
      </c>
      <c r="M340" t="s">
        <v>878</v>
      </c>
      <c r="N340">
        <v>4.1999999999999997E-3</v>
      </c>
      <c r="O340">
        <v>3.3800000000000002E-3</v>
      </c>
      <c r="P340">
        <v>3.6299999999999999E-4</v>
      </c>
      <c r="Q340">
        <v>2.16</v>
      </c>
      <c r="R340">
        <v>1.6000000000000001E-4</v>
      </c>
      <c r="S340">
        <v>6.2000000000000003E-5</v>
      </c>
      <c r="T340">
        <v>7.3999999999999996E-5</v>
      </c>
      <c r="U340">
        <v>3.02</v>
      </c>
      <c r="V340">
        <v>2.6700000000000001E-3</v>
      </c>
      <c r="W340">
        <v>2.72E-4</v>
      </c>
      <c r="X340" s="2">
        <v>5.0000000000000001E-4</v>
      </c>
      <c r="Y340">
        <v>3.1500000000000001E-4</v>
      </c>
      <c r="Z340">
        <v>1.01E-4</v>
      </c>
      <c r="AA340">
        <v>2.5000000000000001E-5</v>
      </c>
      <c r="AB340">
        <v>3.57E-4</v>
      </c>
      <c r="AC340" t="s">
        <v>878</v>
      </c>
      <c r="AD340">
        <v>1.32</v>
      </c>
      <c r="AE340">
        <v>1.9400000000000001E-3</v>
      </c>
      <c r="AF340">
        <v>2.2599999999999999E-3</v>
      </c>
      <c r="AG340">
        <v>8.1000000000000004E-6</v>
      </c>
      <c r="AH340">
        <v>0.20799999999999999</v>
      </c>
      <c r="AI340">
        <v>2.4400000000000002E-2</v>
      </c>
      <c r="AJ340">
        <v>4.1100000000000002E-4</v>
      </c>
      <c r="AK340">
        <v>0.83599999999999997</v>
      </c>
      <c r="AL340">
        <v>8.8199999999999997E-4</v>
      </c>
      <c r="AM340">
        <v>1.65E-3</v>
      </c>
      <c r="AN340">
        <v>6.5000000000000002E-2</v>
      </c>
      <c r="AO340">
        <v>5.7299999999999997E-2</v>
      </c>
      <c r="AP340">
        <v>9.9400000000000002E-2</v>
      </c>
      <c r="AQ340" t="s">
        <v>878</v>
      </c>
      <c r="AR340">
        <v>4.55E-4</v>
      </c>
      <c r="AS340" t="s">
        <v>878</v>
      </c>
      <c r="AT340">
        <v>8.3900000000000001E-4</v>
      </c>
      <c r="AU340" t="s">
        <v>878</v>
      </c>
      <c r="AV340" t="s">
        <v>878</v>
      </c>
      <c r="AW340" t="s">
        <v>878</v>
      </c>
      <c r="AX340">
        <v>4.59</v>
      </c>
      <c r="AY340">
        <v>1.67E-2</v>
      </c>
      <c r="AZ340">
        <v>4.8099999999999998E-4</v>
      </c>
      <c r="BA340">
        <v>4.3899999999999998E-3</v>
      </c>
      <c r="BB340" t="s">
        <v>878</v>
      </c>
      <c r="BC340">
        <v>1.94E-4</v>
      </c>
      <c r="BD340">
        <v>3.8299999999999999E-4</v>
      </c>
      <c r="BE340">
        <v>3.9800000000000002E-2</v>
      </c>
      <c r="BF340" s="2">
        <v>1E-4</v>
      </c>
      <c r="BG340">
        <v>3.3000000000000003E-5</v>
      </c>
      <c r="BH340">
        <v>2.5300000000000001E-3</v>
      </c>
      <c r="BI340">
        <v>7.4700000000000005E-4</v>
      </c>
      <c r="BJ340">
        <v>0.191</v>
      </c>
      <c r="BK340">
        <v>7.4399999999999998E-4</v>
      </c>
      <c r="BL340">
        <v>8.1000000000000004E-6</v>
      </c>
      <c r="BM340">
        <v>3.1700000000000001E-4</v>
      </c>
      <c r="BN340">
        <v>1.0200000000000001E-3</v>
      </c>
      <c r="BO340">
        <v>1.67E-3</v>
      </c>
      <c r="BP340">
        <v>7.1599999999999995E-4</v>
      </c>
      <c r="BQ340">
        <v>5.5999999999999999E-5</v>
      </c>
      <c r="BR340">
        <v>0.255</v>
      </c>
      <c r="BS340">
        <v>1.04E-2</v>
      </c>
    </row>
    <row r="341" spans="1:71" x14ac:dyDescent="0.25">
      <c r="A341" t="s">
        <v>685</v>
      </c>
      <c r="B341">
        <v>4.9299999999999997E-2</v>
      </c>
      <c r="C341">
        <v>6.55</v>
      </c>
      <c r="D341">
        <v>0.1351</v>
      </c>
      <c r="E341">
        <v>1.6899999999999999E-4</v>
      </c>
      <c r="F341" t="s">
        <v>878</v>
      </c>
      <c r="G341" t="s">
        <v>878</v>
      </c>
      <c r="H341">
        <v>1.7200000000000001E-4</v>
      </c>
      <c r="I341">
        <v>4.0800000000000003E-3</v>
      </c>
      <c r="J341">
        <v>0.70399999999999996</v>
      </c>
      <c r="K341">
        <v>7.0500000000000001E-4</v>
      </c>
      <c r="L341">
        <v>4.5300000000000002E-3</v>
      </c>
      <c r="M341" t="s">
        <v>878</v>
      </c>
      <c r="N341">
        <v>1.0399999999999999E-3</v>
      </c>
      <c r="O341">
        <v>2.97E-3</v>
      </c>
      <c r="P341">
        <v>3.8900000000000002E-4</v>
      </c>
      <c r="Q341">
        <v>2.12</v>
      </c>
      <c r="R341">
        <v>2.13E-4</v>
      </c>
      <c r="S341">
        <v>7.2999999999999999E-5</v>
      </c>
      <c r="T341">
        <v>8.5000000000000006E-5</v>
      </c>
      <c r="U341">
        <v>4.25</v>
      </c>
      <c r="V341">
        <v>2.81E-3</v>
      </c>
      <c r="W341">
        <v>3.2200000000000002E-4</v>
      </c>
      <c r="X341">
        <v>2.0000000000000002E-5</v>
      </c>
      <c r="Y341">
        <v>4.08E-4</v>
      </c>
      <c r="Z341">
        <v>1.08E-4</v>
      </c>
      <c r="AA341">
        <v>3.1000000000000001E-5</v>
      </c>
      <c r="AB341">
        <v>2.2499999999999999E-4</v>
      </c>
      <c r="AC341" t="s">
        <v>878</v>
      </c>
      <c r="AD341">
        <v>1.88</v>
      </c>
      <c r="AE341">
        <v>1.9599999999999999E-3</v>
      </c>
      <c r="AF341">
        <v>2.81E-3</v>
      </c>
      <c r="AG341">
        <v>7.4000000000000003E-6</v>
      </c>
      <c r="AH341">
        <v>0.1182</v>
      </c>
      <c r="AI341">
        <v>1.77E-2</v>
      </c>
      <c r="AJ341">
        <v>9.3199999999999999E-4</v>
      </c>
      <c r="AK341">
        <v>1.4</v>
      </c>
      <c r="AL341">
        <v>1.1299999999999999E-3</v>
      </c>
      <c r="AM341">
        <v>2.2100000000000002E-3</v>
      </c>
      <c r="AN341">
        <v>1.6999999999999999E-3</v>
      </c>
      <c r="AO341">
        <v>4.4900000000000002E-2</v>
      </c>
      <c r="AP341">
        <v>7.9200000000000007E-2</v>
      </c>
      <c r="AQ341" t="s">
        <v>878</v>
      </c>
      <c r="AR341">
        <v>5.7799999999999995E-4</v>
      </c>
      <c r="AS341" t="s">
        <v>878</v>
      </c>
      <c r="AT341">
        <v>1.3699999999999999E-3</v>
      </c>
      <c r="AU341" t="s">
        <v>878</v>
      </c>
      <c r="AV341" t="s">
        <v>878</v>
      </c>
      <c r="AW341" t="s">
        <v>878</v>
      </c>
      <c r="AX341">
        <v>4.76</v>
      </c>
      <c r="AY341">
        <v>2.1399999999999999E-2</v>
      </c>
      <c r="AZ341">
        <v>5.0900000000000001E-4</v>
      </c>
      <c r="BA341">
        <v>4.5599999999999998E-3</v>
      </c>
      <c r="BB341" t="s">
        <v>878</v>
      </c>
      <c r="BC341" t="s">
        <v>878</v>
      </c>
      <c r="BD341">
        <v>8.9999999999999998E-4</v>
      </c>
      <c r="BE341">
        <v>3.3599999999999998E-2</v>
      </c>
      <c r="BF341">
        <v>9.1000000000000003E-5</v>
      </c>
      <c r="BG341">
        <v>4.3000000000000002E-5</v>
      </c>
      <c r="BH341">
        <v>2.4299999999999999E-3</v>
      </c>
      <c r="BI341">
        <v>8.3600000000000005E-4</v>
      </c>
      <c r="BJ341">
        <v>0.16600000000000001</v>
      </c>
      <c r="BK341">
        <v>8.0999999999999996E-4</v>
      </c>
      <c r="BL341" t="s">
        <v>878</v>
      </c>
      <c r="BM341">
        <v>4.1100000000000002E-4</v>
      </c>
      <c r="BN341">
        <v>1.1900000000000001E-3</v>
      </c>
      <c r="BO341">
        <v>1.75E-3</v>
      </c>
      <c r="BP341">
        <v>9.0899999999999998E-4</v>
      </c>
      <c r="BQ341">
        <v>5.1E-5</v>
      </c>
      <c r="BR341">
        <v>0.11700000000000001</v>
      </c>
      <c r="BS341">
        <v>1.49E-2</v>
      </c>
    </row>
    <row r="342" spans="1:71" x14ac:dyDescent="0.25">
      <c r="A342" t="s">
        <v>686</v>
      </c>
      <c r="B342">
        <v>9.6500000000000002E-2</v>
      </c>
      <c r="C342">
        <v>5.43</v>
      </c>
      <c r="D342">
        <v>0.16020000000000001</v>
      </c>
      <c r="E342">
        <v>1.6699999999999999E-4</v>
      </c>
      <c r="F342" s="2">
        <v>1E-3</v>
      </c>
      <c r="G342" t="s">
        <v>878</v>
      </c>
      <c r="H342">
        <v>6.7000000000000002E-5</v>
      </c>
      <c r="I342">
        <v>1.6299999999999999E-3</v>
      </c>
      <c r="J342">
        <v>0.27600000000000002</v>
      </c>
      <c r="K342">
        <v>1.25E-3</v>
      </c>
      <c r="L342">
        <v>2.14E-3</v>
      </c>
      <c r="M342" t="s">
        <v>878</v>
      </c>
      <c r="N342">
        <v>8.9999999999999993E-3</v>
      </c>
      <c r="O342">
        <v>3.0400000000000002E-3</v>
      </c>
      <c r="P342">
        <v>1.5699999999999999E-4</v>
      </c>
      <c r="Q342">
        <v>5.0199999999999996</v>
      </c>
      <c r="R342">
        <v>1.02E-4</v>
      </c>
      <c r="S342">
        <v>3.8999999999999999E-5</v>
      </c>
      <c r="T342">
        <v>2.0999999999999999E-5</v>
      </c>
      <c r="U342">
        <v>3.76</v>
      </c>
      <c r="V342">
        <v>3.0300000000000001E-3</v>
      </c>
      <c r="W342">
        <v>1.6000000000000001E-4</v>
      </c>
      <c r="X342" s="2">
        <v>5.0000000000000001E-4</v>
      </c>
      <c r="Y342">
        <v>2.5799999999999998E-4</v>
      </c>
      <c r="Z342" s="2">
        <v>4.0000000000000002E-4</v>
      </c>
      <c r="AA342">
        <v>1.5E-5</v>
      </c>
      <c r="AB342">
        <v>3.7800000000000003E-4</v>
      </c>
      <c r="AC342" t="s">
        <v>878</v>
      </c>
      <c r="AD342">
        <v>1.04</v>
      </c>
      <c r="AE342" s="2">
        <v>2E-3</v>
      </c>
      <c r="AF342">
        <v>2.1700000000000001E-3</v>
      </c>
      <c r="AG342">
        <v>5.4E-6</v>
      </c>
      <c r="AH342">
        <v>4.7600000000000003E-2</v>
      </c>
      <c r="AI342">
        <v>9.1000000000000004E-3</v>
      </c>
      <c r="AJ342">
        <v>4.8200000000000001E-4</v>
      </c>
      <c r="AK342">
        <v>0.57999999999999996</v>
      </c>
      <c r="AL342">
        <v>6.9200000000000002E-4</v>
      </c>
      <c r="AM342">
        <v>1.07E-3</v>
      </c>
      <c r="AN342">
        <v>0.15379999999999999</v>
      </c>
      <c r="AO342">
        <v>5.0700000000000002E-2</v>
      </c>
      <c r="AP342">
        <v>0.12970000000000001</v>
      </c>
      <c r="AQ342" t="s">
        <v>878</v>
      </c>
      <c r="AR342">
        <v>2.9700000000000001E-4</v>
      </c>
      <c r="AS342" t="s">
        <v>878</v>
      </c>
      <c r="AT342">
        <v>5.7499999999999999E-4</v>
      </c>
      <c r="AU342" t="s">
        <v>878</v>
      </c>
      <c r="AV342" t="s">
        <v>878</v>
      </c>
      <c r="AW342" t="s">
        <v>878</v>
      </c>
      <c r="AX342">
        <v>8.34</v>
      </c>
      <c r="AY342">
        <v>2.9399999999999999E-2</v>
      </c>
      <c r="AZ342">
        <v>5.0299999999999997E-4</v>
      </c>
      <c r="BA342">
        <v>7.6E-3</v>
      </c>
      <c r="BB342" t="s">
        <v>878</v>
      </c>
      <c r="BC342">
        <v>1.16E-4</v>
      </c>
      <c r="BD342">
        <v>2.7300000000000002E-4</v>
      </c>
      <c r="BE342">
        <v>3.73E-2</v>
      </c>
      <c r="BF342" s="2">
        <v>1E-4</v>
      </c>
      <c r="BG342">
        <v>2.0000000000000002E-5</v>
      </c>
      <c r="BH342">
        <v>3.31E-3</v>
      </c>
      <c r="BI342">
        <v>5.1199999999999998E-4</v>
      </c>
      <c r="BJ342">
        <v>0.17699999999999999</v>
      </c>
      <c r="BK342">
        <v>1.5E-3</v>
      </c>
      <c r="BL342" t="s">
        <v>878</v>
      </c>
      <c r="BM342">
        <v>2.7900000000000001E-4</v>
      </c>
      <c r="BN342">
        <v>8.3299999999999997E-4</v>
      </c>
      <c r="BO342">
        <v>2.7000000000000001E-3</v>
      </c>
      <c r="BP342">
        <v>4.26E-4</v>
      </c>
      <c r="BQ342">
        <v>3.6999999999999998E-5</v>
      </c>
      <c r="BR342">
        <v>0.216</v>
      </c>
      <c r="BS342">
        <v>8.3999999999999995E-3</v>
      </c>
    </row>
    <row r="343" spans="1:71" x14ac:dyDescent="0.25">
      <c r="A343" t="s">
        <v>687</v>
      </c>
      <c r="B343">
        <v>9.7500000000000003E-2</v>
      </c>
      <c r="C343">
        <v>6.26</v>
      </c>
      <c r="D343">
        <v>0.24540000000000001</v>
      </c>
      <c r="E343">
        <v>1.7200000000000001E-4</v>
      </c>
      <c r="F343" t="s">
        <v>878</v>
      </c>
      <c r="G343" t="s">
        <v>878</v>
      </c>
      <c r="H343">
        <v>7.1000000000000005E-5</v>
      </c>
      <c r="I343">
        <v>4.96E-3</v>
      </c>
      <c r="J343">
        <v>0.42299999999999999</v>
      </c>
      <c r="K343">
        <v>1.4E-3</v>
      </c>
      <c r="L343">
        <v>2.1199999999999999E-3</v>
      </c>
      <c r="M343" t="s">
        <v>878</v>
      </c>
      <c r="N343">
        <v>1.9400000000000001E-3</v>
      </c>
      <c r="O343">
        <v>3.0300000000000001E-3</v>
      </c>
      <c r="P343">
        <v>2.31E-4</v>
      </c>
      <c r="Q343">
        <v>5.03</v>
      </c>
      <c r="R343">
        <v>1.34E-4</v>
      </c>
      <c r="S343">
        <v>6.3999999999999997E-5</v>
      </c>
      <c r="T343">
        <v>4.6E-5</v>
      </c>
      <c r="U343">
        <v>7.14</v>
      </c>
      <c r="V343">
        <v>3.2799999999999999E-3</v>
      </c>
      <c r="W343">
        <v>1.7699999999999999E-4</v>
      </c>
      <c r="X343">
        <v>2.9E-5</v>
      </c>
      <c r="Y343">
        <v>2.2699999999999999E-4</v>
      </c>
      <c r="Z343">
        <v>2.2000000000000001E-4</v>
      </c>
      <c r="AA343">
        <v>2.1999999999999999E-5</v>
      </c>
      <c r="AB343">
        <v>3.9199999999999999E-4</v>
      </c>
      <c r="AC343" t="s">
        <v>878</v>
      </c>
      <c r="AD343">
        <v>1.2</v>
      </c>
      <c r="AE343" t="s">
        <v>878</v>
      </c>
      <c r="AF343">
        <v>2.8900000000000002E-3</v>
      </c>
      <c r="AG343">
        <v>8.8000000000000004E-6</v>
      </c>
      <c r="AH343">
        <v>0.1731</v>
      </c>
      <c r="AI343">
        <v>1.09E-2</v>
      </c>
      <c r="AJ343">
        <v>1.73E-3</v>
      </c>
      <c r="AK343">
        <v>0.52700000000000002</v>
      </c>
      <c r="AL343">
        <v>6.8000000000000005E-4</v>
      </c>
      <c r="AM343">
        <v>1.0399999999999999E-3</v>
      </c>
      <c r="AN343">
        <v>2.0799999999999998E-3</v>
      </c>
      <c r="AO343">
        <v>6.2399999999999997E-2</v>
      </c>
      <c r="AP343">
        <v>0.151</v>
      </c>
      <c r="AQ343" t="s">
        <v>878</v>
      </c>
      <c r="AR343">
        <v>3.01E-4</v>
      </c>
      <c r="AS343" t="s">
        <v>878</v>
      </c>
      <c r="AT343">
        <v>1.75E-3</v>
      </c>
      <c r="AU343">
        <v>1.1000000000000001E-6</v>
      </c>
      <c r="AV343" t="s">
        <v>878</v>
      </c>
      <c r="AW343" t="s">
        <v>878</v>
      </c>
      <c r="AX343">
        <v>9.9600000000000009</v>
      </c>
      <c r="AY343">
        <v>4.0500000000000001E-2</v>
      </c>
      <c r="AZ343">
        <v>6.3100000000000005E-4</v>
      </c>
      <c r="BA343">
        <v>8.6999999999999994E-3</v>
      </c>
      <c r="BB343" t="s">
        <v>878</v>
      </c>
      <c r="BC343" t="s">
        <v>878</v>
      </c>
      <c r="BD343">
        <v>6.7900000000000002E-4</v>
      </c>
      <c r="BE343">
        <v>4.02E-2</v>
      </c>
      <c r="BF343">
        <v>5.5000000000000002E-5</v>
      </c>
      <c r="BG343">
        <v>2.1999999999999999E-5</v>
      </c>
      <c r="BH343">
        <v>3.3400000000000001E-3</v>
      </c>
      <c r="BI343">
        <v>4.7899999999999999E-4</v>
      </c>
      <c r="BJ343">
        <v>0.21199999999999999</v>
      </c>
      <c r="BK343">
        <v>1.5499999999999999E-3</v>
      </c>
      <c r="BL343" t="s">
        <v>878</v>
      </c>
      <c r="BM343">
        <v>3.1100000000000002E-4</v>
      </c>
      <c r="BN343">
        <v>2.4399999999999999E-3</v>
      </c>
      <c r="BO343">
        <v>3.0200000000000001E-3</v>
      </c>
      <c r="BP343">
        <v>5.9800000000000001E-4</v>
      </c>
      <c r="BQ343">
        <v>6.0000000000000002E-5</v>
      </c>
      <c r="BR343">
        <v>0.24</v>
      </c>
      <c r="BS343">
        <v>7.7000000000000002E-3</v>
      </c>
    </row>
    <row r="344" spans="1:71" x14ac:dyDescent="0.25">
      <c r="A344" t="s">
        <v>688</v>
      </c>
      <c r="B344">
        <v>1.03E-4</v>
      </c>
      <c r="C344">
        <v>6.95</v>
      </c>
      <c r="D344">
        <v>1.06E-2</v>
      </c>
      <c r="E344">
        <v>3.4E-5</v>
      </c>
      <c r="F344" t="s">
        <v>878</v>
      </c>
      <c r="G344">
        <v>0.25059999999999999</v>
      </c>
      <c r="H344">
        <v>2.5799999999999998E-4</v>
      </c>
      <c r="I344">
        <v>5.9100000000000005E-4</v>
      </c>
      <c r="J344">
        <v>0.52100000000000002</v>
      </c>
      <c r="K344">
        <v>9.6000000000000002E-5</v>
      </c>
      <c r="L344">
        <v>8.0000000000000002E-3</v>
      </c>
      <c r="M344" t="s">
        <v>878</v>
      </c>
      <c r="N344">
        <v>4.3300000000000001E-4</v>
      </c>
      <c r="O344">
        <v>3.0200000000000001E-3</v>
      </c>
      <c r="P344">
        <v>4.9700000000000005E-4</v>
      </c>
      <c r="Q344">
        <v>2.6800000000000001E-2</v>
      </c>
      <c r="R344">
        <v>3.0200000000000002E-4</v>
      </c>
      <c r="S344">
        <v>8.1000000000000004E-5</v>
      </c>
      <c r="T344">
        <v>1.55E-4</v>
      </c>
      <c r="U344">
        <v>1.72</v>
      </c>
      <c r="V344">
        <v>2.0799999999999998E-3</v>
      </c>
      <c r="W344">
        <v>5.9800000000000001E-4</v>
      </c>
      <c r="X344" t="s">
        <v>878</v>
      </c>
      <c r="Y344">
        <v>2.4800000000000001E-4</v>
      </c>
      <c r="Z344">
        <v>3.8999999999999999E-6</v>
      </c>
      <c r="AA344">
        <v>3.8999999999999999E-5</v>
      </c>
      <c r="AB344">
        <v>1.5E-5</v>
      </c>
      <c r="AC344" t="s">
        <v>878</v>
      </c>
      <c r="AD344">
        <v>3.22</v>
      </c>
      <c r="AE344">
        <v>3.9699999999999996E-3</v>
      </c>
      <c r="AF344">
        <v>4.13E-3</v>
      </c>
      <c r="AG344" t="s">
        <v>878</v>
      </c>
      <c r="AH344">
        <v>0.36280000000000001</v>
      </c>
      <c r="AI344">
        <v>1.04E-2</v>
      </c>
      <c r="AJ344">
        <v>4.0400000000000001E-4</v>
      </c>
      <c r="AK344">
        <v>1.77</v>
      </c>
      <c r="AL344">
        <v>1.41E-3</v>
      </c>
      <c r="AM344">
        <v>3.5699999999999998E-3</v>
      </c>
      <c r="AN344">
        <v>1.4300000000000001E-3</v>
      </c>
      <c r="AO344">
        <v>8.1699999999999995E-2</v>
      </c>
      <c r="AP344">
        <v>1.0699999999999999E-2</v>
      </c>
      <c r="AQ344" t="s">
        <v>878</v>
      </c>
      <c r="AR344">
        <v>9.6199999999999996E-4</v>
      </c>
      <c r="AS344" t="s">
        <v>878</v>
      </c>
      <c r="AT344">
        <v>1.7899999999999999E-3</v>
      </c>
      <c r="AU344" t="s">
        <v>878</v>
      </c>
      <c r="AV344" t="s">
        <v>878</v>
      </c>
      <c r="AW344" t="s">
        <v>878</v>
      </c>
      <c r="AX344">
        <v>0.503</v>
      </c>
      <c r="AY344">
        <v>1.97E-3</v>
      </c>
      <c r="AZ344">
        <v>3.48E-4</v>
      </c>
      <c r="BA344">
        <v>2.05E-4</v>
      </c>
      <c r="BB344" t="s">
        <v>878</v>
      </c>
      <c r="BC344" t="s">
        <v>878</v>
      </c>
      <c r="BD344">
        <v>4.26E-4</v>
      </c>
      <c r="BE344">
        <v>2.0400000000000001E-2</v>
      </c>
      <c r="BF344">
        <v>1.11E-4</v>
      </c>
      <c r="BG344">
        <v>6.7999999999999999E-5</v>
      </c>
      <c r="BH344">
        <v>7.6000000000000004E-5</v>
      </c>
      <c r="BI344">
        <v>1.5200000000000001E-3</v>
      </c>
      <c r="BJ344">
        <v>0.17</v>
      </c>
      <c r="BK344">
        <v>1.15E-4</v>
      </c>
      <c r="BL344" t="s">
        <v>878</v>
      </c>
      <c r="BM344">
        <v>4.4099999999999999E-4</v>
      </c>
      <c r="BN344">
        <v>8.8900000000000003E-4</v>
      </c>
      <c r="BO344">
        <v>2.5300000000000002E-4</v>
      </c>
      <c r="BP344">
        <v>1.15E-3</v>
      </c>
      <c r="BQ344">
        <v>5.5999999999999999E-5</v>
      </c>
      <c r="BR344">
        <v>1.7899999999999999E-2</v>
      </c>
      <c r="BS344">
        <v>6.6E-3</v>
      </c>
    </row>
    <row r="345" spans="1:71" x14ac:dyDescent="0.25">
      <c r="A345" t="s">
        <v>689</v>
      </c>
      <c r="B345">
        <v>5.9400000000000002E-4</v>
      </c>
      <c r="C345">
        <v>6.8</v>
      </c>
      <c r="D345">
        <v>2.0899999999999998E-2</v>
      </c>
      <c r="E345">
        <v>6.8999999999999997E-5</v>
      </c>
      <c r="F345" t="s">
        <v>878</v>
      </c>
      <c r="G345">
        <v>4.3999999999999997E-2</v>
      </c>
      <c r="H345">
        <v>2.3699999999999999E-4</v>
      </c>
      <c r="I345">
        <v>1.16E-3</v>
      </c>
      <c r="J345">
        <v>0.49399999999999999</v>
      </c>
      <c r="K345">
        <v>1.63E-4</v>
      </c>
      <c r="L345">
        <v>7.6E-3</v>
      </c>
      <c r="M345" t="s">
        <v>878</v>
      </c>
      <c r="N345">
        <v>4.2200000000000001E-4</v>
      </c>
      <c r="O345">
        <v>2.5699999999999998E-3</v>
      </c>
      <c r="P345">
        <v>4.3800000000000002E-4</v>
      </c>
      <c r="Q345">
        <v>5.6300000000000003E-2</v>
      </c>
      <c r="R345">
        <v>2.7999999999999998E-4</v>
      </c>
      <c r="S345">
        <v>7.6000000000000004E-5</v>
      </c>
      <c r="T345">
        <v>1.44E-4</v>
      </c>
      <c r="U345">
        <v>1.71</v>
      </c>
      <c r="V345">
        <v>2.1099999999999999E-3</v>
      </c>
      <c r="W345">
        <v>5.5400000000000002E-4</v>
      </c>
      <c r="X345">
        <v>8.1000000000000004E-6</v>
      </c>
      <c r="Y345">
        <v>2.33E-4</v>
      </c>
      <c r="Z345">
        <v>9.0000000000000002E-6</v>
      </c>
      <c r="AA345">
        <v>3.4999999999999997E-5</v>
      </c>
      <c r="AB345">
        <v>2.5999999999999998E-5</v>
      </c>
      <c r="AC345" t="s">
        <v>878</v>
      </c>
      <c r="AD345">
        <v>3.06</v>
      </c>
      <c r="AE345">
        <v>3.6800000000000001E-3</v>
      </c>
      <c r="AF345">
        <v>3.8600000000000001E-3</v>
      </c>
      <c r="AG345" t="s">
        <v>878</v>
      </c>
      <c r="AH345">
        <v>0.32700000000000001</v>
      </c>
      <c r="AI345">
        <v>9.5999999999999992E-3</v>
      </c>
      <c r="AJ345">
        <v>4.0299999999999998E-4</v>
      </c>
      <c r="AK345">
        <v>1.61</v>
      </c>
      <c r="AL345">
        <v>1.32E-3</v>
      </c>
      <c r="AM345">
        <v>3.4499999999999999E-3</v>
      </c>
      <c r="AN345">
        <v>1.33E-3</v>
      </c>
      <c r="AO345">
        <v>7.7499999999999999E-2</v>
      </c>
      <c r="AP345">
        <v>2.0899999999999998E-2</v>
      </c>
      <c r="AQ345" t="s">
        <v>878</v>
      </c>
      <c r="AR345">
        <v>9.19E-4</v>
      </c>
      <c r="AS345" t="s">
        <v>878</v>
      </c>
      <c r="AT345">
        <v>1.67E-3</v>
      </c>
      <c r="AU345" t="s">
        <v>878</v>
      </c>
      <c r="AV345" t="s">
        <v>878</v>
      </c>
      <c r="AW345" t="s">
        <v>878</v>
      </c>
      <c r="AX345">
        <v>0.97399999999999998</v>
      </c>
      <c r="AY345">
        <v>3.0000000000000001E-3</v>
      </c>
      <c r="AZ345">
        <v>3.2699999999999998E-4</v>
      </c>
      <c r="BA345">
        <v>3.5599999999999998E-4</v>
      </c>
      <c r="BB345" t="s">
        <v>878</v>
      </c>
      <c r="BC345" t="s">
        <v>878</v>
      </c>
      <c r="BD345">
        <v>3.9899999999999999E-4</v>
      </c>
      <c r="BE345">
        <v>2.2100000000000002E-2</v>
      </c>
      <c r="BF345">
        <v>1.03E-4</v>
      </c>
      <c r="BG345">
        <v>5.8999999999999998E-5</v>
      </c>
      <c r="BH345">
        <v>2.5099999999999998E-4</v>
      </c>
      <c r="BI345">
        <v>1.4E-3</v>
      </c>
      <c r="BJ345">
        <v>0.16600000000000001</v>
      </c>
      <c r="BK345">
        <v>1.2899999999999999E-4</v>
      </c>
      <c r="BL345" t="s">
        <v>878</v>
      </c>
      <c r="BM345">
        <v>4.1100000000000002E-4</v>
      </c>
      <c r="BN345">
        <v>8.5099999999999998E-4</v>
      </c>
      <c r="BO345">
        <v>3.1500000000000001E-4</v>
      </c>
      <c r="BP345">
        <v>1.06E-3</v>
      </c>
      <c r="BQ345">
        <v>5.3999999999999998E-5</v>
      </c>
      <c r="BR345">
        <v>2.5899999999999999E-2</v>
      </c>
      <c r="BS345">
        <v>6.3E-3</v>
      </c>
    </row>
    <row r="346" spans="1:71" x14ac:dyDescent="0.25">
      <c r="A346" t="s">
        <v>690</v>
      </c>
      <c r="B346">
        <v>6.0999999999999997E-4</v>
      </c>
      <c r="C346">
        <v>7.18</v>
      </c>
      <c r="D346">
        <v>1.7999999999999999E-2</v>
      </c>
      <c r="E346">
        <v>6.9599999999999998E-5</v>
      </c>
      <c r="F346" s="2">
        <v>1E-3</v>
      </c>
      <c r="G346">
        <v>0.26329999999999998</v>
      </c>
      <c r="H346">
        <v>2.7399999999999999E-4</v>
      </c>
      <c r="I346">
        <v>1.25E-3</v>
      </c>
      <c r="J346">
        <v>1.07</v>
      </c>
      <c r="K346">
        <v>3.3E-4</v>
      </c>
      <c r="L346">
        <v>8.3000000000000001E-3</v>
      </c>
      <c r="M346" t="s">
        <v>878</v>
      </c>
      <c r="N346">
        <v>2.7900000000000001E-4</v>
      </c>
      <c r="O346">
        <v>1.6999999999999999E-3</v>
      </c>
      <c r="P346">
        <v>5.9000000000000003E-4</v>
      </c>
      <c r="Q346">
        <v>5.5399999999999998E-2</v>
      </c>
      <c r="R346">
        <v>3.0800000000000001E-4</v>
      </c>
      <c r="S346">
        <v>8.5000000000000006E-5</v>
      </c>
      <c r="T346">
        <v>1.2300000000000001E-4</v>
      </c>
      <c r="U346">
        <v>2.2200000000000002</v>
      </c>
      <c r="V346">
        <v>2.2300000000000002E-3</v>
      </c>
      <c r="W346">
        <v>5.22E-4</v>
      </c>
      <c r="X346">
        <v>7.6000000000000001E-6</v>
      </c>
      <c r="Y346">
        <v>5.3600000000000002E-4</v>
      </c>
      <c r="Z346">
        <v>9.7999999999999993E-6</v>
      </c>
      <c r="AA346">
        <v>4.0000000000000003E-5</v>
      </c>
      <c r="AB346">
        <v>4.1999999999999998E-5</v>
      </c>
      <c r="AC346" t="s">
        <v>878</v>
      </c>
      <c r="AD346">
        <v>2.91</v>
      </c>
      <c r="AE346">
        <v>4.1099999999999999E-3</v>
      </c>
      <c r="AF346">
        <v>3.0500000000000002E-3</v>
      </c>
      <c r="AG346">
        <v>7.9000000000000006E-6</v>
      </c>
      <c r="AH346">
        <v>0.17799999999999999</v>
      </c>
      <c r="AI346">
        <v>2.5999999999999999E-2</v>
      </c>
      <c r="AJ346">
        <v>3.4299999999999999E-4</v>
      </c>
      <c r="AK346">
        <v>2.21</v>
      </c>
      <c r="AL346">
        <v>1.6000000000000001E-3</v>
      </c>
      <c r="AM346">
        <v>3.3E-3</v>
      </c>
      <c r="AN346">
        <v>4.9799999999999996E-4</v>
      </c>
      <c r="AO346">
        <v>3.6999999999999998E-2</v>
      </c>
      <c r="AP346">
        <v>0.17330000000000001</v>
      </c>
      <c r="AQ346" t="s">
        <v>878</v>
      </c>
      <c r="AR346">
        <v>9.4300000000000004E-4</v>
      </c>
      <c r="AS346" t="s">
        <v>878</v>
      </c>
      <c r="AT346">
        <v>1.39E-3</v>
      </c>
      <c r="AU346" s="2">
        <v>1.9999999999999999E-7</v>
      </c>
      <c r="AV346" t="s">
        <v>878</v>
      </c>
      <c r="AW346" t="s">
        <v>878</v>
      </c>
      <c r="AX346">
        <v>0.89200000000000002</v>
      </c>
      <c r="AY346">
        <v>1.3600000000000001E-3</v>
      </c>
      <c r="AZ346">
        <v>3.9599999999999998E-4</v>
      </c>
      <c r="BA346">
        <v>3.57E-4</v>
      </c>
      <c r="BB346" t="s">
        <v>878</v>
      </c>
      <c r="BC346">
        <v>3.5100000000000002E-4</v>
      </c>
      <c r="BD346">
        <v>4.0099999999999999E-4</v>
      </c>
      <c r="BE346">
        <v>2.0799999999999999E-2</v>
      </c>
      <c r="BF346">
        <v>1.21E-4</v>
      </c>
      <c r="BG346">
        <v>6.4999999999999994E-5</v>
      </c>
      <c r="BH346">
        <v>2.3499999999999999E-4</v>
      </c>
      <c r="BI346">
        <v>1.3699999999999999E-3</v>
      </c>
      <c r="BJ346">
        <v>0.124</v>
      </c>
      <c r="BK346">
        <v>1.0900000000000001E-4</v>
      </c>
      <c r="BL346">
        <v>1.0000000000000001E-5</v>
      </c>
      <c r="BM346">
        <v>4.7399999999999997E-4</v>
      </c>
      <c r="BN346">
        <v>3.4900000000000003E-4</v>
      </c>
      <c r="BO346">
        <v>2.5999999999999998E-4</v>
      </c>
      <c r="BP346">
        <v>1.2700000000000001E-3</v>
      </c>
      <c r="BQ346">
        <v>5.5000000000000002E-5</v>
      </c>
      <c r="BR346">
        <v>6.9400000000000003E-2</v>
      </c>
      <c r="BS346">
        <v>1.9599999999999999E-2</v>
      </c>
    </row>
    <row r="347" spans="1:71" x14ac:dyDescent="0.25">
      <c r="A347" t="s">
        <v>691</v>
      </c>
      <c r="B347">
        <v>1.4599999999999999E-3</v>
      </c>
      <c r="C347">
        <v>6.68</v>
      </c>
      <c r="D347">
        <v>3.6499999999999998E-2</v>
      </c>
      <c r="E347">
        <v>1.21E-4</v>
      </c>
      <c r="F347" t="s">
        <v>878</v>
      </c>
      <c r="G347" t="s">
        <v>878</v>
      </c>
      <c r="H347">
        <v>2.1900000000000001E-4</v>
      </c>
      <c r="I347">
        <v>2.0400000000000001E-3</v>
      </c>
      <c r="J347">
        <v>0.45800000000000002</v>
      </c>
      <c r="K347">
        <v>2.4800000000000001E-4</v>
      </c>
      <c r="L347">
        <v>7.0000000000000001E-3</v>
      </c>
      <c r="M347" t="s">
        <v>878</v>
      </c>
      <c r="N347">
        <v>4.4200000000000001E-4</v>
      </c>
      <c r="O347">
        <v>2.6800000000000001E-3</v>
      </c>
      <c r="P347">
        <v>4.0000000000000002E-4</v>
      </c>
      <c r="Q347">
        <v>0.10100000000000001</v>
      </c>
      <c r="R347">
        <v>2.5399999999999999E-4</v>
      </c>
      <c r="S347">
        <v>7.2999999999999999E-5</v>
      </c>
      <c r="T347">
        <v>1.3100000000000001E-4</v>
      </c>
      <c r="U347">
        <v>1.77</v>
      </c>
      <c r="V347">
        <v>2.14E-3</v>
      </c>
      <c r="W347">
        <v>5.04E-4</v>
      </c>
      <c r="X347">
        <v>9.3000000000000007E-6</v>
      </c>
      <c r="Y347">
        <v>2.2599999999999999E-4</v>
      </c>
      <c r="Z347">
        <v>1.5E-5</v>
      </c>
      <c r="AA347">
        <v>3.1999999999999999E-5</v>
      </c>
      <c r="AB347">
        <v>4.5000000000000003E-5</v>
      </c>
      <c r="AC347" t="s">
        <v>878</v>
      </c>
      <c r="AD347">
        <v>2.9</v>
      </c>
      <c r="AE347">
        <v>3.3899999999999998E-3</v>
      </c>
      <c r="AF347">
        <v>3.63E-3</v>
      </c>
      <c r="AG347" t="s">
        <v>878</v>
      </c>
      <c r="AH347">
        <v>0.30099999999999999</v>
      </c>
      <c r="AI347">
        <v>9.4999999999999998E-3</v>
      </c>
      <c r="AJ347">
        <v>4.1300000000000001E-4</v>
      </c>
      <c r="AK347">
        <v>1.45</v>
      </c>
      <c r="AL347">
        <v>1.2199999999999999E-3</v>
      </c>
      <c r="AM347">
        <v>3.1099999999999999E-3</v>
      </c>
      <c r="AN347">
        <v>1.3500000000000001E-3</v>
      </c>
      <c r="AO347">
        <v>7.2300000000000003E-2</v>
      </c>
      <c r="AP347">
        <v>3.1600000000000003E-2</v>
      </c>
      <c r="AQ347" t="s">
        <v>878</v>
      </c>
      <c r="AR347">
        <v>8.3299999999999997E-4</v>
      </c>
      <c r="AS347" t="s">
        <v>878</v>
      </c>
      <c r="AT347">
        <v>1.5200000000000001E-3</v>
      </c>
      <c r="AU347" t="s">
        <v>878</v>
      </c>
      <c r="AV347" t="s">
        <v>878</v>
      </c>
      <c r="AW347" t="s">
        <v>878</v>
      </c>
      <c r="AX347">
        <v>1.4</v>
      </c>
      <c r="AY347">
        <v>5.3E-3</v>
      </c>
      <c r="AZ347">
        <v>3.2899999999999997E-4</v>
      </c>
      <c r="BA347">
        <v>6.02E-4</v>
      </c>
      <c r="BB347" t="s">
        <v>878</v>
      </c>
      <c r="BC347" t="s">
        <v>878</v>
      </c>
      <c r="BD347">
        <v>4.2200000000000001E-4</v>
      </c>
      <c r="BE347">
        <v>2.3099999999999999E-2</v>
      </c>
      <c r="BF347">
        <v>9.3999999999999994E-5</v>
      </c>
      <c r="BG347">
        <v>5.3999999999999998E-5</v>
      </c>
      <c r="BH347">
        <v>5.7300000000000005E-4</v>
      </c>
      <c r="BI347">
        <v>1.2999999999999999E-3</v>
      </c>
      <c r="BJ347">
        <v>0.16700000000000001</v>
      </c>
      <c r="BK347">
        <v>1.4200000000000001E-4</v>
      </c>
      <c r="BL347" t="s">
        <v>878</v>
      </c>
      <c r="BM347">
        <v>3.8499999999999998E-4</v>
      </c>
      <c r="BN347">
        <v>8.6499999999999999E-4</v>
      </c>
      <c r="BO347">
        <v>3.9899999999999999E-4</v>
      </c>
      <c r="BP347">
        <v>9.9500000000000001E-4</v>
      </c>
      <c r="BQ347">
        <v>5.3000000000000001E-5</v>
      </c>
      <c r="BR347">
        <v>3.6600000000000001E-2</v>
      </c>
      <c r="BS347">
        <v>6.3E-3</v>
      </c>
    </row>
    <row r="348" spans="1:71" x14ac:dyDescent="0.25">
      <c r="A348" t="s">
        <v>692</v>
      </c>
      <c r="B348">
        <v>2.4599999999999999E-3</v>
      </c>
      <c r="C348">
        <v>6.39</v>
      </c>
      <c r="D348">
        <v>0.1489</v>
      </c>
      <c r="E348">
        <v>5.1599999999999997E-4</v>
      </c>
      <c r="F348" t="s">
        <v>878</v>
      </c>
      <c r="G348" t="s">
        <v>878</v>
      </c>
      <c r="H348">
        <v>1.4200000000000001E-4</v>
      </c>
      <c r="I348">
        <v>1.12E-2</v>
      </c>
      <c r="J348">
        <v>0.29399999999999998</v>
      </c>
      <c r="K348">
        <v>7.3999999999999999E-4</v>
      </c>
      <c r="L348">
        <v>5.3E-3</v>
      </c>
      <c r="M348" t="s">
        <v>878</v>
      </c>
      <c r="N348">
        <v>5.4100000000000003E-4</v>
      </c>
      <c r="O348">
        <v>2.8400000000000001E-3</v>
      </c>
      <c r="P348">
        <v>2.4899999999999998E-4</v>
      </c>
      <c r="Q348">
        <v>0.495</v>
      </c>
      <c r="R348">
        <v>1.6799999999999999E-4</v>
      </c>
      <c r="S348">
        <v>6.0999999999999999E-5</v>
      </c>
      <c r="T348">
        <v>8.5000000000000006E-5</v>
      </c>
      <c r="U348">
        <v>2.09</v>
      </c>
      <c r="V348">
        <v>2.32E-3</v>
      </c>
      <c r="W348">
        <v>3.19E-4</v>
      </c>
      <c r="X348" t="s">
        <v>878</v>
      </c>
      <c r="Y348">
        <v>2.0000000000000001E-4</v>
      </c>
      <c r="Z348">
        <v>4.6999999999999997E-5</v>
      </c>
      <c r="AA348">
        <v>2.3E-5</v>
      </c>
      <c r="AB348">
        <v>1.9699999999999999E-4</v>
      </c>
      <c r="AC348" t="s">
        <v>878</v>
      </c>
      <c r="AD348">
        <v>2.25</v>
      </c>
      <c r="AE348">
        <v>2.33E-3</v>
      </c>
      <c r="AF348">
        <v>2.5600000000000002E-3</v>
      </c>
      <c r="AG348" t="s">
        <v>878</v>
      </c>
      <c r="AH348">
        <v>0.1857</v>
      </c>
      <c r="AI348">
        <v>8.2000000000000007E-3</v>
      </c>
      <c r="AJ348">
        <v>4.4299999999999998E-4</v>
      </c>
      <c r="AK348">
        <v>0.93400000000000005</v>
      </c>
      <c r="AL348">
        <v>9.1699999999999995E-4</v>
      </c>
      <c r="AM348">
        <v>2.1299999999999999E-3</v>
      </c>
      <c r="AN348">
        <v>1.2600000000000001E-3</v>
      </c>
      <c r="AO348">
        <v>5.7000000000000002E-2</v>
      </c>
      <c r="AP348">
        <v>6.08E-2</v>
      </c>
      <c r="AQ348" t="s">
        <v>878</v>
      </c>
      <c r="AR348">
        <v>5.8200000000000005E-4</v>
      </c>
      <c r="AS348" t="s">
        <v>878</v>
      </c>
      <c r="AT348">
        <v>9.0200000000000002E-4</v>
      </c>
      <c r="AU348" t="s">
        <v>878</v>
      </c>
      <c r="AV348" t="s">
        <v>878</v>
      </c>
      <c r="AW348" t="s">
        <v>878</v>
      </c>
      <c r="AX348">
        <v>3.43</v>
      </c>
      <c r="AY348">
        <v>1.4E-2</v>
      </c>
      <c r="AZ348">
        <v>3.0800000000000001E-4</v>
      </c>
      <c r="BA348">
        <v>1.7099999999999999E-3</v>
      </c>
      <c r="BB348" t="s">
        <v>878</v>
      </c>
      <c r="BC348" t="s">
        <v>878</v>
      </c>
      <c r="BD348">
        <v>1.01E-3</v>
      </c>
      <c r="BE348">
        <v>2.8400000000000002E-2</v>
      </c>
      <c r="BF348">
        <v>7.1000000000000005E-5</v>
      </c>
      <c r="BG348">
        <v>3.6000000000000001E-5</v>
      </c>
      <c r="BH348">
        <v>1.91E-3</v>
      </c>
      <c r="BI348">
        <v>9.9099999999999991E-4</v>
      </c>
      <c r="BJ348">
        <v>0.161</v>
      </c>
      <c r="BK348">
        <v>1.6799999999999999E-4</v>
      </c>
      <c r="BL348" t="s">
        <v>878</v>
      </c>
      <c r="BM348">
        <v>2.8699999999999998E-4</v>
      </c>
      <c r="BN348">
        <v>9.4899999999999997E-4</v>
      </c>
      <c r="BO348">
        <v>5.62E-4</v>
      </c>
      <c r="BP348">
        <v>7.2900000000000005E-4</v>
      </c>
      <c r="BQ348">
        <v>5.3000000000000001E-5</v>
      </c>
      <c r="BR348">
        <v>0.1032</v>
      </c>
      <c r="BS348">
        <v>5.8999999999999999E-3</v>
      </c>
    </row>
    <row r="349" spans="1:71" x14ac:dyDescent="0.25">
      <c r="A349" t="s">
        <v>693</v>
      </c>
      <c r="B349">
        <v>2.4399999999999999E-3</v>
      </c>
      <c r="C349">
        <v>6.71</v>
      </c>
      <c r="D349">
        <v>0.15</v>
      </c>
      <c r="E349">
        <v>4.9700000000000005E-4</v>
      </c>
      <c r="F349" s="2">
        <v>1E-3</v>
      </c>
      <c r="G349" t="s">
        <v>878</v>
      </c>
      <c r="H349">
        <v>2.43E-4</v>
      </c>
      <c r="I349">
        <v>1.0999999999999999E-2</v>
      </c>
      <c r="J349">
        <v>0.93899999999999995</v>
      </c>
      <c r="K349">
        <v>8.1599999999999999E-4</v>
      </c>
      <c r="L349">
        <v>7.1000000000000004E-3</v>
      </c>
      <c r="M349" t="s">
        <v>878</v>
      </c>
      <c r="N349">
        <v>5.4299999999999997E-4</v>
      </c>
      <c r="O349">
        <v>1.99E-3</v>
      </c>
      <c r="P349">
        <v>5.2800000000000004E-4</v>
      </c>
      <c r="Q349">
        <v>0.498</v>
      </c>
      <c r="R349">
        <v>2.7500000000000002E-4</v>
      </c>
      <c r="S349">
        <v>8.1000000000000004E-5</v>
      </c>
      <c r="T349">
        <v>1.08E-4</v>
      </c>
      <c r="U349">
        <v>2.89</v>
      </c>
      <c r="V349">
        <v>2.3E-3</v>
      </c>
      <c r="W349">
        <v>4.5800000000000002E-4</v>
      </c>
      <c r="X349">
        <v>1.8E-5</v>
      </c>
      <c r="Y349">
        <v>5.0000000000000001E-4</v>
      </c>
      <c r="Z349">
        <v>5.1999999999999997E-5</v>
      </c>
      <c r="AA349">
        <v>3.6000000000000001E-5</v>
      </c>
      <c r="AB349">
        <v>2.05E-4</v>
      </c>
      <c r="AC349" t="s">
        <v>878</v>
      </c>
      <c r="AD349">
        <v>2.5299999999999998</v>
      </c>
      <c r="AE349">
        <v>3.5300000000000002E-3</v>
      </c>
      <c r="AF349">
        <v>3.0899999999999999E-3</v>
      </c>
      <c r="AG349">
        <v>8.3000000000000002E-6</v>
      </c>
      <c r="AH349">
        <v>0.14699999999999999</v>
      </c>
      <c r="AI349">
        <v>2.3E-2</v>
      </c>
      <c r="AJ349">
        <v>5.5400000000000002E-4</v>
      </c>
      <c r="AK349">
        <v>1.91</v>
      </c>
      <c r="AL349">
        <v>1.4599999999999999E-3</v>
      </c>
      <c r="AM349">
        <v>2.99E-3</v>
      </c>
      <c r="AN349">
        <v>7.0500000000000001E-4</v>
      </c>
      <c r="AO349">
        <v>3.3000000000000002E-2</v>
      </c>
      <c r="AP349">
        <v>4.48E-2</v>
      </c>
      <c r="AQ349" t="s">
        <v>878</v>
      </c>
      <c r="AR349">
        <v>8.3699999999999996E-4</v>
      </c>
      <c r="AS349" t="s">
        <v>878</v>
      </c>
      <c r="AT349">
        <v>1.39E-3</v>
      </c>
      <c r="AU349" s="2">
        <v>1.9999999999999999E-7</v>
      </c>
      <c r="AV349" t="s">
        <v>878</v>
      </c>
      <c r="AW349" t="s">
        <v>878</v>
      </c>
      <c r="AX349">
        <v>2.27</v>
      </c>
      <c r="AY349">
        <v>1.5800000000000002E-2</v>
      </c>
      <c r="AZ349">
        <v>3.7300000000000001E-4</v>
      </c>
      <c r="BA349">
        <v>1.5499999999999999E-3</v>
      </c>
      <c r="BB349" t="s">
        <v>878</v>
      </c>
      <c r="BC349">
        <v>2.8200000000000002E-4</v>
      </c>
      <c r="BD349">
        <v>1.16E-3</v>
      </c>
      <c r="BE349">
        <v>2.1899999999999999E-2</v>
      </c>
      <c r="BF349">
        <v>1.07E-4</v>
      </c>
      <c r="BG349">
        <v>5.7000000000000003E-5</v>
      </c>
      <c r="BH349">
        <v>2.1800000000000001E-3</v>
      </c>
      <c r="BI349">
        <v>1.2199999999999999E-3</v>
      </c>
      <c r="BJ349">
        <v>0.122</v>
      </c>
      <c r="BK349">
        <v>1.4799999999999999E-4</v>
      </c>
      <c r="BL349">
        <v>9.5000000000000005E-6</v>
      </c>
      <c r="BM349">
        <v>4.26E-4</v>
      </c>
      <c r="BN349">
        <v>5.6899999999999995E-4</v>
      </c>
      <c r="BO349">
        <v>4.4200000000000001E-4</v>
      </c>
      <c r="BP349">
        <v>1.14E-3</v>
      </c>
      <c r="BQ349">
        <v>5.5999999999999999E-5</v>
      </c>
      <c r="BR349">
        <v>0.1308</v>
      </c>
      <c r="BS349">
        <v>1.8100000000000002E-2</v>
      </c>
    </row>
    <row r="350" spans="1:71" x14ac:dyDescent="0.25">
      <c r="A350" t="s">
        <v>694</v>
      </c>
      <c r="B350">
        <v>4.9600000000000002E-4</v>
      </c>
      <c r="C350" t="s">
        <v>878</v>
      </c>
      <c r="D350" t="s">
        <v>878</v>
      </c>
      <c r="E350">
        <v>2.5700000000000001E-4</v>
      </c>
      <c r="F350" t="s">
        <v>878</v>
      </c>
      <c r="G350" t="s">
        <v>878</v>
      </c>
      <c r="H350" t="s">
        <v>878</v>
      </c>
      <c r="I350" t="s">
        <v>878</v>
      </c>
      <c r="J350" t="s">
        <v>878</v>
      </c>
      <c r="K350" t="s">
        <v>878</v>
      </c>
      <c r="L350" t="s">
        <v>878</v>
      </c>
      <c r="M350" t="s">
        <v>878</v>
      </c>
      <c r="N350" t="s">
        <v>878</v>
      </c>
      <c r="O350" t="s">
        <v>878</v>
      </c>
      <c r="P350" t="s">
        <v>878</v>
      </c>
      <c r="Q350" t="s">
        <v>878</v>
      </c>
      <c r="R350" t="s">
        <v>878</v>
      </c>
      <c r="S350" t="s">
        <v>878</v>
      </c>
      <c r="T350" t="s">
        <v>878</v>
      </c>
      <c r="U350" t="s">
        <v>878</v>
      </c>
      <c r="V350" t="s">
        <v>878</v>
      </c>
      <c r="W350" t="s">
        <v>878</v>
      </c>
      <c r="X350" t="s">
        <v>878</v>
      </c>
      <c r="Y350" t="s">
        <v>878</v>
      </c>
      <c r="Z350" t="s">
        <v>878</v>
      </c>
      <c r="AA350" t="s">
        <v>878</v>
      </c>
      <c r="AB350" t="s">
        <v>878</v>
      </c>
      <c r="AC350" t="s">
        <v>878</v>
      </c>
      <c r="AD350" t="s">
        <v>878</v>
      </c>
      <c r="AE350" t="s">
        <v>878</v>
      </c>
      <c r="AF350" t="s">
        <v>878</v>
      </c>
      <c r="AG350" t="s">
        <v>878</v>
      </c>
      <c r="AH350" t="s">
        <v>878</v>
      </c>
      <c r="AI350" t="s">
        <v>878</v>
      </c>
      <c r="AJ350" t="s">
        <v>878</v>
      </c>
      <c r="AK350" t="s">
        <v>878</v>
      </c>
      <c r="AL350" t="s">
        <v>878</v>
      </c>
      <c r="AM350" t="s">
        <v>878</v>
      </c>
      <c r="AN350" t="s">
        <v>878</v>
      </c>
      <c r="AO350" t="s">
        <v>878</v>
      </c>
      <c r="AP350" t="s">
        <v>878</v>
      </c>
      <c r="AQ350" t="s">
        <v>878</v>
      </c>
      <c r="AR350" t="s">
        <v>878</v>
      </c>
      <c r="AS350" t="s">
        <v>878</v>
      </c>
      <c r="AT350" t="s">
        <v>878</v>
      </c>
      <c r="AU350" t="s">
        <v>878</v>
      </c>
      <c r="AV350" t="s">
        <v>878</v>
      </c>
      <c r="AW350" t="s">
        <v>878</v>
      </c>
      <c r="AX350" t="s">
        <v>878</v>
      </c>
      <c r="AY350" t="s">
        <v>878</v>
      </c>
      <c r="AZ350" t="s">
        <v>878</v>
      </c>
      <c r="BA350" t="s">
        <v>878</v>
      </c>
      <c r="BB350" t="s">
        <v>878</v>
      </c>
      <c r="BC350" t="s">
        <v>878</v>
      </c>
      <c r="BD350" t="s">
        <v>878</v>
      </c>
      <c r="BE350" t="s">
        <v>878</v>
      </c>
      <c r="BF350" t="s">
        <v>878</v>
      </c>
      <c r="BG350" t="s">
        <v>878</v>
      </c>
      <c r="BH350" t="s">
        <v>878</v>
      </c>
      <c r="BI350" t="s">
        <v>878</v>
      </c>
      <c r="BJ350" t="s">
        <v>878</v>
      </c>
      <c r="BK350" t="s">
        <v>878</v>
      </c>
      <c r="BL350" t="s">
        <v>878</v>
      </c>
      <c r="BM350" t="s">
        <v>878</v>
      </c>
      <c r="BN350" t="s">
        <v>878</v>
      </c>
      <c r="BO350" t="s">
        <v>878</v>
      </c>
      <c r="BP350" t="s">
        <v>878</v>
      </c>
      <c r="BQ350" t="s">
        <v>878</v>
      </c>
      <c r="BR350" t="s">
        <v>878</v>
      </c>
      <c r="BS350" t="s">
        <v>878</v>
      </c>
    </row>
    <row r="351" spans="1:71" x14ac:dyDescent="0.25">
      <c r="A351" t="s">
        <v>698</v>
      </c>
      <c r="B351">
        <v>4.8099999999999998E-4</v>
      </c>
      <c r="C351" t="s">
        <v>878</v>
      </c>
      <c r="D351" t="s">
        <v>878</v>
      </c>
      <c r="E351">
        <v>2.4699999999999999E-4</v>
      </c>
      <c r="F351" t="s">
        <v>878</v>
      </c>
      <c r="G351" t="s">
        <v>878</v>
      </c>
      <c r="H351" t="s">
        <v>878</v>
      </c>
      <c r="I351" t="s">
        <v>878</v>
      </c>
      <c r="J351" t="s">
        <v>878</v>
      </c>
      <c r="K351" t="s">
        <v>878</v>
      </c>
      <c r="L351" t="s">
        <v>878</v>
      </c>
      <c r="M351" t="s">
        <v>878</v>
      </c>
      <c r="N351" t="s">
        <v>878</v>
      </c>
      <c r="O351" t="s">
        <v>878</v>
      </c>
      <c r="P351" t="s">
        <v>878</v>
      </c>
      <c r="Q351" t="s">
        <v>878</v>
      </c>
      <c r="R351" t="s">
        <v>878</v>
      </c>
      <c r="S351" t="s">
        <v>878</v>
      </c>
      <c r="T351" t="s">
        <v>878</v>
      </c>
      <c r="U351" t="s">
        <v>878</v>
      </c>
      <c r="V351" t="s">
        <v>878</v>
      </c>
      <c r="W351" t="s">
        <v>878</v>
      </c>
      <c r="X351" t="s">
        <v>878</v>
      </c>
      <c r="Y351" t="s">
        <v>878</v>
      </c>
      <c r="Z351" t="s">
        <v>878</v>
      </c>
      <c r="AA351" t="s">
        <v>878</v>
      </c>
      <c r="AB351" t="s">
        <v>878</v>
      </c>
      <c r="AC351" t="s">
        <v>878</v>
      </c>
      <c r="AD351" t="s">
        <v>878</v>
      </c>
      <c r="AE351" t="s">
        <v>878</v>
      </c>
      <c r="AF351" t="s">
        <v>878</v>
      </c>
      <c r="AG351" t="s">
        <v>878</v>
      </c>
      <c r="AH351" t="s">
        <v>878</v>
      </c>
      <c r="AI351" t="s">
        <v>878</v>
      </c>
      <c r="AJ351" t="s">
        <v>878</v>
      </c>
      <c r="AK351" t="s">
        <v>878</v>
      </c>
      <c r="AL351" t="s">
        <v>878</v>
      </c>
      <c r="AM351" t="s">
        <v>878</v>
      </c>
      <c r="AN351" t="s">
        <v>878</v>
      </c>
      <c r="AO351" t="s">
        <v>878</v>
      </c>
      <c r="AP351" t="s">
        <v>878</v>
      </c>
      <c r="AQ351" t="s">
        <v>878</v>
      </c>
      <c r="AR351" t="s">
        <v>878</v>
      </c>
      <c r="AS351" t="s">
        <v>878</v>
      </c>
      <c r="AT351" t="s">
        <v>878</v>
      </c>
      <c r="AU351" t="s">
        <v>878</v>
      </c>
      <c r="AV351" t="s">
        <v>878</v>
      </c>
      <c r="AW351" t="s">
        <v>878</v>
      </c>
      <c r="AX351">
        <v>0.86</v>
      </c>
      <c r="AY351" t="s">
        <v>878</v>
      </c>
      <c r="AZ351" t="s">
        <v>878</v>
      </c>
      <c r="BA351" t="s">
        <v>878</v>
      </c>
      <c r="BB351" t="s">
        <v>878</v>
      </c>
      <c r="BC351" t="s">
        <v>878</v>
      </c>
      <c r="BD351" t="s">
        <v>878</v>
      </c>
      <c r="BE351" t="s">
        <v>878</v>
      </c>
      <c r="BF351" t="s">
        <v>878</v>
      </c>
      <c r="BG351" t="s">
        <v>878</v>
      </c>
      <c r="BH351" t="s">
        <v>878</v>
      </c>
      <c r="BI351" t="s">
        <v>878</v>
      </c>
      <c r="BJ351" t="s">
        <v>878</v>
      </c>
      <c r="BK351" t="s">
        <v>878</v>
      </c>
      <c r="BL351" t="s">
        <v>878</v>
      </c>
      <c r="BM351" t="s">
        <v>878</v>
      </c>
      <c r="BN351" t="s">
        <v>878</v>
      </c>
      <c r="BO351" t="s">
        <v>878</v>
      </c>
      <c r="BP351" t="s">
        <v>878</v>
      </c>
      <c r="BQ351" t="s">
        <v>878</v>
      </c>
      <c r="BR351" t="s">
        <v>878</v>
      </c>
      <c r="BS351" t="s">
        <v>878</v>
      </c>
    </row>
    <row r="352" spans="1:71" x14ac:dyDescent="0.25">
      <c r="A352" t="s">
        <v>700</v>
      </c>
      <c r="B352">
        <v>4.4499999999999997E-4</v>
      </c>
      <c r="C352">
        <v>3.56</v>
      </c>
      <c r="D352">
        <v>1.57E-3</v>
      </c>
      <c r="E352">
        <v>2.4699999999999999E-4</v>
      </c>
      <c r="F352" t="s">
        <v>878</v>
      </c>
      <c r="G352">
        <v>2.1499999999999998E-2</v>
      </c>
      <c r="H352">
        <v>7.2000000000000002E-5</v>
      </c>
      <c r="I352">
        <v>3.1000000000000001E-5</v>
      </c>
      <c r="J352">
        <v>10.19</v>
      </c>
      <c r="K352">
        <v>1.5E-5</v>
      </c>
      <c r="L352">
        <v>1.8600000000000001E-3</v>
      </c>
      <c r="M352" t="s">
        <v>878</v>
      </c>
      <c r="N352">
        <v>7.5900000000000002E-4</v>
      </c>
      <c r="O352">
        <v>1.3600000000000001E-3</v>
      </c>
      <c r="P352">
        <v>4.3399999999999998E-4</v>
      </c>
      <c r="Q352">
        <v>7.3000000000000001E-3</v>
      </c>
      <c r="R352">
        <v>1.37E-4</v>
      </c>
      <c r="S352">
        <v>8.1000000000000004E-5</v>
      </c>
      <c r="T352">
        <v>5.0000000000000002E-5</v>
      </c>
      <c r="U352">
        <v>1.96</v>
      </c>
      <c r="V352">
        <v>8.1499999999999997E-4</v>
      </c>
      <c r="W352">
        <v>1.6200000000000001E-4</v>
      </c>
      <c r="X352" t="s">
        <v>878</v>
      </c>
      <c r="Y352">
        <v>1.2999999999999999E-4</v>
      </c>
      <c r="Z352">
        <v>1.0000000000000001E-5</v>
      </c>
      <c r="AA352">
        <v>2.8E-5</v>
      </c>
      <c r="AB352">
        <v>2.3E-6</v>
      </c>
      <c r="AC352" t="s">
        <v>878</v>
      </c>
      <c r="AD352">
        <v>1.51</v>
      </c>
      <c r="AE352">
        <v>9.0899999999999998E-4</v>
      </c>
      <c r="AF352">
        <v>4.0600000000000002E-3</v>
      </c>
      <c r="AG352">
        <v>1.2E-5</v>
      </c>
      <c r="AH352">
        <v>0.59</v>
      </c>
      <c r="AI352">
        <v>5.8999999999999997E-2</v>
      </c>
      <c r="AJ352">
        <v>2.8299999999999999E-4</v>
      </c>
      <c r="AK352">
        <v>0.56499999999999995</v>
      </c>
      <c r="AL352">
        <v>1.7799999999999999E-4</v>
      </c>
      <c r="AM352">
        <v>8.8999999999999995E-4</v>
      </c>
      <c r="AN352">
        <v>8.6399999999999997E-4</v>
      </c>
      <c r="AO352">
        <v>4.2000000000000003E-2</v>
      </c>
      <c r="AP352">
        <v>1.06E-3</v>
      </c>
      <c r="AQ352" t="s">
        <v>878</v>
      </c>
      <c r="AR352">
        <v>2.2000000000000001E-4</v>
      </c>
      <c r="AS352" t="s">
        <v>878</v>
      </c>
      <c r="AT352">
        <v>9.9099999999999991E-4</v>
      </c>
      <c r="AU352" t="s">
        <v>878</v>
      </c>
      <c r="AV352" t="s">
        <v>878</v>
      </c>
      <c r="AW352" t="s">
        <v>878</v>
      </c>
      <c r="AX352">
        <v>0.57299999999999995</v>
      </c>
      <c r="AY352">
        <v>2.14E-4</v>
      </c>
      <c r="AZ352">
        <v>6.8499999999999995E-4</v>
      </c>
      <c r="BA352" t="s">
        <v>878</v>
      </c>
      <c r="BB352" t="s">
        <v>878</v>
      </c>
      <c r="BC352">
        <v>1.5100000000000001E-4</v>
      </c>
      <c r="BD352">
        <v>6.9999999999999994E-5</v>
      </c>
      <c r="BE352">
        <v>2.4400000000000002E-2</v>
      </c>
      <c r="BF352" t="s">
        <v>878</v>
      </c>
      <c r="BG352">
        <v>2.4000000000000001E-5</v>
      </c>
      <c r="BH352">
        <v>2.02E-4</v>
      </c>
      <c r="BI352">
        <v>2.1499999999999999E-4</v>
      </c>
      <c r="BJ352">
        <v>0.17100000000000001</v>
      </c>
      <c r="BK352">
        <v>6.3999999999999997E-5</v>
      </c>
      <c r="BL352">
        <v>1.1E-5</v>
      </c>
      <c r="BM352">
        <v>6.4999999999999994E-5</v>
      </c>
      <c r="BN352">
        <v>3.7799999999999999E-3</v>
      </c>
      <c r="BO352">
        <v>2.2800000000000001E-4</v>
      </c>
      <c r="BP352">
        <v>7.2499999999999995E-4</v>
      </c>
      <c r="BQ352">
        <v>7.4999999999999993E-5</v>
      </c>
      <c r="BR352">
        <v>3.6900000000000001E-3</v>
      </c>
      <c r="BS352">
        <v>4.96E-3</v>
      </c>
    </row>
    <row r="353" spans="1:71" x14ac:dyDescent="0.25">
      <c r="A353" t="s">
        <v>701</v>
      </c>
      <c r="B353">
        <v>4.8299999999999998E-4</v>
      </c>
      <c r="C353">
        <v>7.12</v>
      </c>
      <c r="D353">
        <v>1.33E-3</v>
      </c>
      <c r="E353">
        <v>2.3800000000000001E-4</v>
      </c>
      <c r="F353">
        <v>1.4599999999999999E-3</v>
      </c>
      <c r="G353">
        <v>3.8600000000000002E-2</v>
      </c>
      <c r="H353">
        <v>9.5000000000000005E-5</v>
      </c>
      <c r="I353">
        <v>9.7000000000000003E-6</v>
      </c>
      <c r="J353">
        <v>3.78</v>
      </c>
      <c r="K353">
        <v>3.4E-5</v>
      </c>
      <c r="L353">
        <v>3.0699999999999998E-3</v>
      </c>
      <c r="M353" t="s">
        <v>878</v>
      </c>
      <c r="N353">
        <v>1.42E-3</v>
      </c>
      <c r="O353">
        <v>2.5799999999999998E-3</v>
      </c>
      <c r="P353">
        <v>3.8499999999999998E-4</v>
      </c>
      <c r="Q353">
        <v>1.1599999999999999E-2</v>
      </c>
      <c r="R353">
        <v>2.5399999999999999E-4</v>
      </c>
      <c r="S353">
        <v>1.4999999999999999E-4</v>
      </c>
      <c r="T353">
        <v>8.7000000000000001E-5</v>
      </c>
      <c r="U353">
        <v>3.82</v>
      </c>
      <c r="V353">
        <v>1.5299999999999999E-3</v>
      </c>
      <c r="W353">
        <v>2.9599999999999998E-4</v>
      </c>
      <c r="X353">
        <v>9.7999999999999993E-6</v>
      </c>
      <c r="Y353">
        <v>2.5799999999999998E-4</v>
      </c>
      <c r="Z353">
        <v>6.8000000000000001E-6</v>
      </c>
      <c r="AA353">
        <v>5.1999999999999997E-5</v>
      </c>
      <c r="AB353">
        <v>4.7999999999999998E-6</v>
      </c>
      <c r="AC353" t="s">
        <v>878</v>
      </c>
      <c r="AD353">
        <v>1.75</v>
      </c>
      <c r="AE353">
        <v>1.41E-3</v>
      </c>
      <c r="AF353">
        <v>3.5799999999999998E-3</v>
      </c>
      <c r="AG353">
        <v>2.3E-5</v>
      </c>
      <c r="AH353">
        <v>1.46</v>
      </c>
      <c r="AI353">
        <v>8.3000000000000004E-2</v>
      </c>
      <c r="AJ353">
        <v>3.1E-4</v>
      </c>
      <c r="AK353">
        <v>1.96</v>
      </c>
      <c r="AL353">
        <v>3.1799999999999998E-4</v>
      </c>
      <c r="AM353">
        <v>1.6199999999999999E-3</v>
      </c>
      <c r="AN353">
        <v>1.41E-3</v>
      </c>
      <c r="AO353">
        <v>8.6999999999999994E-2</v>
      </c>
      <c r="AP353">
        <v>4.0499999999999998E-3</v>
      </c>
      <c r="AQ353" t="s">
        <v>878</v>
      </c>
      <c r="AR353">
        <v>3.7399999999999998E-4</v>
      </c>
      <c r="AS353" t="s">
        <v>878</v>
      </c>
      <c r="AT353">
        <v>8.61E-4</v>
      </c>
      <c r="AU353" s="2">
        <v>1.9999999999999999E-7</v>
      </c>
      <c r="AV353" t="s">
        <v>878</v>
      </c>
      <c r="AW353" t="s">
        <v>878</v>
      </c>
      <c r="AX353">
        <v>0.46899999999999997</v>
      </c>
      <c r="AY353">
        <v>7.7399999999999995E-4</v>
      </c>
      <c r="AZ353">
        <v>1.5200000000000001E-3</v>
      </c>
      <c r="BA353">
        <v>4.5000000000000003E-5</v>
      </c>
      <c r="BB353" t="s">
        <v>878</v>
      </c>
      <c r="BC353">
        <v>2.9700000000000001E-4</v>
      </c>
      <c r="BD353">
        <v>9.3999999999999994E-5</v>
      </c>
      <c r="BE353">
        <v>4.4400000000000002E-2</v>
      </c>
      <c r="BF353">
        <v>1.9000000000000001E-5</v>
      </c>
      <c r="BG353">
        <v>4.3999999999999999E-5</v>
      </c>
      <c r="BH353">
        <v>9.2E-5</v>
      </c>
      <c r="BI353">
        <v>2.9300000000000002E-4</v>
      </c>
      <c r="BJ353">
        <v>0.36699999999999999</v>
      </c>
      <c r="BK353">
        <v>5.1E-5</v>
      </c>
      <c r="BL353">
        <v>2.0000000000000002E-5</v>
      </c>
      <c r="BM353">
        <v>7.8999999999999996E-5</v>
      </c>
      <c r="BN353">
        <v>9.4000000000000004E-3</v>
      </c>
      <c r="BO353">
        <v>1.6200000000000001E-4</v>
      </c>
      <c r="BP353">
        <v>1.42E-3</v>
      </c>
      <c r="BQ353">
        <v>1.46E-4</v>
      </c>
      <c r="BR353">
        <v>1.41E-2</v>
      </c>
      <c r="BS353">
        <v>9.7999999999999997E-3</v>
      </c>
    </row>
    <row r="354" spans="1:71" x14ac:dyDescent="0.25">
      <c r="A354" t="s">
        <v>702</v>
      </c>
      <c r="B354">
        <v>4.8899999999999996E-4</v>
      </c>
      <c r="C354" t="s">
        <v>878</v>
      </c>
      <c r="D354" t="s">
        <v>878</v>
      </c>
      <c r="E354">
        <v>2.5999999999999998E-4</v>
      </c>
      <c r="F354" t="s">
        <v>878</v>
      </c>
      <c r="G354" t="s">
        <v>878</v>
      </c>
      <c r="H354" t="s">
        <v>878</v>
      </c>
      <c r="I354" t="s">
        <v>878</v>
      </c>
      <c r="J354" t="s">
        <v>878</v>
      </c>
      <c r="K354" t="s">
        <v>878</v>
      </c>
      <c r="L354" t="s">
        <v>878</v>
      </c>
      <c r="M354" t="s">
        <v>878</v>
      </c>
      <c r="N354" t="s">
        <v>878</v>
      </c>
      <c r="O354" t="s">
        <v>878</v>
      </c>
      <c r="P354" t="s">
        <v>878</v>
      </c>
      <c r="Q354" t="s">
        <v>878</v>
      </c>
      <c r="R354" t="s">
        <v>878</v>
      </c>
      <c r="S354" t="s">
        <v>878</v>
      </c>
      <c r="T354" t="s">
        <v>878</v>
      </c>
      <c r="U354" t="s">
        <v>878</v>
      </c>
      <c r="V354" t="s">
        <v>878</v>
      </c>
      <c r="W354" t="s">
        <v>878</v>
      </c>
      <c r="X354" t="s">
        <v>878</v>
      </c>
      <c r="Y354" t="s">
        <v>878</v>
      </c>
      <c r="Z354" t="s">
        <v>878</v>
      </c>
      <c r="AA354" t="s">
        <v>878</v>
      </c>
      <c r="AB354" t="s">
        <v>878</v>
      </c>
      <c r="AC354" t="s">
        <v>878</v>
      </c>
      <c r="AD354" t="s">
        <v>878</v>
      </c>
      <c r="AE354" t="s">
        <v>878</v>
      </c>
      <c r="AF354" t="s">
        <v>878</v>
      </c>
      <c r="AG354" t="s">
        <v>878</v>
      </c>
      <c r="AH354" t="s">
        <v>878</v>
      </c>
      <c r="AI354" t="s">
        <v>878</v>
      </c>
      <c r="AJ354" t="s">
        <v>878</v>
      </c>
      <c r="AK354" t="s">
        <v>878</v>
      </c>
      <c r="AL354" t="s">
        <v>878</v>
      </c>
      <c r="AM354" t="s">
        <v>878</v>
      </c>
      <c r="AN354" t="s">
        <v>878</v>
      </c>
      <c r="AO354" t="s">
        <v>878</v>
      </c>
      <c r="AP354" t="s">
        <v>878</v>
      </c>
      <c r="AQ354" t="s">
        <v>878</v>
      </c>
      <c r="AR354" t="s">
        <v>878</v>
      </c>
      <c r="AS354" t="s">
        <v>878</v>
      </c>
      <c r="AT354" t="s">
        <v>878</v>
      </c>
      <c r="AU354" t="s">
        <v>878</v>
      </c>
      <c r="AV354" t="s">
        <v>878</v>
      </c>
      <c r="AW354" t="s">
        <v>878</v>
      </c>
      <c r="AX354" t="s">
        <v>878</v>
      </c>
      <c r="AY354" t="s">
        <v>878</v>
      </c>
      <c r="AZ354" t="s">
        <v>878</v>
      </c>
      <c r="BA354" t="s">
        <v>878</v>
      </c>
      <c r="BB354" t="s">
        <v>878</v>
      </c>
      <c r="BC354" t="s">
        <v>878</v>
      </c>
      <c r="BD354" t="s">
        <v>878</v>
      </c>
      <c r="BE354" t="s">
        <v>878</v>
      </c>
      <c r="BF354" t="s">
        <v>878</v>
      </c>
      <c r="BG354" t="s">
        <v>878</v>
      </c>
      <c r="BH354" t="s">
        <v>878</v>
      </c>
      <c r="BI354" t="s">
        <v>878</v>
      </c>
      <c r="BJ354" t="s">
        <v>878</v>
      </c>
      <c r="BK354" t="s">
        <v>878</v>
      </c>
      <c r="BL354" t="s">
        <v>878</v>
      </c>
      <c r="BM354" t="s">
        <v>878</v>
      </c>
      <c r="BN354" t="s">
        <v>878</v>
      </c>
      <c r="BO354" t="s">
        <v>878</v>
      </c>
      <c r="BP354" t="s">
        <v>878</v>
      </c>
      <c r="BQ354" t="s">
        <v>878</v>
      </c>
      <c r="BR354" t="s">
        <v>878</v>
      </c>
      <c r="BS354" t="s">
        <v>878</v>
      </c>
    </row>
    <row r="355" spans="1:71" x14ac:dyDescent="0.25">
      <c r="A355" t="s">
        <v>705</v>
      </c>
      <c r="B355">
        <v>4.8399999999999997E-3</v>
      </c>
      <c r="C355">
        <v>5.99</v>
      </c>
      <c r="D355">
        <v>0.28349999999999997</v>
      </c>
      <c r="E355">
        <v>9.8299999999999993E-4</v>
      </c>
      <c r="F355" t="s">
        <v>878</v>
      </c>
      <c r="G355" t="s">
        <v>878</v>
      </c>
      <c r="H355">
        <v>1.4799999999999999E-4</v>
      </c>
      <c r="I355">
        <v>2.24E-2</v>
      </c>
      <c r="J355">
        <v>0.24099999999999999</v>
      </c>
      <c r="K355">
        <v>1.2099999999999999E-3</v>
      </c>
      <c r="L355">
        <v>4.6699999999999997E-3</v>
      </c>
      <c r="M355" t="s">
        <v>878</v>
      </c>
      <c r="N355">
        <v>7.7200000000000001E-4</v>
      </c>
      <c r="O355">
        <v>3.9100000000000003E-3</v>
      </c>
      <c r="P355">
        <v>2.1599999999999999E-4</v>
      </c>
      <c r="Q355">
        <v>0.97099999999999997</v>
      </c>
      <c r="R355">
        <v>1.5300000000000001E-4</v>
      </c>
      <c r="S355">
        <v>5.8999999999999998E-5</v>
      </c>
      <c r="T355">
        <v>7.7000000000000001E-5</v>
      </c>
      <c r="U355">
        <v>2.37</v>
      </c>
      <c r="V355">
        <v>2.4399999999999999E-3</v>
      </c>
      <c r="W355">
        <v>2.8600000000000001E-4</v>
      </c>
      <c r="X355" t="s">
        <v>878</v>
      </c>
      <c r="Y355">
        <v>2.0100000000000001E-4</v>
      </c>
      <c r="Z355">
        <v>8.0000000000000007E-5</v>
      </c>
      <c r="AA355">
        <v>2.1999999999999999E-5</v>
      </c>
      <c r="AB355">
        <v>3.8999999999999999E-4</v>
      </c>
      <c r="AC355" t="s">
        <v>878</v>
      </c>
      <c r="AD355">
        <v>1.98</v>
      </c>
      <c r="AE355">
        <v>2.0400000000000001E-3</v>
      </c>
      <c r="AF355">
        <v>2.8400000000000001E-3</v>
      </c>
      <c r="AG355" t="s">
        <v>878</v>
      </c>
      <c r="AH355">
        <v>0.15570000000000001</v>
      </c>
      <c r="AI355">
        <v>7.7999999999999996E-3</v>
      </c>
      <c r="AJ355">
        <v>4.8200000000000001E-4</v>
      </c>
      <c r="AK355">
        <v>0.82</v>
      </c>
      <c r="AL355">
        <v>8.2700000000000004E-4</v>
      </c>
      <c r="AM355">
        <v>1.89E-3</v>
      </c>
      <c r="AN355">
        <v>2.4299999999999999E-3</v>
      </c>
      <c r="AO355">
        <v>5.5399999999999998E-2</v>
      </c>
      <c r="AP355">
        <v>6.6199999999999995E-2</v>
      </c>
      <c r="AQ355" t="s">
        <v>878</v>
      </c>
      <c r="AR355">
        <v>5.0900000000000001E-4</v>
      </c>
      <c r="AS355" t="s">
        <v>878</v>
      </c>
      <c r="AT355">
        <v>7.6300000000000001E-4</v>
      </c>
      <c r="AU355" t="s">
        <v>878</v>
      </c>
      <c r="AV355" t="s">
        <v>878</v>
      </c>
      <c r="AW355" t="s">
        <v>878</v>
      </c>
      <c r="AX355">
        <v>4.07</v>
      </c>
      <c r="AY355">
        <v>2.9899999999999999E-2</v>
      </c>
      <c r="AZ355">
        <v>3.0600000000000001E-4</v>
      </c>
      <c r="BA355">
        <v>2.9099999999999998E-3</v>
      </c>
      <c r="BB355" t="s">
        <v>878</v>
      </c>
      <c r="BC355" t="s">
        <v>878</v>
      </c>
      <c r="BD355">
        <v>2.7100000000000002E-3</v>
      </c>
      <c r="BE355">
        <v>3.0599999999999999E-2</v>
      </c>
      <c r="BF355">
        <v>6.7999999999999999E-5</v>
      </c>
      <c r="BG355">
        <v>3.1000000000000001E-5</v>
      </c>
      <c r="BH355">
        <v>4.1700000000000001E-3</v>
      </c>
      <c r="BI355">
        <v>8.9499999999999996E-4</v>
      </c>
      <c r="BJ355">
        <v>0.16700000000000001</v>
      </c>
      <c r="BK355">
        <v>1.84E-4</v>
      </c>
      <c r="BL355" t="s">
        <v>878</v>
      </c>
      <c r="BM355">
        <v>2.63E-4</v>
      </c>
      <c r="BN355">
        <v>1.16E-3</v>
      </c>
      <c r="BO355">
        <v>7.5699999999999997E-4</v>
      </c>
      <c r="BP355">
        <v>6.5899999999999997E-4</v>
      </c>
      <c r="BQ355">
        <v>5.1999999999999997E-5</v>
      </c>
      <c r="BR355">
        <v>0.1754</v>
      </c>
      <c r="BS355">
        <v>6.1000000000000004E-3</v>
      </c>
    </row>
    <row r="356" spans="1:71" x14ac:dyDescent="0.25">
      <c r="A356" t="s">
        <v>706</v>
      </c>
      <c r="B356">
        <v>7.92E-3</v>
      </c>
      <c r="C356">
        <v>5.78</v>
      </c>
      <c r="D356">
        <v>0.34</v>
      </c>
      <c r="E356">
        <v>1.57E-3</v>
      </c>
      <c r="F356" t="s">
        <v>878</v>
      </c>
      <c r="G356" t="s">
        <v>878</v>
      </c>
      <c r="H356">
        <v>1.46E-4</v>
      </c>
      <c r="I356">
        <v>2.6499999999999999E-2</v>
      </c>
      <c r="J356">
        <v>0.22700000000000001</v>
      </c>
      <c r="K356">
        <v>1.39E-3</v>
      </c>
      <c r="L356">
        <v>4.64E-3</v>
      </c>
      <c r="M356" t="s">
        <v>878</v>
      </c>
      <c r="N356">
        <v>8.7000000000000001E-4</v>
      </c>
      <c r="O356">
        <v>5.1000000000000004E-3</v>
      </c>
      <c r="P356">
        <v>2.0599999999999999E-4</v>
      </c>
      <c r="Q356">
        <v>1.17</v>
      </c>
      <c r="R356">
        <v>1.55E-4</v>
      </c>
      <c r="S356">
        <v>6.0999999999999999E-5</v>
      </c>
      <c r="T356">
        <v>7.6000000000000004E-5</v>
      </c>
      <c r="U356">
        <v>2.54</v>
      </c>
      <c r="V356">
        <v>2.4399999999999999E-3</v>
      </c>
      <c r="W356">
        <v>2.92E-4</v>
      </c>
      <c r="X356" t="s">
        <v>878</v>
      </c>
      <c r="Y356">
        <v>2.2599999999999999E-4</v>
      </c>
      <c r="Z356">
        <v>9.5000000000000005E-5</v>
      </c>
      <c r="AA356">
        <v>2.1999999999999999E-5</v>
      </c>
      <c r="AB356">
        <v>4.6799999999999999E-4</v>
      </c>
      <c r="AC356" t="s">
        <v>878</v>
      </c>
      <c r="AD356">
        <v>1.86</v>
      </c>
      <c r="AE356">
        <v>2.0799999999999998E-3</v>
      </c>
      <c r="AF356">
        <v>2.97E-3</v>
      </c>
      <c r="AG356" t="s">
        <v>878</v>
      </c>
      <c r="AH356">
        <v>0.1472</v>
      </c>
      <c r="AI356">
        <v>7.9000000000000008E-3</v>
      </c>
      <c r="AJ356">
        <v>5.4600000000000004E-4</v>
      </c>
      <c r="AK356">
        <v>0.80400000000000005</v>
      </c>
      <c r="AL356">
        <v>8.8199999999999997E-4</v>
      </c>
      <c r="AM356">
        <v>1.9400000000000001E-3</v>
      </c>
      <c r="AN356">
        <v>2.6900000000000001E-3</v>
      </c>
      <c r="AO356">
        <v>5.4800000000000001E-2</v>
      </c>
      <c r="AP356">
        <v>6.4000000000000001E-2</v>
      </c>
      <c r="AQ356" t="s">
        <v>878</v>
      </c>
      <c r="AR356">
        <v>5.1500000000000005E-4</v>
      </c>
      <c r="AS356" t="s">
        <v>878</v>
      </c>
      <c r="AT356">
        <v>7.2499999999999995E-4</v>
      </c>
      <c r="AU356" t="s">
        <v>878</v>
      </c>
      <c r="AV356" t="s">
        <v>878</v>
      </c>
      <c r="AW356" t="s">
        <v>878</v>
      </c>
      <c r="AX356">
        <v>4.18</v>
      </c>
      <c r="AY356">
        <v>3.6499999999999998E-2</v>
      </c>
      <c r="AZ356">
        <v>3.2000000000000003E-4</v>
      </c>
      <c r="BA356">
        <v>3.48E-3</v>
      </c>
      <c r="BB356" t="s">
        <v>878</v>
      </c>
      <c r="BC356" t="s">
        <v>878</v>
      </c>
      <c r="BD356">
        <v>3.2100000000000002E-3</v>
      </c>
      <c r="BE356">
        <v>3.1699999999999999E-2</v>
      </c>
      <c r="BF356">
        <v>7.1000000000000005E-5</v>
      </c>
      <c r="BG356">
        <v>3.1000000000000001E-5</v>
      </c>
      <c r="BH356">
        <v>4.8999999999999998E-3</v>
      </c>
      <c r="BI356">
        <v>8.6600000000000002E-4</v>
      </c>
      <c r="BJ356">
        <v>0.192</v>
      </c>
      <c r="BK356">
        <v>2.1699999999999999E-4</v>
      </c>
      <c r="BL356" t="s">
        <v>878</v>
      </c>
      <c r="BM356">
        <v>2.6800000000000001E-4</v>
      </c>
      <c r="BN356">
        <v>1.2700000000000001E-3</v>
      </c>
      <c r="BO356">
        <v>8.7500000000000002E-4</v>
      </c>
      <c r="BP356">
        <v>6.8000000000000005E-4</v>
      </c>
      <c r="BQ356">
        <v>5.5000000000000002E-5</v>
      </c>
      <c r="BR356">
        <v>0.20230000000000001</v>
      </c>
      <c r="BS356">
        <v>6.8999999999999999E-3</v>
      </c>
    </row>
    <row r="357" spans="1:71" x14ac:dyDescent="0.25">
      <c r="A357" t="s">
        <v>707</v>
      </c>
      <c r="B357">
        <v>9.2699999999999998E-4</v>
      </c>
      <c r="C357" t="s">
        <v>878</v>
      </c>
      <c r="D357" t="s">
        <v>878</v>
      </c>
      <c r="E357">
        <v>4.7600000000000002E-4</v>
      </c>
      <c r="F357" t="s">
        <v>878</v>
      </c>
      <c r="G357" t="s">
        <v>878</v>
      </c>
      <c r="H357" t="s">
        <v>878</v>
      </c>
      <c r="I357" t="s">
        <v>878</v>
      </c>
      <c r="J357" t="s">
        <v>878</v>
      </c>
      <c r="K357" t="s">
        <v>878</v>
      </c>
      <c r="L357" t="s">
        <v>878</v>
      </c>
      <c r="M357" t="s">
        <v>878</v>
      </c>
      <c r="N357" t="s">
        <v>878</v>
      </c>
      <c r="O357" t="s">
        <v>878</v>
      </c>
      <c r="P357" t="s">
        <v>878</v>
      </c>
      <c r="Q357" t="s">
        <v>878</v>
      </c>
      <c r="R357" t="s">
        <v>878</v>
      </c>
      <c r="S357" t="s">
        <v>878</v>
      </c>
      <c r="T357" t="s">
        <v>878</v>
      </c>
      <c r="U357" t="s">
        <v>878</v>
      </c>
      <c r="V357" t="s">
        <v>878</v>
      </c>
      <c r="W357" t="s">
        <v>878</v>
      </c>
      <c r="X357" t="s">
        <v>878</v>
      </c>
      <c r="Y357" t="s">
        <v>878</v>
      </c>
      <c r="Z357" t="s">
        <v>878</v>
      </c>
      <c r="AA357" t="s">
        <v>878</v>
      </c>
      <c r="AB357" t="s">
        <v>878</v>
      </c>
      <c r="AC357" t="s">
        <v>878</v>
      </c>
      <c r="AD357" t="s">
        <v>878</v>
      </c>
      <c r="AE357" t="s">
        <v>878</v>
      </c>
      <c r="AF357" t="s">
        <v>878</v>
      </c>
      <c r="AG357" t="s">
        <v>878</v>
      </c>
      <c r="AH357" t="s">
        <v>878</v>
      </c>
      <c r="AI357" t="s">
        <v>878</v>
      </c>
      <c r="AJ357" t="s">
        <v>878</v>
      </c>
      <c r="AK357" t="s">
        <v>878</v>
      </c>
      <c r="AL357" t="s">
        <v>878</v>
      </c>
      <c r="AM357" t="s">
        <v>878</v>
      </c>
      <c r="AN357" t="s">
        <v>878</v>
      </c>
      <c r="AO357" t="s">
        <v>878</v>
      </c>
      <c r="AP357" t="s">
        <v>878</v>
      </c>
      <c r="AQ357" t="s">
        <v>878</v>
      </c>
      <c r="AR357" t="s">
        <v>878</v>
      </c>
      <c r="AS357" t="s">
        <v>878</v>
      </c>
      <c r="AT357" t="s">
        <v>878</v>
      </c>
      <c r="AU357" t="s">
        <v>878</v>
      </c>
      <c r="AV357" t="s">
        <v>878</v>
      </c>
      <c r="AW357" t="s">
        <v>878</v>
      </c>
      <c r="AX357" t="s">
        <v>878</v>
      </c>
      <c r="AY357" t="s">
        <v>878</v>
      </c>
      <c r="AZ357" t="s">
        <v>878</v>
      </c>
      <c r="BA357" t="s">
        <v>878</v>
      </c>
      <c r="BB357" t="s">
        <v>878</v>
      </c>
      <c r="BC357" t="s">
        <v>878</v>
      </c>
      <c r="BD357" t="s">
        <v>878</v>
      </c>
      <c r="BE357" t="s">
        <v>878</v>
      </c>
      <c r="BF357" t="s">
        <v>878</v>
      </c>
      <c r="BG357" t="s">
        <v>878</v>
      </c>
      <c r="BH357" t="s">
        <v>878</v>
      </c>
      <c r="BI357" t="s">
        <v>878</v>
      </c>
      <c r="BJ357" t="s">
        <v>878</v>
      </c>
      <c r="BK357" t="s">
        <v>878</v>
      </c>
      <c r="BL357" t="s">
        <v>878</v>
      </c>
      <c r="BM357" t="s">
        <v>878</v>
      </c>
      <c r="BN357" t="s">
        <v>878</v>
      </c>
      <c r="BO357" t="s">
        <v>878</v>
      </c>
      <c r="BP357" t="s">
        <v>878</v>
      </c>
      <c r="BQ357" t="s">
        <v>878</v>
      </c>
      <c r="BR357" t="s">
        <v>878</v>
      </c>
      <c r="BS357" t="s">
        <v>878</v>
      </c>
    </row>
    <row r="358" spans="1:71" x14ac:dyDescent="0.25">
      <c r="A358" t="s">
        <v>708</v>
      </c>
      <c r="B358">
        <v>5.3700000000000004E-4</v>
      </c>
      <c r="C358" t="s">
        <v>878</v>
      </c>
      <c r="D358" t="s">
        <v>878</v>
      </c>
      <c r="E358">
        <v>4.4299999999999998E-4</v>
      </c>
      <c r="F358" t="s">
        <v>878</v>
      </c>
      <c r="G358" t="s">
        <v>878</v>
      </c>
      <c r="H358" t="s">
        <v>878</v>
      </c>
      <c r="I358" t="s">
        <v>878</v>
      </c>
      <c r="J358" t="s">
        <v>878</v>
      </c>
      <c r="K358" t="s">
        <v>878</v>
      </c>
      <c r="L358" t="s">
        <v>878</v>
      </c>
      <c r="M358" t="s">
        <v>878</v>
      </c>
      <c r="N358" t="s">
        <v>878</v>
      </c>
      <c r="O358" t="s">
        <v>878</v>
      </c>
      <c r="P358" t="s">
        <v>878</v>
      </c>
      <c r="Q358" t="s">
        <v>878</v>
      </c>
      <c r="R358" t="s">
        <v>878</v>
      </c>
      <c r="S358" t="s">
        <v>878</v>
      </c>
      <c r="T358" t="s">
        <v>878</v>
      </c>
      <c r="U358" t="s">
        <v>878</v>
      </c>
      <c r="V358" t="s">
        <v>878</v>
      </c>
      <c r="W358" t="s">
        <v>878</v>
      </c>
      <c r="X358" t="s">
        <v>878</v>
      </c>
      <c r="Y358" t="s">
        <v>878</v>
      </c>
      <c r="Z358" t="s">
        <v>878</v>
      </c>
      <c r="AA358" t="s">
        <v>878</v>
      </c>
      <c r="AB358" t="s">
        <v>878</v>
      </c>
      <c r="AC358" t="s">
        <v>878</v>
      </c>
      <c r="AD358" t="s">
        <v>878</v>
      </c>
      <c r="AE358" t="s">
        <v>878</v>
      </c>
      <c r="AF358" t="s">
        <v>878</v>
      </c>
      <c r="AG358" t="s">
        <v>878</v>
      </c>
      <c r="AH358" t="s">
        <v>878</v>
      </c>
      <c r="AI358" t="s">
        <v>878</v>
      </c>
      <c r="AJ358" t="s">
        <v>878</v>
      </c>
      <c r="AK358" t="s">
        <v>878</v>
      </c>
      <c r="AL358" t="s">
        <v>878</v>
      </c>
      <c r="AM358" t="s">
        <v>878</v>
      </c>
      <c r="AN358" t="s">
        <v>878</v>
      </c>
      <c r="AO358" t="s">
        <v>878</v>
      </c>
      <c r="AP358" t="s">
        <v>878</v>
      </c>
      <c r="AQ358" t="s">
        <v>878</v>
      </c>
      <c r="AR358" t="s">
        <v>878</v>
      </c>
      <c r="AS358" t="s">
        <v>878</v>
      </c>
      <c r="AT358" t="s">
        <v>878</v>
      </c>
      <c r="AU358" t="s">
        <v>878</v>
      </c>
      <c r="AV358" t="s">
        <v>878</v>
      </c>
      <c r="AW358" t="s">
        <v>878</v>
      </c>
      <c r="AX358">
        <v>0.79</v>
      </c>
      <c r="AY358" t="s">
        <v>878</v>
      </c>
      <c r="AZ358" t="s">
        <v>878</v>
      </c>
      <c r="BA358" t="s">
        <v>878</v>
      </c>
      <c r="BB358" t="s">
        <v>878</v>
      </c>
      <c r="BC358" t="s">
        <v>878</v>
      </c>
      <c r="BD358" t="s">
        <v>878</v>
      </c>
      <c r="BE358" t="s">
        <v>878</v>
      </c>
      <c r="BF358" t="s">
        <v>878</v>
      </c>
      <c r="BG358" t="s">
        <v>878</v>
      </c>
      <c r="BH358" t="s">
        <v>878</v>
      </c>
      <c r="BI358" t="s">
        <v>878</v>
      </c>
      <c r="BJ358" t="s">
        <v>878</v>
      </c>
      <c r="BK358" t="s">
        <v>878</v>
      </c>
      <c r="BL358" t="s">
        <v>878</v>
      </c>
      <c r="BM358" t="s">
        <v>878</v>
      </c>
      <c r="BN358" t="s">
        <v>878</v>
      </c>
      <c r="BO358" t="s">
        <v>878</v>
      </c>
      <c r="BP358" t="s">
        <v>878</v>
      </c>
      <c r="BQ358" t="s">
        <v>878</v>
      </c>
      <c r="BR358" t="s">
        <v>878</v>
      </c>
      <c r="BS358" t="s">
        <v>878</v>
      </c>
    </row>
    <row r="359" spans="1:71" x14ac:dyDescent="0.25">
      <c r="A359" t="s">
        <v>709</v>
      </c>
      <c r="B359">
        <v>3.6099999999999999E-4</v>
      </c>
      <c r="C359">
        <v>5.37</v>
      </c>
      <c r="D359">
        <v>1.2199999999999999E-3</v>
      </c>
      <c r="E359">
        <v>4.6000000000000001E-4</v>
      </c>
      <c r="F359" t="s">
        <v>878</v>
      </c>
      <c r="G359">
        <v>2.5700000000000001E-2</v>
      </c>
      <c r="H359">
        <v>7.6000000000000004E-5</v>
      </c>
      <c r="I359">
        <v>1.0000000000000001E-5</v>
      </c>
      <c r="J359">
        <v>7.54</v>
      </c>
      <c r="K359">
        <v>1.2999999999999999E-5</v>
      </c>
      <c r="L359">
        <v>2.2499999999999998E-3</v>
      </c>
      <c r="M359" t="s">
        <v>878</v>
      </c>
      <c r="N359">
        <v>9.8499999999999998E-4</v>
      </c>
      <c r="O359">
        <v>2.2000000000000001E-3</v>
      </c>
      <c r="P359">
        <v>3.8999999999999999E-4</v>
      </c>
      <c r="Q359">
        <v>4.0200000000000001E-3</v>
      </c>
      <c r="R359">
        <v>2.02E-4</v>
      </c>
      <c r="S359">
        <v>1.1900000000000001E-4</v>
      </c>
      <c r="T359">
        <v>6.8999999999999997E-5</v>
      </c>
      <c r="U359">
        <v>2.67</v>
      </c>
      <c r="V359">
        <v>1.15E-3</v>
      </c>
      <c r="W359">
        <v>2.33E-4</v>
      </c>
      <c r="X359" t="s">
        <v>878</v>
      </c>
      <c r="Y359">
        <v>1.8799999999999999E-4</v>
      </c>
      <c r="Z359">
        <v>9.9000000000000001E-6</v>
      </c>
      <c r="AA359">
        <v>4.0000000000000003E-5</v>
      </c>
      <c r="AB359">
        <v>3.1999999999999999E-6</v>
      </c>
      <c r="AC359" t="s">
        <v>878</v>
      </c>
      <c r="AD359">
        <v>1.54</v>
      </c>
      <c r="AE359">
        <v>1.0499999999999999E-3</v>
      </c>
      <c r="AF359">
        <v>3.5699999999999998E-3</v>
      </c>
      <c r="AG359">
        <v>1.7E-5</v>
      </c>
      <c r="AH359">
        <v>1</v>
      </c>
      <c r="AI359">
        <v>6.5000000000000002E-2</v>
      </c>
      <c r="AJ359">
        <v>2.0799999999999999E-4</v>
      </c>
      <c r="AK359">
        <v>1.28</v>
      </c>
      <c r="AL359">
        <v>2.2800000000000001E-4</v>
      </c>
      <c r="AM359">
        <v>1.2199999999999999E-3</v>
      </c>
      <c r="AN359">
        <v>1.31E-3</v>
      </c>
      <c r="AO359">
        <v>6.5000000000000002E-2</v>
      </c>
      <c r="AP359">
        <v>1.01E-3</v>
      </c>
      <c r="AQ359" t="s">
        <v>878</v>
      </c>
      <c r="AR359">
        <v>2.9E-4</v>
      </c>
      <c r="AS359" t="s">
        <v>878</v>
      </c>
      <c r="AT359">
        <v>8.7900000000000001E-4</v>
      </c>
      <c r="AU359" t="s">
        <v>878</v>
      </c>
      <c r="AV359" t="s">
        <v>878</v>
      </c>
      <c r="AW359" t="s">
        <v>878</v>
      </c>
      <c r="AX359">
        <v>0.40600000000000003</v>
      </c>
      <c r="AY359">
        <v>1.6000000000000001E-4</v>
      </c>
      <c r="AZ359">
        <v>1.06E-3</v>
      </c>
      <c r="BA359" t="s">
        <v>878</v>
      </c>
      <c r="BB359" t="s">
        <v>878</v>
      </c>
      <c r="BC359">
        <v>2.1100000000000001E-4</v>
      </c>
      <c r="BD359">
        <v>7.1000000000000005E-5</v>
      </c>
      <c r="BE359">
        <v>3.5900000000000001E-2</v>
      </c>
      <c r="BF359" t="s">
        <v>878</v>
      </c>
      <c r="BG359">
        <v>3.4999999999999997E-5</v>
      </c>
      <c r="BH359">
        <v>1.13E-4</v>
      </c>
      <c r="BI359">
        <v>2.0000000000000001E-4</v>
      </c>
      <c r="BJ359">
        <v>0.26300000000000001</v>
      </c>
      <c r="BK359">
        <v>6.0000000000000002E-5</v>
      </c>
      <c r="BL359">
        <v>1.5E-5</v>
      </c>
      <c r="BM359">
        <v>5.3000000000000001E-5</v>
      </c>
      <c r="BN359">
        <v>6.3E-3</v>
      </c>
      <c r="BO359">
        <v>2.04E-4</v>
      </c>
      <c r="BP359">
        <v>1.0200000000000001E-3</v>
      </c>
      <c r="BQ359">
        <v>1.1E-4</v>
      </c>
      <c r="BR359">
        <v>5.1000000000000004E-3</v>
      </c>
      <c r="BS359">
        <v>7.1999999999999998E-3</v>
      </c>
    </row>
    <row r="360" spans="1:71" x14ac:dyDescent="0.25">
      <c r="A360" t="s">
        <v>710</v>
      </c>
      <c r="B360">
        <v>3.6499999999999998E-4</v>
      </c>
      <c r="C360">
        <v>6.75</v>
      </c>
      <c r="D360">
        <v>2.92E-2</v>
      </c>
      <c r="E360">
        <v>4.4200000000000001E-4</v>
      </c>
      <c r="F360">
        <v>9.2299999999999999E-4</v>
      </c>
      <c r="G360">
        <v>4.3299999999999998E-2</v>
      </c>
      <c r="H360">
        <v>1.06E-4</v>
      </c>
      <c r="I360">
        <v>1.4E-5</v>
      </c>
      <c r="J360">
        <v>3.35</v>
      </c>
      <c r="K360">
        <v>2.5000000000000001E-5</v>
      </c>
      <c r="L360">
        <v>3.2699999999999999E-3</v>
      </c>
      <c r="M360" t="s">
        <v>878</v>
      </c>
      <c r="N360">
        <v>1.39E-3</v>
      </c>
      <c r="O360">
        <v>2.2300000000000002E-3</v>
      </c>
      <c r="P360">
        <v>5.0500000000000002E-4</v>
      </c>
      <c r="Q360">
        <v>8.3999999999999995E-3</v>
      </c>
      <c r="R360">
        <v>2.42E-4</v>
      </c>
      <c r="S360">
        <v>1.46E-4</v>
      </c>
      <c r="T360">
        <v>8.6000000000000003E-5</v>
      </c>
      <c r="U360">
        <v>3.78</v>
      </c>
      <c r="V360">
        <v>1.49E-3</v>
      </c>
      <c r="W360">
        <v>2.99E-4</v>
      </c>
      <c r="X360">
        <v>8.6000000000000007E-6</v>
      </c>
      <c r="Y360">
        <v>2.4800000000000001E-4</v>
      </c>
      <c r="Z360">
        <v>7.0999999999999998E-6</v>
      </c>
      <c r="AA360">
        <v>5.1999999999999997E-5</v>
      </c>
      <c r="AB360">
        <v>4.7999999999999998E-6</v>
      </c>
      <c r="AC360" t="s">
        <v>878</v>
      </c>
      <c r="AD360">
        <v>2.08</v>
      </c>
      <c r="AE360">
        <v>1.5299999999999999E-3</v>
      </c>
      <c r="AF360">
        <v>4.2399999999999998E-3</v>
      </c>
      <c r="AG360">
        <v>2.0999999999999999E-5</v>
      </c>
      <c r="AH360">
        <v>1.37</v>
      </c>
      <c r="AI360">
        <v>8.7999999999999995E-2</v>
      </c>
      <c r="AJ360">
        <v>3.8200000000000002E-4</v>
      </c>
      <c r="AK360">
        <v>1.7</v>
      </c>
      <c r="AL360">
        <v>3.4000000000000002E-4</v>
      </c>
      <c r="AM360">
        <v>1.6299999999999999E-3</v>
      </c>
      <c r="AN360">
        <v>1.23E-3</v>
      </c>
      <c r="AO360">
        <v>8.3000000000000004E-2</v>
      </c>
      <c r="AP360">
        <v>2.6800000000000001E-3</v>
      </c>
      <c r="AQ360" t="s">
        <v>878</v>
      </c>
      <c r="AR360">
        <v>4.0099999999999999E-4</v>
      </c>
      <c r="AS360" t="s">
        <v>878</v>
      </c>
      <c r="AT360">
        <v>1.08E-3</v>
      </c>
      <c r="AU360" s="2">
        <v>1.9999999999999999E-7</v>
      </c>
      <c r="AV360" t="s">
        <v>878</v>
      </c>
      <c r="AW360" t="s">
        <v>878</v>
      </c>
      <c r="AX360">
        <v>0.58099999999999996</v>
      </c>
      <c r="AY360">
        <v>2.69E-2</v>
      </c>
      <c r="AZ360">
        <v>1.5100000000000001E-3</v>
      </c>
      <c r="BA360">
        <v>5.8E-5</v>
      </c>
      <c r="BB360" t="s">
        <v>878</v>
      </c>
      <c r="BC360">
        <v>2.9300000000000002E-4</v>
      </c>
      <c r="BD360">
        <v>1.08E-4</v>
      </c>
      <c r="BE360">
        <v>3.8699999999999998E-2</v>
      </c>
      <c r="BF360">
        <v>2.0999999999999999E-5</v>
      </c>
      <c r="BG360">
        <v>4.1999999999999998E-5</v>
      </c>
      <c r="BH360">
        <v>1.05E-4</v>
      </c>
      <c r="BI360">
        <v>3.8299999999999999E-4</v>
      </c>
      <c r="BJ360">
        <v>0.35599999999999998</v>
      </c>
      <c r="BK360">
        <v>6.3E-5</v>
      </c>
      <c r="BL360">
        <v>2.0999999999999999E-5</v>
      </c>
      <c r="BM360">
        <v>1.01E-4</v>
      </c>
      <c r="BN360">
        <v>8.8999999999999999E-3</v>
      </c>
      <c r="BO360">
        <v>4.15E-4</v>
      </c>
      <c r="BP360">
        <v>1.3500000000000001E-3</v>
      </c>
      <c r="BQ360">
        <v>1.44E-4</v>
      </c>
      <c r="BR360">
        <v>1.01E-2</v>
      </c>
      <c r="BS360">
        <v>9.1000000000000004E-3</v>
      </c>
    </row>
    <row r="361" spans="1:71" x14ac:dyDescent="0.25">
      <c r="A361" t="s">
        <v>711</v>
      </c>
      <c r="B361">
        <v>8.5400000000000005E-4</v>
      </c>
      <c r="C361" t="s">
        <v>878</v>
      </c>
      <c r="D361" t="s">
        <v>878</v>
      </c>
      <c r="E361">
        <v>4.46E-4</v>
      </c>
      <c r="F361" t="s">
        <v>878</v>
      </c>
      <c r="G361" t="s">
        <v>878</v>
      </c>
      <c r="H361" t="s">
        <v>878</v>
      </c>
      <c r="I361" t="s">
        <v>878</v>
      </c>
      <c r="J361" t="s">
        <v>878</v>
      </c>
      <c r="K361" t="s">
        <v>878</v>
      </c>
      <c r="L361" t="s">
        <v>878</v>
      </c>
      <c r="M361" t="s">
        <v>878</v>
      </c>
      <c r="N361" t="s">
        <v>878</v>
      </c>
      <c r="O361" t="s">
        <v>878</v>
      </c>
      <c r="P361" t="s">
        <v>878</v>
      </c>
      <c r="Q361" t="s">
        <v>878</v>
      </c>
      <c r="R361" t="s">
        <v>878</v>
      </c>
      <c r="S361" t="s">
        <v>878</v>
      </c>
      <c r="T361" t="s">
        <v>878</v>
      </c>
      <c r="U361" t="s">
        <v>878</v>
      </c>
      <c r="V361" t="s">
        <v>878</v>
      </c>
      <c r="W361" t="s">
        <v>878</v>
      </c>
      <c r="X361" t="s">
        <v>878</v>
      </c>
      <c r="Y361" t="s">
        <v>878</v>
      </c>
      <c r="Z361" t="s">
        <v>878</v>
      </c>
      <c r="AA361" t="s">
        <v>878</v>
      </c>
      <c r="AB361" t="s">
        <v>878</v>
      </c>
      <c r="AC361" t="s">
        <v>878</v>
      </c>
      <c r="AD361" t="s">
        <v>878</v>
      </c>
      <c r="AE361" t="s">
        <v>878</v>
      </c>
      <c r="AF361" t="s">
        <v>878</v>
      </c>
      <c r="AG361" t="s">
        <v>878</v>
      </c>
      <c r="AH361" t="s">
        <v>878</v>
      </c>
      <c r="AI361" t="s">
        <v>878</v>
      </c>
      <c r="AJ361" t="s">
        <v>878</v>
      </c>
      <c r="AK361" t="s">
        <v>878</v>
      </c>
      <c r="AL361" t="s">
        <v>878</v>
      </c>
      <c r="AM361" t="s">
        <v>878</v>
      </c>
      <c r="AN361" t="s">
        <v>878</v>
      </c>
      <c r="AO361" t="s">
        <v>878</v>
      </c>
      <c r="AP361" t="s">
        <v>878</v>
      </c>
      <c r="AQ361" t="s">
        <v>878</v>
      </c>
      <c r="AR361" t="s">
        <v>878</v>
      </c>
      <c r="AS361" t="s">
        <v>878</v>
      </c>
      <c r="AT361" t="s">
        <v>878</v>
      </c>
      <c r="AU361" t="s">
        <v>878</v>
      </c>
      <c r="AV361" t="s">
        <v>878</v>
      </c>
      <c r="AW361" t="s">
        <v>878</v>
      </c>
      <c r="AX361" t="s">
        <v>878</v>
      </c>
      <c r="AY361" t="s">
        <v>878</v>
      </c>
      <c r="AZ361" t="s">
        <v>878</v>
      </c>
      <c r="BA361" t="s">
        <v>878</v>
      </c>
      <c r="BB361" t="s">
        <v>878</v>
      </c>
      <c r="BC361" t="s">
        <v>878</v>
      </c>
      <c r="BD361" t="s">
        <v>878</v>
      </c>
      <c r="BE361" t="s">
        <v>878</v>
      </c>
      <c r="BF361" t="s">
        <v>878</v>
      </c>
      <c r="BG361" t="s">
        <v>878</v>
      </c>
      <c r="BH361" t="s">
        <v>878</v>
      </c>
      <c r="BI361" t="s">
        <v>878</v>
      </c>
      <c r="BJ361" t="s">
        <v>878</v>
      </c>
      <c r="BK361" t="s">
        <v>878</v>
      </c>
      <c r="BL361" t="s">
        <v>878</v>
      </c>
      <c r="BM361" t="s">
        <v>878</v>
      </c>
      <c r="BN361" t="s">
        <v>878</v>
      </c>
      <c r="BO361" t="s">
        <v>878</v>
      </c>
      <c r="BP361" t="s">
        <v>878</v>
      </c>
      <c r="BQ361" t="s">
        <v>878</v>
      </c>
      <c r="BR361" t="s">
        <v>878</v>
      </c>
      <c r="BS361" t="s">
        <v>878</v>
      </c>
    </row>
    <row r="362" spans="1:71" x14ac:dyDescent="0.25">
      <c r="A362" t="s">
        <v>712</v>
      </c>
      <c r="B362">
        <v>8.9999999999999998E-4</v>
      </c>
      <c r="C362" t="s">
        <v>878</v>
      </c>
      <c r="D362" t="s">
        <v>878</v>
      </c>
      <c r="E362">
        <v>4.75E-4</v>
      </c>
      <c r="F362" t="s">
        <v>878</v>
      </c>
      <c r="G362" t="s">
        <v>878</v>
      </c>
      <c r="H362" t="s">
        <v>878</v>
      </c>
      <c r="I362" t="s">
        <v>878</v>
      </c>
      <c r="J362" t="s">
        <v>878</v>
      </c>
      <c r="K362" t="s">
        <v>878</v>
      </c>
      <c r="L362" t="s">
        <v>878</v>
      </c>
      <c r="M362" t="s">
        <v>878</v>
      </c>
      <c r="N362" t="s">
        <v>878</v>
      </c>
      <c r="O362" t="s">
        <v>878</v>
      </c>
      <c r="P362" t="s">
        <v>878</v>
      </c>
      <c r="Q362" t="s">
        <v>878</v>
      </c>
      <c r="R362" t="s">
        <v>878</v>
      </c>
      <c r="S362" t="s">
        <v>878</v>
      </c>
      <c r="T362" t="s">
        <v>878</v>
      </c>
      <c r="U362" t="s">
        <v>878</v>
      </c>
      <c r="V362" t="s">
        <v>878</v>
      </c>
      <c r="W362" t="s">
        <v>878</v>
      </c>
      <c r="X362" t="s">
        <v>878</v>
      </c>
      <c r="Y362" t="s">
        <v>878</v>
      </c>
      <c r="Z362" t="s">
        <v>878</v>
      </c>
      <c r="AA362" t="s">
        <v>878</v>
      </c>
      <c r="AB362" t="s">
        <v>878</v>
      </c>
      <c r="AC362" t="s">
        <v>878</v>
      </c>
      <c r="AD362" t="s">
        <v>878</v>
      </c>
      <c r="AE362" t="s">
        <v>878</v>
      </c>
      <c r="AF362" t="s">
        <v>878</v>
      </c>
      <c r="AG362" t="s">
        <v>878</v>
      </c>
      <c r="AH362" t="s">
        <v>878</v>
      </c>
      <c r="AI362" t="s">
        <v>878</v>
      </c>
      <c r="AJ362" t="s">
        <v>878</v>
      </c>
      <c r="AK362" t="s">
        <v>878</v>
      </c>
      <c r="AL362" t="s">
        <v>878</v>
      </c>
      <c r="AM362" t="s">
        <v>878</v>
      </c>
      <c r="AN362" t="s">
        <v>878</v>
      </c>
      <c r="AO362" t="s">
        <v>878</v>
      </c>
      <c r="AP362" t="s">
        <v>878</v>
      </c>
      <c r="AQ362" t="s">
        <v>878</v>
      </c>
      <c r="AR362" t="s">
        <v>878</v>
      </c>
      <c r="AS362" t="s">
        <v>878</v>
      </c>
      <c r="AT362" t="s">
        <v>878</v>
      </c>
      <c r="AU362" t="s">
        <v>878</v>
      </c>
      <c r="AV362" t="s">
        <v>878</v>
      </c>
      <c r="AW362" t="s">
        <v>878</v>
      </c>
      <c r="AX362" t="s">
        <v>878</v>
      </c>
      <c r="AY362" t="s">
        <v>878</v>
      </c>
      <c r="AZ362" t="s">
        <v>878</v>
      </c>
      <c r="BA362" t="s">
        <v>878</v>
      </c>
      <c r="BB362" t="s">
        <v>878</v>
      </c>
      <c r="BC362" t="s">
        <v>878</v>
      </c>
      <c r="BD362" t="s">
        <v>878</v>
      </c>
      <c r="BE362" t="s">
        <v>878</v>
      </c>
      <c r="BF362" t="s">
        <v>878</v>
      </c>
      <c r="BG362" t="s">
        <v>878</v>
      </c>
      <c r="BH362" t="s">
        <v>878</v>
      </c>
      <c r="BI362" t="s">
        <v>878</v>
      </c>
      <c r="BJ362" t="s">
        <v>878</v>
      </c>
      <c r="BK362" t="s">
        <v>878</v>
      </c>
      <c r="BL362" t="s">
        <v>878</v>
      </c>
      <c r="BM362" t="s">
        <v>878</v>
      </c>
      <c r="BN362" t="s">
        <v>878</v>
      </c>
      <c r="BO362" t="s">
        <v>878</v>
      </c>
      <c r="BP362" t="s">
        <v>878</v>
      </c>
      <c r="BQ362" t="s">
        <v>878</v>
      </c>
      <c r="BR362" t="s">
        <v>878</v>
      </c>
      <c r="BS362" t="s">
        <v>878</v>
      </c>
    </row>
    <row r="363" spans="1:71" x14ac:dyDescent="0.25">
      <c r="A363" t="s">
        <v>713</v>
      </c>
      <c r="B363">
        <v>3.8400000000000001E-3</v>
      </c>
      <c r="C363">
        <v>6.72</v>
      </c>
      <c r="D363">
        <v>5.0000000000000001E-3</v>
      </c>
      <c r="E363">
        <v>6.8499999999999998E-5</v>
      </c>
      <c r="F363" t="s">
        <v>878</v>
      </c>
      <c r="G363">
        <v>0.2487</v>
      </c>
      <c r="H363">
        <v>2.3599999999999999E-4</v>
      </c>
      <c r="I363">
        <v>1.93E-4</v>
      </c>
      <c r="J363">
        <v>1.6</v>
      </c>
      <c r="K363">
        <v>1.6299999999999999E-2</v>
      </c>
      <c r="L363">
        <v>6.4000000000000003E-3</v>
      </c>
      <c r="M363" t="s">
        <v>878</v>
      </c>
      <c r="N363">
        <v>1.2099999999999999E-3</v>
      </c>
      <c r="O363">
        <v>2.1900000000000001E-3</v>
      </c>
      <c r="P363">
        <v>5.0100000000000003E-4</v>
      </c>
      <c r="Q363">
        <v>0.17299999999999999</v>
      </c>
      <c r="R363" t="s">
        <v>878</v>
      </c>
      <c r="S363" t="s">
        <v>878</v>
      </c>
      <c r="T363" t="s">
        <v>878</v>
      </c>
      <c r="U363">
        <v>2.94</v>
      </c>
      <c r="V363">
        <v>2.3700000000000001E-3</v>
      </c>
      <c r="W363" t="s">
        <v>878</v>
      </c>
      <c r="X363" t="s">
        <v>878</v>
      </c>
      <c r="Y363">
        <v>5.6099999999999998E-4</v>
      </c>
      <c r="Z363">
        <v>2.14E-4</v>
      </c>
      <c r="AA363" t="s">
        <v>878</v>
      </c>
      <c r="AB363">
        <v>1.15E-4</v>
      </c>
      <c r="AC363" t="s">
        <v>878</v>
      </c>
      <c r="AD363">
        <v>2.63</v>
      </c>
      <c r="AE363">
        <v>2.97E-3</v>
      </c>
      <c r="AF363">
        <v>2E-3</v>
      </c>
      <c r="AG363">
        <v>1.1E-5</v>
      </c>
      <c r="AH363">
        <v>0.34100000000000003</v>
      </c>
      <c r="AI363">
        <v>4.3999999999999997E-2</v>
      </c>
      <c r="AJ363">
        <v>9.4700000000000003E-4</v>
      </c>
      <c r="AK363">
        <v>1.94</v>
      </c>
      <c r="AL363">
        <v>1.31E-3</v>
      </c>
      <c r="AM363">
        <v>3.3300000000000001E-3</v>
      </c>
      <c r="AN363">
        <v>1.4400000000000001E-3</v>
      </c>
      <c r="AO363">
        <v>3.5299999999999998E-2</v>
      </c>
      <c r="AP363">
        <v>0.77400000000000002</v>
      </c>
      <c r="AQ363" t="s">
        <v>878</v>
      </c>
      <c r="AR363">
        <v>8.9599999999999999E-4</v>
      </c>
      <c r="AS363" t="s">
        <v>878</v>
      </c>
      <c r="AT363">
        <v>1.23E-2</v>
      </c>
      <c r="AU363" t="s">
        <v>878</v>
      </c>
      <c r="AV363" t="s">
        <v>878</v>
      </c>
      <c r="AW363" t="s">
        <v>878</v>
      </c>
      <c r="AX363">
        <v>2.4700000000000002</v>
      </c>
      <c r="AY363">
        <v>7.6E-3</v>
      </c>
      <c r="AZ363">
        <v>5.1999999999999995E-4</v>
      </c>
      <c r="BA363" s="2">
        <v>5.0000000000000001E-4</v>
      </c>
      <c r="BB363">
        <v>29.82</v>
      </c>
      <c r="BC363" t="s">
        <v>878</v>
      </c>
      <c r="BD363">
        <v>4.8799999999999999E-4</v>
      </c>
      <c r="BE363">
        <v>1.3100000000000001E-2</v>
      </c>
      <c r="BF363">
        <v>1.13E-4</v>
      </c>
      <c r="BG363">
        <v>5.8E-5</v>
      </c>
      <c r="BH363" t="s">
        <v>878</v>
      </c>
      <c r="BI363">
        <v>1.1000000000000001E-3</v>
      </c>
      <c r="BJ363">
        <v>0.13500000000000001</v>
      </c>
      <c r="BK363">
        <v>1.6100000000000001E-4</v>
      </c>
      <c r="BL363" t="s">
        <v>878</v>
      </c>
      <c r="BM363">
        <v>4.2299999999999998E-4</v>
      </c>
      <c r="BN363">
        <v>2.6900000000000001E-3</v>
      </c>
      <c r="BO363">
        <v>2.2100000000000001E-4</v>
      </c>
      <c r="BP363">
        <v>1.23E-3</v>
      </c>
      <c r="BQ363">
        <v>7.2999999999999999E-5</v>
      </c>
      <c r="BR363">
        <v>3.15</v>
      </c>
      <c r="BS363">
        <v>2.0199999999999999E-2</v>
      </c>
    </row>
    <row r="364" spans="1:71" x14ac:dyDescent="0.25">
      <c r="A364" t="s">
        <v>715</v>
      </c>
      <c r="B364">
        <v>6.7999999999999996E-3</v>
      </c>
      <c r="C364">
        <v>6.4</v>
      </c>
      <c r="D364">
        <v>7.7000000000000002E-3</v>
      </c>
      <c r="E364">
        <v>1.25E-4</v>
      </c>
      <c r="F364" t="s">
        <v>878</v>
      </c>
      <c r="G364">
        <v>0.26119999999999999</v>
      </c>
      <c r="H364">
        <v>1.6899999999999999E-4</v>
      </c>
      <c r="I364">
        <v>3.9300000000000001E-4</v>
      </c>
      <c r="J364">
        <v>1.97</v>
      </c>
      <c r="K364">
        <v>2.8400000000000002E-2</v>
      </c>
      <c r="L364">
        <v>4.6600000000000001E-3</v>
      </c>
      <c r="M364" t="s">
        <v>878</v>
      </c>
      <c r="N364">
        <v>2.9299999999999999E-3</v>
      </c>
      <c r="O364">
        <v>3.7100000000000002E-3</v>
      </c>
      <c r="P364">
        <v>3.28E-4</v>
      </c>
      <c r="Q364">
        <v>0.36299999999999999</v>
      </c>
      <c r="R364" t="s">
        <v>878</v>
      </c>
      <c r="S364" t="s">
        <v>878</v>
      </c>
      <c r="T364" t="s">
        <v>878</v>
      </c>
      <c r="U364">
        <v>3.7</v>
      </c>
      <c r="V364">
        <v>2.4599999999999999E-3</v>
      </c>
      <c r="W364" t="s">
        <v>878</v>
      </c>
      <c r="X364" t="s">
        <v>878</v>
      </c>
      <c r="Y364">
        <v>4.4099999999999999E-4</v>
      </c>
      <c r="Z364">
        <v>3.9300000000000001E-4</v>
      </c>
      <c r="AA364" t="s">
        <v>878</v>
      </c>
      <c r="AB364">
        <v>1.83E-4</v>
      </c>
      <c r="AC364" t="s">
        <v>878</v>
      </c>
      <c r="AD364">
        <v>2.2000000000000002</v>
      </c>
      <c r="AE364">
        <v>2.16E-3</v>
      </c>
      <c r="AF364">
        <v>1.42E-3</v>
      </c>
      <c r="AG364">
        <v>1.4E-5</v>
      </c>
      <c r="AH364">
        <v>0.50700000000000001</v>
      </c>
      <c r="AI364">
        <v>5.3199999999999997E-2</v>
      </c>
      <c r="AJ364">
        <v>1.3600000000000001E-3</v>
      </c>
      <c r="AK364">
        <v>1.31</v>
      </c>
      <c r="AL364">
        <v>8.61E-4</v>
      </c>
      <c r="AM364">
        <v>2.4199999999999998E-3</v>
      </c>
      <c r="AN364">
        <v>2.5799999999999998E-3</v>
      </c>
      <c r="AO364">
        <v>3.5900000000000001E-2</v>
      </c>
      <c r="AP364">
        <v>1.36</v>
      </c>
      <c r="AQ364" t="s">
        <v>878</v>
      </c>
      <c r="AR364">
        <v>6.6399999999999999E-4</v>
      </c>
      <c r="AS364" t="s">
        <v>878</v>
      </c>
      <c r="AT364">
        <v>8.8999999999999999E-3</v>
      </c>
      <c r="AU364" t="s">
        <v>878</v>
      </c>
      <c r="AV364" t="s">
        <v>878</v>
      </c>
      <c r="AW364" t="s">
        <v>878</v>
      </c>
      <c r="AX364">
        <v>4.4800000000000004</v>
      </c>
      <c r="AY364">
        <v>1.3899999999999999E-2</v>
      </c>
      <c r="AZ364">
        <v>6.2399999999999999E-4</v>
      </c>
      <c r="BA364">
        <v>5.6400000000000005E-4</v>
      </c>
      <c r="BB364">
        <v>28.05</v>
      </c>
      <c r="BC364" t="s">
        <v>878</v>
      </c>
      <c r="BD364">
        <v>5.2499999999999997E-4</v>
      </c>
      <c r="BE364">
        <v>9.1000000000000004E-3</v>
      </c>
      <c r="BF364" s="2">
        <v>1E-4</v>
      </c>
      <c r="BG364">
        <v>4.6E-5</v>
      </c>
      <c r="BH364" s="2">
        <v>1.0000000000000001E-5</v>
      </c>
      <c r="BI364">
        <v>7.4799999999999997E-4</v>
      </c>
      <c r="BJ364">
        <v>0.14899999999999999</v>
      </c>
      <c r="BK364">
        <v>1.9599999999999999E-4</v>
      </c>
      <c r="BL364" t="s">
        <v>878</v>
      </c>
      <c r="BM364">
        <v>2.8299999999999999E-4</v>
      </c>
      <c r="BN364">
        <v>3.63E-3</v>
      </c>
      <c r="BO364">
        <v>2.3499999999999999E-4</v>
      </c>
      <c r="BP364">
        <v>1.1100000000000001E-3</v>
      </c>
      <c r="BQ364">
        <v>9.8999999999999994E-5</v>
      </c>
      <c r="BR364">
        <v>5.22</v>
      </c>
      <c r="BS364">
        <v>1.6799999999999999E-2</v>
      </c>
    </row>
    <row r="365" spans="1:71" x14ac:dyDescent="0.25">
      <c r="A365" t="s">
        <v>716</v>
      </c>
      <c r="B365">
        <v>1.01E-2</v>
      </c>
      <c r="C365">
        <v>5.77</v>
      </c>
      <c r="D365">
        <v>1.09E-2</v>
      </c>
      <c r="E365">
        <v>1.85E-4</v>
      </c>
      <c r="F365" s="2">
        <v>1E-3</v>
      </c>
      <c r="G365">
        <v>0.2311</v>
      </c>
      <c r="H365">
        <v>1.05E-4</v>
      </c>
      <c r="I365">
        <v>5.0500000000000002E-4</v>
      </c>
      <c r="J365">
        <v>2.14</v>
      </c>
      <c r="K365">
        <v>4.5999999999999999E-2</v>
      </c>
      <c r="L365">
        <v>3.0100000000000001E-3</v>
      </c>
      <c r="M365" t="s">
        <v>878</v>
      </c>
      <c r="N365">
        <v>3.5999999999999999E-3</v>
      </c>
      <c r="O365">
        <v>3.3899999999999998E-3</v>
      </c>
      <c r="P365">
        <v>1.7200000000000001E-4</v>
      </c>
      <c r="Q365">
        <v>0.48599999999999999</v>
      </c>
      <c r="R365" t="s">
        <v>878</v>
      </c>
      <c r="S365" t="s">
        <v>878</v>
      </c>
      <c r="T365" t="s">
        <v>878</v>
      </c>
      <c r="U365">
        <v>4.3099999999999996</v>
      </c>
      <c r="V365">
        <v>2.4499999999999999E-3</v>
      </c>
      <c r="W365" t="s">
        <v>878</v>
      </c>
      <c r="X365" t="s">
        <v>878</v>
      </c>
      <c r="Y365">
        <v>3.2499999999999999E-4</v>
      </c>
      <c r="Z365">
        <v>5.3700000000000004E-4</v>
      </c>
      <c r="AA365" t="s">
        <v>878</v>
      </c>
      <c r="AB365">
        <v>4.6299999999999998E-4</v>
      </c>
      <c r="AC365" t="s">
        <v>878</v>
      </c>
      <c r="AD365">
        <v>1.72</v>
      </c>
      <c r="AE365">
        <v>1.41E-3</v>
      </c>
      <c r="AF365">
        <v>8.6700000000000004E-4</v>
      </c>
      <c r="AG365">
        <v>1.8E-5</v>
      </c>
      <c r="AH365">
        <v>0.56200000000000006</v>
      </c>
      <c r="AI365">
        <v>0.06</v>
      </c>
      <c r="AJ365">
        <v>1.74E-3</v>
      </c>
      <c r="AK365">
        <v>0.72899999999999998</v>
      </c>
      <c r="AL365">
        <v>4.6200000000000001E-4</v>
      </c>
      <c r="AM365">
        <v>1.57E-3</v>
      </c>
      <c r="AN365" s="2">
        <v>4.0000000000000001E-3</v>
      </c>
      <c r="AO365">
        <v>3.3000000000000002E-2</v>
      </c>
      <c r="AP365">
        <v>2.21</v>
      </c>
      <c r="AQ365" t="s">
        <v>878</v>
      </c>
      <c r="AR365">
        <v>4.2900000000000002E-4</v>
      </c>
      <c r="AS365" t="s">
        <v>878</v>
      </c>
      <c r="AT365">
        <v>5.7999999999999996E-3</v>
      </c>
      <c r="AU365" t="s">
        <v>878</v>
      </c>
      <c r="AV365" t="s">
        <v>878</v>
      </c>
      <c r="AW365" t="s">
        <v>878</v>
      </c>
      <c r="AX365">
        <v>7.71</v>
      </c>
      <c r="AY365">
        <v>1.95E-2</v>
      </c>
      <c r="AZ365">
        <v>6.8199999999999999E-4</v>
      </c>
      <c r="BA365">
        <v>7.8100000000000001E-4</v>
      </c>
      <c r="BB365">
        <v>25.09</v>
      </c>
      <c r="BC365" t="s">
        <v>878</v>
      </c>
      <c r="BD365">
        <v>7.0100000000000002E-4</v>
      </c>
      <c r="BE365">
        <v>5.1999999999999998E-3</v>
      </c>
      <c r="BF365">
        <v>4.1999999999999998E-5</v>
      </c>
      <c r="BG365">
        <v>3.1999999999999999E-5</v>
      </c>
      <c r="BH365" t="s">
        <v>878</v>
      </c>
      <c r="BI365">
        <v>4.7100000000000001E-4</v>
      </c>
      <c r="BJ365">
        <v>0.14699999999999999</v>
      </c>
      <c r="BK365">
        <v>3.6499999999999998E-4</v>
      </c>
      <c r="BL365" t="s">
        <v>878</v>
      </c>
      <c r="BM365">
        <v>1.5699999999999999E-4</v>
      </c>
      <c r="BN365">
        <v>4.5399999999999998E-3</v>
      </c>
      <c r="BO365">
        <v>2.4800000000000001E-4</v>
      </c>
      <c r="BP365">
        <v>9.7599999999999998E-4</v>
      </c>
      <c r="BQ365">
        <v>1.11E-4</v>
      </c>
      <c r="BR365">
        <v>10.24</v>
      </c>
      <c r="BS365">
        <v>1.24E-2</v>
      </c>
    </row>
    <row r="366" spans="1:71" x14ac:dyDescent="0.25">
      <c r="A366" t="s">
        <v>717</v>
      </c>
      <c r="B366">
        <v>2.0400000000000001E-3</v>
      </c>
      <c r="C366">
        <v>5.04</v>
      </c>
      <c r="D366">
        <v>7.7000000000000002E-3</v>
      </c>
      <c r="E366">
        <v>8.2700000000000004E-5</v>
      </c>
      <c r="F366" s="2">
        <v>1E-3</v>
      </c>
      <c r="G366">
        <v>0.13950000000000001</v>
      </c>
      <c r="H366">
        <v>1.3899999999999999E-4</v>
      </c>
      <c r="I366">
        <v>1.7700000000000001E-3</v>
      </c>
      <c r="J366">
        <v>1.38</v>
      </c>
      <c r="K366">
        <v>5.4000000000000003E-3</v>
      </c>
      <c r="L366">
        <v>4.5599999999999998E-3</v>
      </c>
      <c r="M366" t="s">
        <v>878</v>
      </c>
      <c r="N366">
        <v>2.2200000000000001E-2</v>
      </c>
      <c r="O366">
        <v>2.48E-3</v>
      </c>
      <c r="P366">
        <v>2.8499999999999999E-4</v>
      </c>
      <c r="Q366">
        <v>1.73</v>
      </c>
      <c r="R366" t="s">
        <v>878</v>
      </c>
      <c r="S366" t="s">
        <v>878</v>
      </c>
      <c r="T366" t="s">
        <v>878</v>
      </c>
      <c r="U366">
        <v>13.42</v>
      </c>
      <c r="V366">
        <v>2.1700000000000001E-3</v>
      </c>
      <c r="W366" t="s">
        <v>878</v>
      </c>
      <c r="X366" t="s">
        <v>878</v>
      </c>
      <c r="Y366">
        <v>3.97E-4</v>
      </c>
      <c r="Z366">
        <v>8.2999999999999998E-5</v>
      </c>
      <c r="AA366" t="s">
        <v>878</v>
      </c>
      <c r="AB366">
        <v>2.1000000000000001E-4</v>
      </c>
      <c r="AC366" t="s">
        <v>878</v>
      </c>
      <c r="AD366">
        <v>1.45</v>
      </c>
      <c r="AE366">
        <v>2.16E-3</v>
      </c>
      <c r="AF366">
        <v>1.57E-3</v>
      </c>
      <c r="AG366">
        <v>2.4000000000000001E-5</v>
      </c>
      <c r="AH366">
        <v>1.2</v>
      </c>
      <c r="AI366">
        <v>0.06</v>
      </c>
      <c r="AJ366">
        <v>9.5500000000000001E-4</v>
      </c>
      <c r="AK366">
        <v>1.1200000000000001</v>
      </c>
      <c r="AL366">
        <v>8.5800000000000004E-4</v>
      </c>
      <c r="AM366">
        <v>2.49E-3</v>
      </c>
      <c r="AN366" s="2">
        <v>5.0000000000000001E-3</v>
      </c>
      <c r="AO366">
        <v>4.2999999999999997E-2</v>
      </c>
      <c r="AP366">
        <v>0.25</v>
      </c>
      <c r="AQ366" t="s">
        <v>878</v>
      </c>
      <c r="AR366">
        <v>6.5300000000000004E-4</v>
      </c>
      <c r="AS366" t="s">
        <v>878</v>
      </c>
      <c r="AT366">
        <v>6.7000000000000002E-3</v>
      </c>
      <c r="AU366" t="s">
        <v>878</v>
      </c>
      <c r="AV366" t="s">
        <v>878</v>
      </c>
      <c r="AW366" t="s">
        <v>878</v>
      </c>
      <c r="AX366">
        <v>9.06</v>
      </c>
      <c r="AY366">
        <v>2.7599999999999999E-3</v>
      </c>
      <c r="AZ366">
        <v>8.3199999999999995E-4</v>
      </c>
      <c r="BA366">
        <v>1.8699999999999999E-3</v>
      </c>
      <c r="BB366">
        <v>24.45</v>
      </c>
      <c r="BC366" t="s">
        <v>878</v>
      </c>
      <c r="BD366">
        <v>5.9400000000000002E-4</v>
      </c>
      <c r="BE366">
        <v>8.0000000000000002E-3</v>
      </c>
      <c r="BF366" s="2">
        <v>1E-4</v>
      </c>
      <c r="BG366">
        <v>5.3000000000000001E-5</v>
      </c>
      <c r="BH366">
        <v>5.7000000000000003E-5</v>
      </c>
      <c r="BI366">
        <v>6.4000000000000005E-4</v>
      </c>
      <c r="BJ366">
        <v>0.13900000000000001</v>
      </c>
      <c r="BK366">
        <v>7.3999999999999996E-5</v>
      </c>
      <c r="BL366" t="s">
        <v>878</v>
      </c>
      <c r="BM366">
        <v>2.63E-4</v>
      </c>
      <c r="BN366">
        <v>1.58E-3</v>
      </c>
      <c r="BO366">
        <v>4.28E-4</v>
      </c>
      <c r="BP366">
        <v>1.33E-3</v>
      </c>
      <c r="BQ366">
        <v>1.47E-4</v>
      </c>
      <c r="BR366">
        <v>1.03</v>
      </c>
      <c r="BS366">
        <v>1.4999999999999999E-2</v>
      </c>
    </row>
    <row r="367" spans="1:71" x14ac:dyDescent="0.25">
      <c r="A367" t="s">
        <v>718</v>
      </c>
      <c r="B367">
        <v>4.4999999999999997E-3</v>
      </c>
      <c r="C367">
        <v>4.2</v>
      </c>
      <c r="D367">
        <v>1.09E-2</v>
      </c>
      <c r="E367">
        <v>1.16E-4</v>
      </c>
      <c r="F367" s="2">
        <v>1E-3</v>
      </c>
      <c r="G367">
        <v>0.107</v>
      </c>
      <c r="H367">
        <v>7.6000000000000004E-5</v>
      </c>
      <c r="I367">
        <v>2.2300000000000002E-3</v>
      </c>
      <c r="J367">
        <v>1.49</v>
      </c>
      <c r="K367">
        <v>1.32E-2</v>
      </c>
      <c r="L367">
        <v>2.8999999999999998E-3</v>
      </c>
      <c r="M367" t="s">
        <v>878</v>
      </c>
      <c r="N367">
        <v>2.69E-2</v>
      </c>
      <c r="O367">
        <v>2.8999999999999998E-3</v>
      </c>
      <c r="P367">
        <v>1.2E-4</v>
      </c>
      <c r="Q367">
        <v>3.1</v>
      </c>
      <c r="R367" t="s">
        <v>878</v>
      </c>
      <c r="S367" t="s">
        <v>878</v>
      </c>
      <c r="T367" t="s">
        <v>878</v>
      </c>
      <c r="U367">
        <v>16.21</v>
      </c>
      <c r="V367">
        <v>2.0999999999999999E-3</v>
      </c>
      <c r="W367" t="s">
        <v>878</v>
      </c>
      <c r="X367" t="s">
        <v>878</v>
      </c>
      <c r="Y367">
        <v>2.8499999999999999E-4</v>
      </c>
      <c r="Z367">
        <v>1.8900000000000001E-4</v>
      </c>
      <c r="AA367" t="s">
        <v>878</v>
      </c>
      <c r="AB367">
        <v>4.0499999999999998E-4</v>
      </c>
      <c r="AC367" t="s">
        <v>878</v>
      </c>
      <c r="AD367">
        <v>0.92600000000000005</v>
      </c>
      <c r="AE367">
        <v>1.3500000000000001E-3</v>
      </c>
      <c r="AF367">
        <v>1.0300000000000001E-3</v>
      </c>
      <c r="AG367">
        <v>2.6999999999999999E-5</v>
      </c>
      <c r="AH367">
        <v>1.26</v>
      </c>
      <c r="AI367">
        <v>6.6000000000000003E-2</v>
      </c>
      <c r="AJ367">
        <v>1.6299999999999999E-3</v>
      </c>
      <c r="AK367">
        <v>0.47499999999999998</v>
      </c>
      <c r="AL367">
        <v>4.3399999999999998E-4</v>
      </c>
      <c r="AM367">
        <v>1.6800000000000001E-3</v>
      </c>
      <c r="AN367" s="2">
        <v>2E-3</v>
      </c>
      <c r="AO367">
        <v>5.5E-2</v>
      </c>
      <c r="AP367">
        <v>0.624</v>
      </c>
      <c r="AQ367" t="s">
        <v>878</v>
      </c>
      <c r="AR367">
        <v>4.2700000000000002E-4</v>
      </c>
      <c r="AS367" t="s">
        <v>878</v>
      </c>
      <c r="AT367">
        <v>3.3E-3</v>
      </c>
      <c r="AU367" t="s">
        <v>878</v>
      </c>
      <c r="AV367" t="s">
        <v>878</v>
      </c>
      <c r="AW367" t="s">
        <v>878</v>
      </c>
      <c r="AX367">
        <v>13.09</v>
      </c>
      <c r="AY367">
        <v>6.7000000000000002E-3</v>
      </c>
      <c r="AZ367">
        <v>8.4800000000000001E-4</v>
      </c>
      <c r="BA367">
        <v>3.0100000000000001E-3</v>
      </c>
      <c r="BB367">
        <v>20.47</v>
      </c>
      <c r="BC367" t="s">
        <v>878</v>
      </c>
      <c r="BD367">
        <v>7.9500000000000003E-4</v>
      </c>
      <c r="BE367">
        <v>3.7699999999999999E-3</v>
      </c>
      <c r="BF367" s="2">
        <v>5.0000000000000002E-5</v>
      </c>
      <c r="BG367">
        <v>3.8999999999999999E-5</v>
      </c>
      <c r="BH367">
        <v>7.6000000000000004E-5</v>
      </c>
      <c r="BI367">
        <v>3.6099999999999999E-4</v>
      </c>
      <c r="BJ367">
        <v>0.11799999999999999</v>
      </c>
      <c r="BK367">
        <v>1.01E-4</v>
      </c>
      <c r="BL367" t="s">
        <v>878</v>
      </c>
      <c r="BM367">
        <v>1.3100000000000001E-4</v>
      </c>
      <c r="BN367">
        <v>4.3299999999999996E-3</v>
      </c>
      <c r="BO367">
        <v>4.37E-4</v>
      </c>
      <c r="BP367">
        <v>1.16E-3</v>
      </c>
      <c r="BQ367">
        <v>1.5899999999999999E-4</v>
      </c>
      <c r="BR367">
        <v>2.4</v>
      </c>
      <c r="BS367">
        <v>1.0699999999999999E-2</v>
      </c>
    </row>
    <row r="368" spans="1:71" x14ac:dyDescent="0.25">
      <c r="A368" t="s">
        <v>719</v>
      </c>
      <c r="B368">
        <v>8.7600000000000004E-4</v>
      </c>
      <c r="C368" t="s">
        <v>878</v>
      </c>
      <c r="D368" t="s">
        <v>878</v>
      </c>
      <c r="E368">
        <v>8.7900000000000001E-4</v>
      </c>
      <c r="F368" t="s">
        <v>878</v>
      </c>
      <c r="G368" t="s">
        <v>878</v>
      </c>
      <c r="H368" t="s">
        <v>878</v>
      </c>
      <c r="I368" t="s">
        <v>878</v>
      </c>
      <c r="J368" t="s">
        <v>878</v>
      </c>
      <c r="K368" t="s">
        <v>878</v>
      </c>
      <c r="L368" t="s">
        <v>878</v>
      </c>
      <c r="M368" t="s">
        <v>878</v>
      </c>
      <c r="N368" t="s">
        <v>878</v>
      </c>
      <c r="O368" t="s">
        <v>878</v>
      </c>
      <c r="P368" t="s">
        <v>878</v>
      </c>
      <c r="Q368" t="s">
        <v>878</v>
      </c>
      <c r="R368" t="s">
        <v>878</v>
      </c>
      <c r="S368" t="s">
        <v>878</v>
      </c>
      <c r="T368" t="s">
        <v>878</v>
      </c>
      <c r="U368" t="s">
        <v>878</v>
      </c>
      <c r="V368" t="s">
        <v>878</v>
      </c>
      <c r="W368" t="s">
        <v>878</v>
      </c>
      <c r="X368" t="s">
        <v>878</v>
      </c>
      <c r="Y368" t="s">
        <v>878</v>
      </c>
      <c r="Z368" t="s">
        <v>878</v>
      </c>
      <c r="AA368" t="s">
        <v>878</v>
      </c>
      <c r="AB368" t="s">
        <v>878</v>
      </c>
      <c r="AC368" t="s">
        <v>878</v>
      </c>
      <c r="AD368" t="s">
        <v>878</v>
      </c>
      <c r="AE368" t="s">
        <v>878</v>
      </c>
      <c r="AF368" t="s">
        <v>878</v>
      </c>
      <c r="AG368" t="s">
        <v>878</v>
      </c>
      <c r="AH368" t="s">
        <v>878</v>
      </c>
      <c r="AI368" t="s">
        <v>878</v>
      </c>
      <c r="AJ368" t="s">
        <v>878</v>
      </c>
      <c r="AK368" t="s">
        <v>878</v>
      </c>
      <c r="AL368" t="s">
        <v>878</v>
      </c>
      <c r="AM368" t="s">
        <v>878</v>
      </c>
      <c r="AN368" t="s">
        <v>878</v>
      </c>
      <c r="AO368" t="s">
        <v>878</v>
      </c>
      <c r="AP368" t="s">
        <v>878</v>
      </c>
      <c r="AQ368" t="s">
        <v>878</v>
      </c>
      <c r="AR368" t="s">
        <v>878</v>
      </c>
      <c r="AS368" t="s">
        <v>878</v>
      </c>
      <c r="AT368" t="s">
        <v>878</v>
      </c>
      <c r="AU368" t="s">
        <v>878</v>
      </c>
      <c r="AV368" t="s">
        <v>878</v>
      </c>
      <c r="AW368" t="s">
        <v>878</v>
      </c>
      <c r="AX368" t="s">
        <v>878</v>
      </c>
      <c r="AY368" t="s">
        <v>878</v>
      </c>
      <c r="AZ368" t="s">
        <v>878</v>
      </c>
      <c r="BA368" t="s">
        <v>878</v>
      </c>
      <c r="BB368" t="s">
        <v>878</v>
      </c>
      <c r="BC368" t="s">
        <v>878</v>
      </c>
      <c r="BD368" t="s">
        <v>878</v>
      </c>
      <c r="BE368" t="s">
        <v>878</v>
      </c>
      <c r="BF368" t="s">
        <v>878</v>
      </c>
      <c r="BG368" t="s">
        <v>878</v>
      </c>
      <c r="BH368" t="s">
        <v>878</v>
      </c>
      <c r="BI368" t="s">
        <v>878</v>
      </c>
      <c r="BJ368" t="s">
        <v>878</v>
      </c>
      <c r="BK368" t="s">
        <v>878</v>
      </c>
      <c r="BL368" t="s">
        <v>878</v>
      </c>
      <c r="BM368" t="s">
        <v>878</v>
      </c>
      <c r="BN368" t="s">
        <v>878</v>
      </c>
      <c r="BO368" t="s">
        <v>878</v>
      </c>
      <c r="BP368" t="s">
        <v>878</v>
      </c>
      <c r="BQ368" t="s">
        <v>878</v>
      </c>
      <c r="BR368" t="s">
        <v>878</v>
      </c>
      <c r="BS368" t="s">
        <v>878</v>
      </c>
    </row>
    <row r="369" spans="1:71" x14ac:dyDescent="0.25">
      <c r="A369" t="s">
        <v>720</v>
      </c>
      <c r="B369">
        <v>8.3699999999999996E-4</v>
      </c>
      <c r="C369" t="s">
        <v>878</v>
      </c>
      <c r="D369" t="s">
        <v>878</v>
      </c>
      <c r="E369">
        <v>1.036E-3</v>
      </c>
      <c r="F369" t="s">
        <v>878</v>
      </c>
      <c r="G369" t="s">
        <v>878</v>
      </c>
      <c r="H369" t="s">
        <v>878</v>
      </c>
      <c r="I369" t="s">
        <v>878</v>
      </c>
      <c r="J369" t="s">
        <v>878</v>
      </c>
      <c r="K369" t="s">
        <v>878</v>
      </c>
      <c r="L369" t="s">
        <v>878</v>
      </c>
      <c r="M369" t="s">
        <v>878</v>
      </c>
      <c r="N369" t="s">
        <v>878</v>
      </c>
      <c r="O369" t="s">
        <v>878</v>
      </c>
      <c r="P369" t="s">
        <v>878</v>
      </c>
      <c r="Q369" t="s">
        <v>878</v>
      </c>
      <c r="R369" t="s">
        <v>878</v>
      </c>
      <c r="S369" t="s">
        <v>878</v>
      </c>
      <c r="T369" t="s">
        <v>878</v>
      </c>
      <c r="U369" t="s">
        <v>878</v>
      </c>
      <c r="V369" t="s">
        <v>878</v>
      </c>
      <c r="W369" t="s">
        <v>878</v>
      </c>
      <c r="X369" t="s">
        <v>878</v>
      </c>
      <c r="Y369" t="s">
        <v>878</v>
      </c>
      <c r="Z369" t="s">
        <v>878</v>
      </c>
      <c r="AA369" t="s">
        <v>878</v>
      </c>
      <c r="AB369" t="s">
        <v>878</v>
      </c>
      <c r="AC369" t="s">
        <v>878</v>
      </c>
      <c r="AD369" t="s">
        <v>878</v>
      </c>
      <c r="AE369" t="s">
        <v>878</v>
      </c>
      <c r="AF369" t="s">
        <v>878</v>
      </c>
      <c r="AG369" t="s">
        <v>878</v>
      </c>
      <c r="AH369" t="s">
        <v>878</v>
      </c>
      <c r="AI369" t="s">
        <v>878</v>
      </c>
      <c r="AJ369" t="s">
        <v>878</v>
      </c>
      <c r="AK369" t="s">
        <v>878</v>
      </c>
      <c r="AL369" t="s">
        <v>878</v>
      </c>
      <c r="AM369" t="s">
        <v>878</v>
      </c>
      <c r="AN369" t="s">
        <v>878</v>
      </c>
      <c r="AO369" t="s">
        <v>878</v>
      </c>
      <c r="AP369" t="s">
        <v>878</v>
      </c>
      <c r="AQ369" t="s">
        <v>878</v>
      </c>
      <c r="AR369" t="s">
        <v>878</v>
      </c>
      <c r="AS369" t="s">
        <v>878</v>
      </c>
      <c r="AT369" t="s">
        <v>878</v>
      </c>
      <c r="AU369" t="s">
        <v>878</v>
      </c>
      <c r="AV369" t="s">
        <v>878</v>
      </c>
      <c r="AW369" t="s">
        <v>878</v>
      </c>
      <c r="AX369" t="s">
        <v>878</v>
      </c>
      <c r="AY369" t="s">
        <v>878</v>
      </c>
      <c r="AZ369" t="s">
        <v>878</v>
      </c>
      <c r="BA369" t="s">
        <v>878</v>
      </c>
      <c r="BB369" t="s">
        <v>878</v>
      </c>
      <c r="BC369" t="s">
        <v>878</v>
      </c>
      <c r="BD369" t="s">
        <v>878</v>
      </c>
      <c r="BE369" t="s">
        <v>878</v>
      </c>
      <c r="BF369" t="s">
        <v>878</v>
      </c>
      <c r="BG369" t="s">
        <v>878</v>
      </c>
      <c r="BH369" t="s">
        <v>878</v>
      </c>
      <c r="BI369" t="s">
        <v>878</v>
      </c>
      <c r="BJ369" t="s">
        <v>878</v>
      </c>
      <c r="BK369" t="s">
        <v>878</v>
      </c>
      <c r="BL369" t="s">
        <v>878</v>
      </c>
      <c r="BM369" t="s">
        <v>878</v>
      </c>
      <c r="BN369" t="s">
        <v>878</v>
      </c>
      <c r="BO369" t="s">
        <v>878</v>
      </c>
      <c r="BP369" t="s">
        <v>878</v>
      </c>
      <c r="BQ369" t="s">
        <v>878</v>
      </c>
      <c r="BR369" t="s">
        <v>878</v>
      </c>
      <c r="BS369" t="s">
        <v>878</v>
      </c>
    </row>
    <row r="370" spans="1:71" x14ac:dyDescent="0.25">
      <c r="A370" t="s">
        <v>721</v>
      </c>
      <c r="B370">
        <v>9.859999999999999E-4</v>
      </c>
      <c r="C370" t="s">
        <v>878</v>
      </c>
      <c r="D370" t="s">
        <v>878</v>
      </c>
      <c r="E370">
        <v>9.1299999999999997E-4</v>
      </c>
      <c r="F370" t="s">
        <v>878</v>
      </c>
      <c r="G370" t="s">
        <v>878</v>
      </c>
      <c r="H370" t="s">
        <v>878</v>
      </c>
      <c r="I370" t="s">
        <v>878</v>
      </c>
      <c r="J370" t="s">
        <v>878</v>
      </c>
      <c r="K370" t="s">
        <v>878</v>
      </c>
      <c r="L370" t="s">
        <v>878</v>
      </c>
      <c r="M370" t="s">
        <v>878</v>
      </c>
      <c r="N370" t="s">
        <v>878</v>
      </c>
      <c r="O370" t="s">
        <v>878</v>
      </c>
      <c r="P370" t="s">
        <v>878</v>
      </c>
      <c r="Q370" t="s">
        <v>878</v>
      </c>
      <c r="R370" t="s">
        <v>878</v>
      </c>
      <c r="S370" t="s">
        <v>878</v>
      </c>
      <c r="T370" t="s">
        <v>878</v>
      </c>
      <c r="U370" t="s">
        <v>878</v>
      </c>
      <c r="V370" t="s">
        <v>878</v>
      </c>
      <c r="W370" t="s">
        <v>878</v>
      </c>
      <c r="X370" t="s">
        <v>878</v>
      </c>
      <c r="Y370" t="s">
        <v>878</v>
      </c>
      <c r="Z370" t="s">
        <v>878</v>
      </c>
      <c r="AA370" t="s">
        <v>878</v>
      </c>
      <c r="AB370" t="s">
        <v>878</v>
      </c>
      <c r="AC370" t="s">
        <v>878</v>
      </c>
      <c r="AD370" t="s">
        <v>878</v>
      </c>
      <c r="AE370" t="s">
        <v>878</v>
      </c>
      <c r="AF370" t="s">
        <v>878</v>
      </c>
      <c r="AG370" t="s">
        <v>878</v>
      </c>
      <c r="AH370" t="s">
        <v>878</v>
      </c>
      <c r="AI370" t="s">
        <v>878</v>
      </c>
      <c r="AJ370" t="s">
        <v>878</v>
      </c>
      <c r="AK370" t="s">
        <v>878</v>
      </c>
      <c r="AL370" t="s">
        <v>878</v>
      </c>
      <c r="AM370" t="s">
        <v>878</v>
      </c>
      <c r="AN370" t="s">
        <v>878</v>
      </c>
      <c r="AO370" t="s">
        <v>878</v>
      </c>
      <c r="AP370" t="s">
        <v>878</v>
      </c>
      <c r="AQ370" t="s">
        <v>878</v>
      </c>
      <c r="AR370" t="s">
        <v>878</v>
      </c>
      <c r="AS370" t="s">
        <v>878</v>
      </c>
      <c r="AT370" t="s">
        <v>878</v>
      </c>
      <c r="AU370" t="s">
        <v>878</v>
      </c>
      <c r="AV370" t="s">
        <v>878</v>
      </c>
      <c r="AW370" t="s">
        <v>878</v>
      </c>
      <c r="AX370">
        <v>0.42899999999999999</v>
      </c>
      <c r="AY370" t="s">
        <v>878</v>
      </c>
      <c r="AZ370" t="s">
        <v>878</v>
      </c>
      <c r="BA370" t="s">
        <v>878</v>
      </c>
      <c r="BB370" t="s">
        <v>878</v>
      </c>
      <c r="BC370" t="s">
        <v>878</v>
      </c>
      <c r="BD370" t="s">
        <v>878</v>
      </c>
      <c r="BE370" t="s">
        <v>878</v>
      </c>
      <c r="BF370" t="s">
        <v>878</v>
      </c>
      <c r="BG370" t="s">
        <v>878</v>
      </c>
      <c r="BH370" t="s">
        <v>878</v>
      </c>
      <c r="BI370" t="s">
        <v>878</v>
      </c>
      <c r="BJ370" t="s">
        <v>878</v>
      </c>
      <c r="BK370" t="s">
        <v>878</v>
      </c>
      <c r="BL370" t="s">
        <v>878</v>
      </c>
      <c r="BM370" t="s">
        <v>878</v>
      </c>
      <c r="BN370" t="s">
        <v>878</v>
      </c>
      <c r="BO370" t="s">
        <v>878</v>
      </c>
      <c r="BP370" t="s">
        <v>878</v>
      </c>
      <c r="BQ370" t="s">
        <v>878</v>
      </c>
      <c r="BR370" t="s">
        <v>878</v>
      </c>
      <c r="BS370" t="s">
        <v>878</v>
      </c>
    </row>
    <row r="371" spans="1:71" x14ac:dyDescent="0.25">
      <c r="A371" t="s">
        <v>722</v>
      </c>
      <c r="B371">
        <v>5.4199999999999995E-4</v>
      </c>
      <c r="C371">
        <v>5.71</v>
      </c>
      <c r="D371">
        <v>7.8200000000000003E-4</v>
      </c>
      <c r="E371">
        <v>9.7099999999999997E-4</v>
      </c>
      <c r="F371">
        <v>1.9599999999999999E-3</v>
      </c>
      <c r="G371">
        <v>2.2200000000000001E-2</v>
      </c>
      <c r="H371">
        <v>7.3999999999999996E-5</v>
      </c>
      <c r="I371">
        <v>6.9999999999999999E-6</v>
      </c>
      <c r="J371">
        <v>7.98</v>
      </c>
      <c r="K371">
        <v>1.2E-5</v>
      </c>
      <c r="L371">
        <v>2.2000000000000001E-3</v>
      </c>
      <c r="M371" t="s">
        <v>878</v>
      </c>
      <c r="N371">
        <v>1.0499999999999999E-3</v>
      </c>
      <c r="O371">
        <v>2.6700000000000001E-3</v>
      </c>
      <c r="P371">
        <v>2.2699999999999999E-4</v>
      </c>
      <c r="Q371">
        <v>3.7299999999999998E-3</v>
      </c>
      <c r="R371">
        <v>2.14E-4</v>
      </c>
      <c r="S371">
        <v>1.25E-4</v>
      </c>
      <c r="T371">
        <v>7.1000000000000005E-5</v>
      </c>
      <c r="U371">
        <v>2.72</v>
      </c>
      <c r="V371">
        <v>1.16E-3</v>
      </c>
      <c r="W371">
        <v>2.4399999999999999E-4</v>
      </c>
      <c r="X371" t="s">
        <v>878</v>
      </c>
      <c r="Y371">
        <v>1.93E-4</v>
      </c>
      <c r="Z371">
        <v>8.4999999999999999E-6</v>
      </c>
      <c r="AA371">
        <v>4.3999999999999999E-5</v>
      </c>
      <c r="AB371">
        <v>2.9000000000000002E-6</v>
      </c>
      <c r="AC371" t="s">
        <v>878</v>
      </c>
      <c r="AD371">
        <v>0.999</v>
      </c>
      <c r="AE371">
        <v>1E-3</v>
      </c>
      <c r="AF371">
        <v>3.0400000000000002E-3</v>
      </c>
      <c r="AG371">
        <v>1.7E-5</v>
      </c>
      <c r="AH371">
        <v>1.1000000000000001</v>
      </c>
      <c r="AI371">
        <v>6.4000000000000001E-2</v>
      </c>
      <c r="AJ371">
        <v>1.8799999999999999E-4</v>
      </c>
      <c r="AK371">
        <v>1.61</v>
      </c>
      <c r="AL371">
        <v>2.3000000000000001E-4</v>
      </c>
      <c r="AM371">
        <v>1.2099999999999999E-3</v>
      </c>
      <c r="AN371">
        <v>1.56E-3</v>
      </c>
      <c r="AO371">
        <v>6.5000000000000002E-2</v>
      </c>
      <c r="AP371">
        <v>7.1599999999999995E-4</v>
      </c>
      <c r="AQ371" t="s">
        <v>878</v>
      </c>
      <c r="AR371">
        <v>2.8200000000000002E-4</v>
      </c>
      <c r="AS371" t="s">
        <v>878</v>
      </c>
      <c r="AT371">
        <v>5.5800000000000001E-4</v>
      </c>
      <c r="AU371" t="s">
        <v>878</v>
      </c>
      <c r="AV371" t="s">
        <v>878</v>
      </c>
      <c r="AW371" t="s">
        <v>878</v>
      </c>
      <c r="AX371">
        <v>0.20100000000000001</v>
      </c>
      <c r="AY371">
        <v>1.27E-4</v>
      </c>
      <c r="AZ371">
        <v>1.08E-3</v>
      </c>
      <c r="BA371" t="s">
        <v>878</v>
      </c>
      <c r="BB371" t="s">
        <v>878</v>
      </c>
      <c r="BC371">
        <v>2.0799999999999999E-4</v>
      </c>
      <c r="BD371">
        <v>7.3999999999999996E-5</v>
      </c>
      <c r="BE371">
        <v>4.1200000000000001E-2</v>
      </c>
      <c r="BF371" t="s">
        <v>878</v>
      </c>
      <c r="BG371">
        <v>3.6999999999999998E-5</v>
      </c>
      <c r="BH371">
        <v>1.17E-4</v>
      </c>
      <c r="BI371">
        <v>1.35E-4</v>
      </c>
      <c r="BJ371">
        <v>0.26300000000000001</v>
      </c>
      <c r="BK371">
        <v>3.3000000000000003E-5</v>
      </c>
      <c r="BL371">
        <v>1.5999999999999999E-5</v>
      </c>
      <c r="BM371">
        <v>3.4E-5</v>
      </c>
      <c r="BN371">
        <v>6.7999999999999996E-3</v>
      </c>
      <c r="BO371">
        <v>1.5100000000000001E-4</v>
      </c>
      <c r="BP371">
        <v>1.07E-3</v>
      </c>
      <c r="BQ371">
        <v>1.12E-4</v>
      </c>
      <c r="BR371">
        <v>5.0000000000000001E-3</v>
      </c>
      <c r="BS371">
        <v>7.4999999999999997E-3</v>
      </c>
    </row>
    <row r="372" spans="1:71" x14ac:dyDescent="0.25">
      <c r="A372" t="s">
        <v>723</v>
      </c>
      <c r="B372">
        <v>7.6999999999999996E-4</v>
      </c>
      <c r="C372">
        <v>6.97</v>
      </c>
      <c r="D372">
        <v>1.09E-2</v>
      </c>
      <c r="E372">
        <v>1.054E-3</v>
      </c>
      <c r="F372">
        <v>1.1299999999999999E-3</v>
      </c>
      <c r="G372">
        <v>3.9300000000000002E-2</v>
      </c>
      <c r="H372">
        <v>9.5000000000000005E-5</v>
      </c>
      <c r="I372">
        <v>1.2999999999999999E-5</v>
      </c>
      <c r="J372">
        <v>3.84</v>
      </c>
      <c r="K372">
        <v>4.5000000000000003E-5</v>
      </c>
      <c r="L372">
        <v>3.0599999999999998E-3</v>
      </c>
      <c r="M372" t="s">
        <v>878</v>
      </c>
      <c r="N372">
        <v>1.47E-3</v>
      </c>
      <c r="O372">
        <v>3.1800000000000001E-3</v>
      </c>
      <c r="P372">
        <v>3.88E-4</v>
      </c>
      <c r="Q372">
        <v>1.44E-2</v>
      </c>
      <c r="R372">
        <v>2.4899999999999998E-4</v>
      </c>
      <c r="S372">
        <v>1.47E-4</v>
      </c>
      <c r="T372">
        <v>8.7000000000000001E-5</v>
      </c>
      <c r="U372">
        <v>3.94</v>
      </c>
      <c r="V372">
        <v>1.49E-3</v>
      </c>
      <c r="W372">
        <v>2.9300000000000002E-4</v>
      </c>
      <c r="X372">
        <v>9.0000000000000002E-6</v>
      </c>
      <c r="Y372">
        <v>2.5799999999999998E-4</v>
      </c>
      <c r="Z372">
        <v>7.6000000000000001E-6</v>
      </c>
      <c r="AA372">
        <v>5.1999999999999997E-5</v>
      </c>
      <c r="AB372">
        <v>4.8999999999999997E-6</v>
      </c>
      <c r="AC372" t="s">
        <v>878</v>
      </c>
      <c r="AD372">
        <v>1.8</v>
      </c>
      <c r="AE372">
        <v>1.41E-3</v>
      </c>
      <c r="AF372">
        <v>3.49E-3</v>
      </c>
      <c r="AG372">
        <v>2.1999999999999999E-5</v>
      </c>
      <c r="AH372">
        <v>1.48</v>
      </c>
      <c r="AI372">
        <v>8.8999999999999996E-2</v>
      </c>
      <c r="AJ372">
        <v>2.9799999999999998E-4</v>
      </c>
      <c r="AK372">
        <v>1.86</v>
      </c>
      <c r="AL372">
        <v>3.2400000000000001E-4</v>
      </c>
      <c r="AM372">
        <v>1.5399999999999999E-3</v>
      </c>
      <c r="AN372">
        <v>1.6199999999999999E-3</v>
      </c>
      <c r="AO372">
        <v>8.7999999999999995E-2</v>
      </c>
      <c r="AP372">
        <v>5.1999999999999998E-3</v>
      </c>
      <c r="AQ372" t="s">
        <v>878</v>
      </c>
      <c r="AR372">
        <v>3.7199999999999999E-4</v>
      </c>
      <c r="AS372" t="s">
        <v>878</v>
      </c>
      <c r="AT372">
        <v>8.9999999999999998E-4</v>
      </c>
      <c r="AU372" s="2">
        <v>1.9999999999999999E-7</v>
      </c>
      <c r="AV372" t="s">
        <v>878</v>
      </c>
      <c r="AW372" t="s">
        <v>878</v>
      </c>
      <c r="AX372">
        <v>0.58899999999999997</v>
      </c>
      <c r="AY372">
        <v>1.06E-3</v>
      </c>
      <c r="AZ372">
        <v>1.5299999999999999E-3</v>
      </c>
      <c r="BA372">
        <v>5.1E-5</v>
      </c>
      <c r="BB372" t="s">
        <v>878</v>
      </c>
      <c r="BC372">
        <v>2.8800000000000001E-4</v>
      </c>
      <c r="BD372">
        <v>9.7999999999999997E-5</v>
      </c>
      <c r="BE372">
        <v>4.2099999999999999E-2</v>
      </c>
      <c r="BF372">
        <v>2.0999999999999999E-5</v>
      </c>
      <c r="BG372">
        <v>4.3000000000000002E-5</v>
      </c>
      <c r="BH372">
        <v>1.06E-4</v>
      </c>
      <c r="BI372">
        <v>2.9999999999999997E-4</v>
      </c>
      <c r="BJ372">
        <v>0.36899999999999999</v>
      </c>
      <c r="BK372">
        <v>5.3999999999999998E-5</v>
      </c>
      <c r="BL372">
        <v>2.0999999999999999E-5</v>
      </c>
      <c r="BM372">
        <v>7.8999999999999996E-5</v>
      </c>
      <c r="BN372">
        <v>9.1000000000000004E-3</v>
      </c>
      <c r="BO372">
        <v>3.1399999999999999E-4</v>
      </c>
      <c r="BP372">
        <v>1.3799999999999999E-3</v>
      </c>
      <c r="BQ372">
        <v>1.44E-4</v>
      </c>
      <c r="BR372">
        <v>1.6799999999999999E-2</v>
      </c>
      <c r="BS372">
        <v>9.7999999999999997E-3</v>
      </c>
    </row>
    <row r="373" spans="1:71" x14ac:dyDescent="0.25">
      <c r="A373" t="s">
        <v>724</v>
      </c>
      <c r="B373">
        <v>1.8400000000000001E-3</v>
      </c>
      <c r="C373" t="s">
        <v>878</v>
      </c>
      <c r="D373" t="s">
        <v>878</v>
      </c>
      <c r="E373">
        <v>9.6400000000000001E-4</v>
      </c>
      <c r="F373" t="s">
        <v>878</v>
      </c>
      <c r="G373" t="s">
        <v>878</v>
      </c>
      <c r="H373" t="s">
        <v>878</v>
      </c>
      <c r="I373" t="s">
        <v>878</v>
      </c>
      <c r="J373" t="s">
        <v>878</v>
      </c>
      <c r="K373" t="s">
        <v>878</v>
      </c>
      <c r="L373" t="s">
        <v>878</v>
      </c>
      <c r="M373" t="s">
        <v>878</v>
      </c>
      <c r="N373" t="s">
        <v>878</v>
      </c>
      <c r="O373" t="s">
        <v>878</v>
      </c>
      <c r="P373" t="s">
        <v>878</v>
      </c>
      <c r="Q373" t="s">
        <v>878</v>
      </c>
      <c r="R373" t="s">
        <v>878</v>
      </c>
      <c r="S373" t="s">
        <v>878</v>
      </c>
      <c r="T373" t="s">
        <v>878</v>
      </c>
      <c r="U373" t="s">
        <v>878</v>
      </c>
      <c r="V373" t="s">
        <v>878</v>
      </c>
      <c r="W373" t="s">
        <v>878</v>
      </c>
      <c r="X373" t="s">
        <v>878</v>
      </c>
      <c r="Y373" t="s">
        <v>878</v>
      </c>
      <c r="Z373" t="s">
        <v>878</v>
      </c>
      <c r="AA373" t="s">
        <v>878</v>
      </c>
      <c r="AB373" t="s">
        <v>878</v>
      </c>
      <c r="AC373" t="s">
        <v>878</v>
      </c>
      <c r="AD373" t="s">
        <v>878</v>
      </c>
      <c r="AE373" t="s">
        <v>878</v>
      </c>
      <c r="AF373" t="s">
        <v>878</v>
      </c>
      <c r="AG373" t="s">
        <v>878</v>
      </c>
      <c r="AH373" t="s">
        <v>878</v>
      </c>
      <c r="AI373" t="s">
        <v>878</v>
      </c>
      <c r="AJ373" t="s">
        <v>878</v>
      </c>
      <c r="AK373" t="s">
        <v>878</v>
      </c>
      <c r="AL373" t="s">
        <v>878</v>
      </c>
      <c r="AM373" t="s">
        <v>878</v>
      </c>
      <c r="AN373" t="s">
        <v>878</v>
      </c>
      <c r="AO373" t="s">
        <v>878</v>
      </c>
      <c r="AP373" t="s">
        <v>878</v>
      </c>
      <c r="AQ373" t="s">
        <v>878</v>
      </c>
      <c r="AR373" t="s">
        <v>878</v>
      </c>
      <c r="AS373" t="s">
        <v>878</v>
      </c>
      <c r="AT373" t="s">
        <v>878</v>
      </c>
      <c r="AU373" t="s">
        <v>878</v>
      </c>
      <c r="AV373" t="s">
        <v>878</v>
      </c>
      <c r="AW373" t="s">
        <v>878</v>
      </c>
      <c r="AX373" t="s">
        <v>878</v>
      </c>
      <c r="AY373" t="s">
        <v>878</v>
      </c>
      <c r="AZ373" t="s">
        <v>878</v>
      </c>
      <c r="BA373" t="s">
        <v>878</v>
      </c>
      <c r="BB373" t="s">
        <v>878</v>
      </c>
      <c r="BC373" t="s">
        <v>878</v>
      </c>
      <c r="BD373" t="s">
        <v>878</v>
      </c>
      <c r="BE373" t="s">
        <v>878</v>
      </c>
      <c r="BF373" t="s">
        <v>878</v>
      </c>
      <c r="BG373" t="s">
        <v>878</v>
      </c>
      <c r="BH373" t="s">
        <v>878</v>
      </c>
      <c r="BI373" t="s">
        <v>878</v>
      </c>
      <c r="BJ373" t="s">
        <v>878</v>
      </c>
      <c r="BK373" t="s">
        <v>878</v>
      </c>
      <c r="BL373" t="s">
        <v>878</v>
      </c>
      <c r="BM373" t="s">
        <v>878</v>
      </c>
      <c r="BN373" t="s">
        <v>878</v>
      </c>
      <c r="BO373" t="s">
        <v>878</v>
      </c>
      <c r="BP373" t="s">
        <v>878</v>
      </c>
      <c r="BQ373" t="s">
        <v>878</v>
      </c>
      <c r="BR373" t="s">
        <v>878</v>
      </c>
      <c r="BS373" t="s">
        <v>878</v>
      </c>
    </row>
    <row r="374" spans="1:71" x14ac:dyDescent="0.25">
      <c r="A374" t="s">
        <v>726</v>
      </c>
      <c r="B374">
        <v>2.15E-3</v>
      </c>
      <c r="C374" t="s">
        <v>878</v>
      </c>
      <c r="D374" t="s">
        <v>878</v>
      </c>
      <c r="E374">
        <v>1.1329999999999999E-3</v>
      </c>
      <c r="F374" t="s">
        <v>878</v>
      </c>
      <c r="G374" t="s">
        <v>878</v>
      </c>
      <c r="H374" t="s">
        <v>878</v>
      </c>
      <c r="I374" t="s">
        <v>878</v>
      </c>
      <c r="J374" t="s">
        <v>878</v>
      </c>
      <c r="K374" t="s">
        <v>878</v>
      </c>
      <c r="L374" t="s">
        <v>878</v>
      </c>
      <c r="M374" t="s">
        <v>878</v>
      </c>
      <c r="N374" t="s">
        <v>878</v>
      </c>
      <c r="O374" t="s">
        <v>878</v>
      </c>
      <c r="P374" t="s">
        <v>878</v>
      </c>
      <c r="Q374" t="s">
        <v>878</v>
      </c>
      <c r="R374" t="s">
        <v>878</v>
      </c>
      <c r="S374" t="s">
        <v>878</v>
      </c>
      <c r="T374" t="s">
        <v>878</v>
      </c>
      <c r="U374" t="s">
        <v>878</v>
      </c>
      <c r="V374" t="s">
        <v>878</v>
      </c>
      <c r="W374" t="s">
        <v>878</v>
      </c>
      <c r="X374" t="s">
        <v>878</v>
      </c>
      <c r="Y374" t="s">
        <v>878</v>
      </c>
      <c r="Z374" t="s">
        <v>878</v>
      </c>
      <c r="AA374" t="s">
        <v>878</v>
      </c>
      <c r="AB374" t="s">
        <v>878</v>
      </c>
      <c r="AC374" t="s">
        <v>878</v>
      </c>
      <c r="AD374" t="s">
        <v>878</v>
      </c>
      <c r="AE374" t="s">
        <v>878</v>
      </c>
      <c r="AF374" t="s">
        <v>878</v>
      </c>
      <c r="AG374" t="s">
        <v>878</v>
      </c>
      <c r="AH374" t="s">
        <v>878</v>
      </c>
      <c r="AI374" t="s">
        <v>878</v>
      </c>
      <c r="AJ374" t="s">
        <v>878</v>
      </c>
      <c r="AK374" t="s">
        <v>878</v>
      </c>
      <c r="AL374" t="s">
        <v>878</v>
      </c>
      <c r="AM374" t="s">
        <v>878</v>
      </c>
      <c r="AN374" t="s">
        <v>878</v>
      </c>
      <c r="AO374" t="s">
        <v>878</v>
      </c>
      <c r="AP374" t="s">
        <v>878</v>
      </c>
      <c r="AQ374" t="s">
        <v>878</v>
      </c>
      <c r="AR374" t="s">
        <v>878</v>
      </c>
      <c r="AS374" t="s">
        <v>878</v>
      </c>
      <c r="AT374" t="s">
        <v>878</v>
      </c>
      <c r="AU374" t="s">
        <v>878</v>
      </c>
      <c r="AV374" t="s">
        <v>878</v>
      </c>
      <c r="AW374" t="s">
        <v>878</v>
      </c>
      <c r="AX374" t="s">
        <v>878</v>
      </c>
      <c r="AY374" t="s">
        <v>878</v>
      </c>
      <c r="AZ374" t="s">
        <v>878</v>
      </c>
      <c r="BA374" t="s">
        <v>878</v>
      </c>
      <c r="BB374" t="s">
        <v>878</v>
      </c>
      <c r="BC374" t="s">
        <v>878</v>
      </c>
      <c r="BD374" t="s">
        <v>878</v>
      </c>
      <c r="BE374" t="s">
        <v>878</v>
      </c>
      <c r="BF374" t="s">
        <v>878</v>
      </c>
      <c r="BG374" t="s">
        <v>878</v>
      </c>
      <c r="BH374" t="s">
        <v>878</v>
      </c>
      <c r="BI374" t="s">
        <v>878</v>
      </c>
      <c r="BJ374" t="s">
        <v>878</v>
      </c>
      <c r="BK374" t="s">
        <v>878</v>
      </c>
      <c r="BL374" t="s">
        <v>878</v>
      </c>
      <c r="BM374" t="s">
        <v>878</v>
      </c>
      <c r="BN374" t="s">
        <v>878</v>
      </c>
      <c r="BO374" t="s">
        <v>878</v>
      </c>
      <c r="BP374" t="s">
        <v>878</v>
      </c>
      <c r="BQ374" t="s">
        <v>878</v>
      </c>
      <c r="BR374" t="s">
        <v>878</v>
      </c>
      <c r="BS374" t="s">
        <v>878</v>
      </c>
    </row>
    <row r="375" spans="1:71" x14ac:dyDescent="0.25">
      <c r="A375" t="s">
        <v>727</v>
      </c>
      <c r="B375">
        <v>1.0399999999999999E-3</v>
      </c>
      <c r="C375">
        <v>7.19</v>
      </c>
      <c r="D375">
        <v>6.6699999999999995E-2</v>
      </c>
      <c r="E375">
        <v>2.5899999999999999E-5</v>
      </c>
      <c r="F375" t="s">
        <v>878</v>
      </c>
      <c r="G375" t="s">
        <v>878</v>
      </c>
      <c r="H375">
        <v>1.5899999999999999E-4</v>
      </c>
      <c r="I375">
        <v>7.6000000000000004E-4</v>
      </c>
      <c r="J375">
        <v>1.58</v>
      </c>
      <c r="K375">
        <v>1.32E-3</v>
      </c>
      <c r="L375">
        <v>4.4900000000000001E-3</v>
      </c>
      <c r="M375" t="s">
        <v>878</v>
      </c>
      <c r="N375" t="s">
        <v>878</v>
      </c>
      <c r="O375">
        <v>1.72E-3</v>
      </c>
      <c r="P375">
        <v>5.8E-4</v>
      </c>
      <c r="Q375">
        <v>3.8399999999999997E-2</v>
      </c>
      <c r="R375" t="s">
        <v>878</v>
      </c>
      <c r="S375" t="s">
        <v>878</v>
      </c>
      <c r="T375" t="s">
        <v>878</v>
      </c>
      <c r="U375">
        <v>8.64</v>
      </c>
      <c r="V375">
        <v>2.0899999999999998E-3</v>
      </c>
      <c r="W375" t="s">
        <v>878</v>
      </c>
      <c r="X375" t="s">
        <v>878</v>
      </c>
      <c r="Y375">
        <v>4.95E-4</v>
      </c>
      <c r="Z375" t="s">
        <v>878</v>
      </c>
      <c r="AA375" t="s">
        <v>878</v>
      </c>
      <c r="AB375">
        <v>4.0000000000000003E-5</v>
      </c>
      <c r="AC375" t="s">
        <v>878</v>
      </c>
      <c r="AD375">
        <v>3.12</v>
      </c>
      <c r="AE375">
        <v>2.2100000000000002E-3</v>
      </c>
      <c r="AF375">
        <v>2.3600000000000001E-3</v>
      </c>
      <c r="AG375" t="s">
        <v>878</v>
      </c>
      <c r="AH375">
        <v>1.1200000000000001</v>
      </c>
      <c r="AI375">
        <v>2.2400000000000002</v>
      </c>
      <c r="AJ375">
        <v>1.1100000000000001E-3</v>
      </c>
      <c r="AK375">
        <v>0.55700000000000005</v>
      </c>
      <c r="AL375">
        <v>9.0499999999999999E-4</v>
      </c>
      <c r="AM375" t="s">
        <v>878</v>
      </c>
      <c r="AN375">
        <v>1.1000000000000001E-3</v>
      </c>
      <c r="AO375">
        <v>4.5999999999999999E-2</v>
      </c>
      <c r="AP375">
        <v>0.27200000000000002</v>
      </c>
      <c r="AQ375" t="s">
        <v>878</v>
      </c>
      <c r="AR375" t="s">
        <v>878</v>
      </c>
      <c r="AS375" t="s">
        <v>878</v>
      </c>
      <c r="AT375">
        <v>2.8999999999999998E-3</v>
      </c>
      <c r="AU375" t="s">
        <v>878</v>
      </c>
      <c r="AV375" t="s">
        <v>878</v>
      </c>
      <c r="AW375" t="s">
        <v>878</v>
      </c>
      <c r="AX375">
        <v>7.73</v>
      </c>
      <c r="AY375">
        <v>4.3899999999999998E-3</v>
      </c>
      <c r="AZ375">
        <v>1.01E-3</v>
      </c>
      <c r="BA375" t="s">
        <v>878</v>
      </c>
      <c r="BB375">
        <v>21.82</v>
      </c>
      <c r="BC375" t="s">
        <v>878</v>
      </c>
      <c r="BD375">
        <v>3.3199999999999999E-4</v>
      </c>
      <c r="BE375">
        <v>1.5100000000000001E-2</v>
      </c>
      <c r="BF375">
        <v>6.4999999999999994E-5</v>
      </c>
      <c r="BG375" t="s">
        <v>878</v>
      </c>
      <c r="BH375" t="s">
        <v>878</v>
      </c>
      <c r="BI375">
        <v>1.2600000000000001E-3</v>
      </c>
      <c r="BJ375">
        <v>0.23599999999999999</v>
      </c>
      <c r="BK375">
        <v>4.8900000000000002E-3</v>
      </c>
      <c r="BL375" t="s">
        <v>878</v>
      </c>
      <c r="BM375">
        <v>7.2599999999999997E-4</v>
      </c>
      <c r="BN375" t="s">
        <v>878</v>
      </c>
      <c r="BO375">
        <v>1.99E-3</v>
      </c>
      <c r="BP375">
        <v>2.0600000000000002E-3</v>
      </c>
      <c r="BQ375" t="s">
        <v>878</v>
      </c>
      <c r="BR375">
        <v>0.54</v>
      </c>
      <c r="BS375">
        <v>1.6899999999999998E-2</v>
      </c>
    </row>
    <row r="376" spans="1:71" x14ac:dyDescent="0.25">
      <c r="A376" t="s">
        <v>730</v>
      </c>
      <c r="B376">
        <v>1.91E-3</v>
      </c>
      <c r="C376">
        <v>5.08</v>
      </c>
      <c r="D376">
        <v>4.1300000000000003E-2</v>
      </c>
      <c r="E376">
        <v>3.5800000000000003E-5</v>
      </c>
      <c r="F376" s="2">
        <v>1E-3</v>
      </c>
      <c r="G376">
        <v>6.7800808999999997</v>
      </c>
      <c r="H376">
        <v>1.2799999999999999E-4</v>
      </c>
      <c r="I376">
        <v>4.1399999999999998E-4</v>
      </c>
      <c r="J376">
        <v>1.56</v>
      </c>
      <c r="K376">
        <v>2.7000000000000001E-3</v>
      </c>
      <c r="L376">
        <v>4.8500000000000001E-3</v>
      </c>
      <c r="M376" t="s">
        <v>878</v>
      </c>
      <c r="N376">
        <v>7.4200000000000004E-4</v>
      </c>
      <c r="O376">
        <v>1.15E-3</v>
      </c>
      <c r="P376">
        <v>5.0299999999999997E-4</v>
      </c>
      <c r="Q376">
        <v>5.21E-2</v>
      </c>
      <c r="R376">
        <v>3.9199999999999999E-4</v>
      </c>
      <c r="S376">
        <v>2.22E-4</v>
      </c>
      <c r="T376">
        <v>2.31E-4</v>
      </c>
      <c r="U376">
        <v>6.12</v>
      </c>
      <c r="V376">
        <v>1.5900000000000001E-3</v>
      </c>
      <c r="W376">
        <v>5.3600000000000002E-4</v>
      </c>
      <c r="X376" t="s">
        <v>878</v>
      </c>
      <c r="Y376">
        <v>3.2000000000000003E-4</v>
      </c>
      <c r="Z376">
        <v>1.21E-4</v>
      </c>
      <c r="AA376">
        <v>7.6000000000000004E-5</v>
      </c>
      <c r="AB376">
        <v>3.4999999999999997E-5</v>
      </c>
      <c r="AC376" t="s">
        <v>878</v>
      </c>
      <c r="AD376">
        <v>1.79</v>
      </c>
      <c r="AE376">
        <v>1.7099999999999999E-3</v>
      </c>
      <c r="AF376">
        <v>2.0200000000000001E-3</v>
      </c>
      <c r="AG376">
        <v>3.1999999999999999E-5</v>
      </c>
      <c r="AH376">
        <v>0.83699999999999997</v>
      </c>
      <c r="AI376">
        <v>3.39</v>
      </c>
      <c r="AJ376">
        <v>1.2700000000000001E-3</v>
      </c>
      <c r="AK376">
        <v>0.72099999999999997</v>
      </c>
      <c r="AL376">
        <v>8.0999999999999996E-4</v>
      </c>
      <c r="AM376">
        <v>3.0100000000000001E-3</v>
      </c>
      <c r="AN376">
        <v>4.6899999999999997E-3</v>
      </c>
      <c r="AO376">
        <v>4.4999999999999998E-2</v>
      </c>
      <c r="AP376">
        <v>0.41099999999999998</v>
      </c>
      <c r="AQ376" t="s">
        <v>878</v>
      </c>
      <c r="AR376">
        <v>7.27E-4</v>
      </c>
      <c r="AS376" t="s">
        <v>878</v>
      </c>
      <c r="AT376">
        <v>1.06E-2</v>
      </c>
      <c r="AU376" s="2">
        <v>1.9999999999999999E-7</v>
      </c>
      <c r="AV376" t="s">
        <v>878</v>
      </c>
      <c r="AW376" t="s">
        <v>878</v>
      </c>
      <c r="AX376">
        <v>5.17</v>
      </c>
      <c r="AY376">
        <v>4.79E-3</v>
      </c>
      <c r="AZ376">
        <v>6.29E-4</v>
      </c>
      <c r="BA376" t="s">
        <v>878</v>
      </c>
      <c r="BB376">
        <v>21.651585499999999</v>
      </c>
      <c r="BC376" t="s">
        <v>878</v>
      </c>
      <c r="BD376">
        <v>2.22E-4</v>
      </c>
      <c r="BE376">
        <v>3.85E-2</v>
      </c>
      <c r="BF376">
        <v>5.8E-5</v>
      </c>
      <c r="BG376">
        <v>7.1000000000000005E-5</v>
      </c>
      <c r="BH376" t="s">
        <v>878</v>
      </c>
      <c r="BI376">
        <v>7.4899999999999999E-4</v>
      </c>
      <c r="BJ376">
        <v>0.2</v>
      </c>
      <c r="BK376">
        <v>2.5100000000000001E-3</v>
      </c>
      <c r="BL376">
        <v>3.1999999999999999E-5</v>
      </c>
      <c r="BM376">
        <v>5.8699999999999996E-4</v>
      </c>
      <c r="BN376" s="2">
        <v>5.0000000000000001E-3</v>
      </c>
      <c r="BO376">
        <v>1.97E-3</v>
      </c>
      <c r="BP376">
        <v>1.8400000000000001E-3</v>
      </c>
      <c r="BQ376">
        <v>2.13E-4</v>
      </c>
      <c r="BR376">
        <v>1.1100000000000001</v>
      </c>
      <c r="BS376">
        <v>1.1299999999999999E-2</v>
      </c>
    </row>
    <row r="377" spans="1:71" x14ac:dyDescent="0.25">
      <c r="A377" t="s">
        <v>731</v>
      </c>
      <c r="B377">
        <v>7.7999999999999999E-4</v>
      </c>
      <c r="C377" t="s">
        <v>878</v>
      </c>
      <c r="D377" t="s">
        <v>878</v>
      </c>
      <c r="E377">
        <v>5.1999999999999997E-5</v>
      </c>
      <c r="F377" t="s">
        <v>878</v>
      </c>
      <c r="G377" t="s">
        <v>878</v>
      </c>
      <c r="H377" t="s">
        <v>878</v>
      </c>
      <c r="I377" t="s">
        <v>878</v>
      </c>
      <c r="J377" t="s">
        <v>878</v>
      </c>
      <c r="K377" t="s">
        <v>878</v>
      </c>
      <c r="L377" t="s">
        <v>878</v>
      </c>
      <c r="M377" t="s">
        <v>878</v>
      </c>
      <c r="N377" t="s">
        <v>878</v>
      </c>
      <c r="O377" t="s">
        <v>878</v>
      </c>
      <c r="P377" t="s">
        <v>878</v>
      </c>
      <c r="Q377">
        <v>9.2999999999999992E-3</v>
      </c>
      <c r="R377" t="s">
        <v>878</v>
      </c>
      <c r="S377" t="s">
        <v>878</v>
      </c>
      <c r="T377" t="s">
        <v>878</v>
      </c>
      <c r="U377" t="s">
        <v>878</v>
      </c>
      <c r="V377" t="s">
        <v>878</v>
      </c>
      <c r="W377" t="s">
        <v>878</v>
      </c>
      <c r="X377" t="s">
        <v>878</v>
      </c>
      <c r="Y377" t="s">
        <v>878</v>
      </c>
      <c r="Z377" t="s">
        <v>878</v>
      </c>
      <c r="AA377" t="s">
        <v>878</v>
      </c>
      <c r="AB377" t="s">
        <v>878</v>
      </c>
      <c r="AC377" t="s">
        <v>878</v>
      </c>
      <c r="AD377" t="s">
        <v>878</v>
      </c>
      <c r="AE377" t="s">
        <v>878</v>
      </c>
      <c r="AF377" t="s">
        <v>878</v>
      </c>
      <c r="AG377" t="s">
        <v>878</v>
      </c>
      <c r="AH377" t="s">
        <v>878</v>
      </c>
      <c r="AI377" t="s">
        <v>878</v>
      </c>
      <c r="AJ377" t="s">
        <v>878</v>
      </c>
      <c r="AK377" t="s">
        <v>878</v>
      </c>
      <c r="AL377" t="s">
        <v>878</v>
      </c>
      <c r="AM377" t="s">
        <v>878</v>
      </c>
      <c r="AN377" t="s">
        <v>878</v>
      </c>
      <c r="AO377" t="s">
        <v>878</v>
      </c>
      <c r="AP377" t="s">
        <v>878</v>
      </c>
      <c r="AQ377" t="s">
        <v>878</v>
      </c>
      <c r="AR377" t="s">
        <v>878</v>
      </c>
      <c r="AS377" t="s">
        <v>878</v>
      </c>
      <c r="AT377" t="s">
        <v>878</v>
      </c>
      <c r="AU377" t="s">
        <v>878</v>
      </c>
      <c r="AV377" t="s">
        <v>878</v>
      </c>
      <c r="AW377" t="s">
        <v>878</v>
      </c>
      <c r="AX377" t="s">
        <v>878</v>
      </c>
      <c r="AY377" t="s">
        <v>878</v>
      </c>
      <c r="AZ377" t="s">
        <v>878</v>
      </c>
      <c r="BA377" t="s">
        <v>878</v>
      </c>
      <c r="BB377" t="s">
        <v>878</v>
      </c>
      <c r="BC377" t="s">
        <v>878</v>
      </c>
      <c r="BD377" t="s">
        <v>878</v>
      </c>
      <c r="BE377" t="s">
        <v>878</v>
      </c>
      <c r="BF377" t="s">
        <v>878</v>
      </c>
      <c r="BG377" t="s">
        <v>878</v>
      </c>
      <c r="BH377" t="s">
        <v>878</v>
      </c>
      <c r="BI377" t="s">
        <v>878</v>
      </c>
      <c r="BJ377" t="s">
        <v>878</v>
      </c>
      <c r="BK377" t="s">
        <v>878</v>
      </c>
      <c r="BL377" t="s">
        <v>878</v>
      </c>
      <c r="BM377" t="s">
        <v>878</v>
      </c>
      <c r="BN377" t="s">
        <v>878</v>
      </c>
      <c r="BO377" t="s">
        <v>878</v>
      </c>
      <c r="BP377" t="s">
        <v>878</v>
      </c>
      <c r="BQ377" t="s">
        <v>878</v>
      </c>
      <c r="BR377" t="s">
        <v>878</v>
      </c>
      <c r="BS377" t="s">
        <v>878</v>
      </c>
    </row>
    <row r="378" spans="1:71" x14ac:dyDescent="0.25">
      <c r="A378" t="s">
        <v>732</v>
      </c>
      <c r="B378">
        <v>1.89E-3</v>
      </c>
      <c r="C378" t="s">
        <v>878</v>
      </c>
      <c r="D378" t="s">
        <v>878</v>
      </c>
      <c r="E378">
        <v>1.2400000000000001E-4</v>
      </c>
      <c r="F378" t="s">
        <v>878</v>
      </c>
      <c r="G378" t="s">
        <v>878</v>
      </c>
      <c r="H378" t="s">
        <v>878</v>
      </c>
      <c r="I378" t="s">
        <v>878</v>
      </c>
      <c r="J378" t="s">
        <v>878</v>
      </c>
      <c r="K378" t="s">
        <v>878</v>
      </c>
      <c r="L378" t="s">
        <v>878</v>
      </c>
      <c r="M378" t="s">
        <v>878</v>
      </c>
      <c r="N378" t="s">
        <v>878</v>
      </c>
      <c r="O378" t="s">
        <v>878</v>
      </c>
      <c r="P378" t="s">
        <v>878</v>
      </c>
      <c r="Q378">
        <v>1.21E-2</v>
      </c>
      <c r="R378" t="s">
        <v>878</v>
      </c>
      <c r="S378" t="s">
        <v>878</v>
      </c>
      <c r="T378" t="s">
        <v>878</v>
      </c>
      <c r="U378" t="s">
        <v>878</v>
      </c>
      <c r="V378" t="s">
        <v>878</v>
      </c>
      <c r="W378" t="s">
        <v>878</v>
      </c>
      <c r="X378" t="s">
        <v>878</v>
      </c>
      <c r="Y378" t="s">
        <v>878</v>
      </c>
      <c r="Z378" t="s">
        <v>878</v>
      </c>
      <c r="AA378" t="s">
        <v>878</v>
      </c>
      <c r="AB378" t="s">
        <v>878</v>
      </c>
      <c r="AC378" t="s">
        <v>878</v>
      </c>
      <c r="AD378" t="s">
        <v>878</v>
      </c>
      <c r="AE378" t="s">
        <v>878</v>
      </c>
      <c r="AF378" t="s">
        <v>878</v>
      </c>
      <c r="AG378" t="s">
        <v>878</v>
      </c>
      <c r="AH378" t="s">
        <v>878</v>
      </c>
      <c r="AI378" t="s">
        <v>878</v>
      </c>
      <c r="AJ378" t="s">
        <v>878</v>
      </c>
      <c r="AK378" t="s">
        <v>878</v>
      </c>
      <c r="AL378" t="s">
        <v>878</v>
      </c>
      <c r="AM378" t="s">
        <v>878</v>
      </c>
      <c r="AN378" t="s">
        <v>878</v>
      </c>
      <c r="AO378" t="s">
        <v>878</v>
      </c>
      <c r="AP378" t="s">
        <v>878</v>
      </c>
      <c r="AQ378" t="s">
        <v>878</v>
      </c>
      <c r="AR378" t="s">
        <v>878</v>
      </c>
      <c r="AS378" t="s">
        <v>878</v>
      </c>
      <c r="AT378" t="s">
        <v>878</v>
      </c>
      <c r="AU378" t="s">
        <v>878</v>
      </c>
      <c r="AV378" t="s">
        <v>878</v>
      </c>
      <c r="AW378" t="s">
        <v>878</v>
      </c>
      <c r="AX378" t="s">
        <v>878</v>
      </c>
      <c r="AY378" t="s">
        <v>878</v>
      </c>
      <c r="AZ378" t="s">
        <v>878</v>
      </c>
      <c r="BA378" t="s">
        <v>878</v>
      </c>
      <c r="BB378" t="s">
        <v>878</v>
      </c>
      <c r="BC378" t="s">
        <v>878</v>
      </c>
      <c r="BD378" t="s">
        <v>878</v>
      </c>
      <c r="BE378" t="s">
        <v>878</v>
      </c>
      <c r="BF378" t="s">
        <v>878</v>
      </c>
      <c r="BG378" t="s">
        <v>878</v>
      </c>
      <c r="BH378" t="s">
        <v>878</v>
      </c>
      <c r="BI378" t="s">
        <v>878</v>
      </c>
      <c r="BJ378" t="s">
        <v>878</v>
      </c>
      <c r="BK378" t="s">
        <v>878</v>
      </c>
      <c r="BL378" t="s">
        <v>878</v>
      </c>
      <c r="BM378" t="s">
        <v>878</v>
      </c>
      <c r="BN378" t="s">
        <v>878</v>
      </c>
      <c r="BO378" t="s">
        <v>878</v>
      </c>
      <c r="BP378" t="s">
        <v>878</v>
      </c>
      <c r="BQ378" t="s">
        <v>878</v>
      </c>
      <c r="BR378" t="s">
        <v>878</v>
      </c>
      <c r="BS378" t="s">
        <v>878</v>
      </c>
    </row>
    <row r="379" spans="1:71" x14ac:dyDescent="0.25">
      <c r="A379" t="s">
        <v>733</v>
      </c>
      <c r="B379">
        <v>3.3600000000000001E-3</v>
      </c>
      <c r="C379" t="s">
        <v>878</v>
      </c>
      <c r="D379" t="s">
        <v>878</v>
      </c>
      <c r="E379">
        <v>2.24E-4</v>
      </c>
      <c r="F379" t="s">
        <v>878</v>
      </c>
      <c r="G379" t="s">
        <v>878</v>
      </c>
      <c r="H379" t="s">
        <v>878</v>
      </c>
      <c r="I379" t="s">
        <v>878</v>
      </c>
      <c r="J379" t="s">
        <v>878</v>
      </c>
      <c r="K379" t="s">
        <v>878</v>
      </c>
      <c r="L379" t="s">
        <v>878</v>
      </c>
      <c r="M379" t="s">
        <v>878</v>
      </c>
      <c r="N379" t="s">
        <v>878</v>
      </c>
      <c r="O379" t="s">
        <v>878</v>
      </c>
      <c r="P379" t="s">
        <v>878</v>
      </c>
      <c r="Q379">
        <v>3.2500000000000001E-2</v>
      </c>
      <c r="R379" t="s">
        <v>878</v>
      </c>
      <c r="S379" t="s">
        <v>878</v>
      </c>
      <c r="T379" t="s">
        <v>878</v>
      </c>
      <c r="U379" t="s">
        <v>878</v>
      </c>
      <c r="V379" t="s">
        <v>878</v>
      </c>
      <c r="W379" t="s">
        <v>878</v>
      </c>
      <c r="X379" t="s">
        <v>878</v>
      </c>
      <c r="Y379" t="s">
        <v>878</v>
      </c>
      <c r="Z379" t="s">
        <v>878</v>
      </c>
      <c r="AA379" t="s">
        <v>878</v>
      </c>
      <c r="AB379" t="s">
        <v>878</v>
      </c>
      <c r="AC379" t="s">
        <v>878</v>
      </c>
      <c r="AD379" t="s">
        <v>878</v>
      </c>
      <c r="AE379" t="s">
        <v>878</v>
      </c>
      <c r="AF379" t="s">
        <v>878</v>
      </c>
      <c r="AG379" t="s">
        <v>878</v>
      </c>
      <c r="AH379" t="s">
        <v>878</v>
      </c>
      <c r="AI379" t="s">
        <v>878</v>
      </c>
      <c r="AJ379" t="s">
        <v>878</v>
      </c>
      <c r="AK379" t="s">
        <v>878</v>
      </c>
      <c r="AL379" t="s">
        <v>878</v>
      </c>
      <c r="AM379" t="s">
        <v>878</v>
      </c>
      <c r="AN379" t="s">
        <v>878</v>
      </c>
      <c r="AO379" t="s">
        <v>878</v>
      </c>
      <c r="AP379" t="s">
        <v>878</v>
      </c>
      <c r="AQ379" t="s">
        <v>878</v>
      </c>
      <c r="AR379" t="s">
        <v>878</v>
      </c>
      <c r="AS379" t="s">
        <v>878</v>
      </c>
      <c r="AT379" t="s">
        <v>878</v>
      </c>
      <c r="AU379" t="s">
        <v>878</v>
      </c>
      <c r="AV379" t="s">
        <v>878</v>
      </c>
      <c r="AW379" t="s">
        <v>878</v>
      </c>
      <c r="AX379" t="s">
        <v>878</v>
      </c>
      <c r="AY379" t="s">
        <v>878</v>
      </c>
      <c r="AZ379" t="s">
        <v>878</v>
      </c>
      <c r="BA379" t="s">
        <v>878</v>
      </c>
      <c r="BB379" t="s">
        <v>878</v>
      </c>
      <c r="BC379" t="s">
        <v>878</v>
      </c>
      <c r="BD379" t="s">
        <v>878</v>
      </c>
      <c r="BE379" t="s">
        <v>878</v>
      </c>
      <c r="BF379" t="s">
        <v>878</v>
      </c>
      <c r="BG379" t="s">
        <v>878</v>
      </c>
      <c r="BH379" t="s">
        <v>878</v>
      </c>
      <c r="BI379" t="s">
        <v>878</v>
      </c>
      <c r="BJ379" t="s">
        <v>878</v>
      </c>
      <c r="BK379" t="s">
        <v>878</v>
      </c>
      <c r="BL379" t="s">
        <v>878</v>
      </c>
      <c r="BM379" t="s">
        <v>878</v>
      </c>
      <c r="BN379" t="s">
        <v>878</v>
      </c>
      <c r="BO379" t="s">
        <v>878</v>
      </c>
      <c r="BP379" t="s">
        <v>878</v>
      </c>
      <c r="BQ379" t="s">
        <v>878</v>
      </c>
      <c r="BR379" t="s">
        <v>878</v>
      </c>
      <c r="BS379" t="s">
        <v>878</v>
      </c>
    </row>
    <row r="380" spans="1:71" x14ac:dyDescent="0.25">
      <c r="A380" t="s">
        <v>734</v>
      </c>
      <c r="B380">
        <v>1.0499999999999999E-3</v>
      </c>
      <c r="C380">
        <v>7.13</v>
      </c>
      <c r="D380">
        <v>1.0999999999999999E-2</v>
      </c>
      <c r="E380">
        <v>1.5999999999999999E-5</v>
      </c>
      <c r="F380" t="s">
        <v>878</v>
      </c>
      <c r="G380">
        <v>6.4899999999999999E-2</v>
      </c>
      <c r="H380">
        <v>1.2899999999999999E-4</v>
      </c>
      <c r="I380">
        <v>1.64E-4</v>
      </c>
      <c r="J380">
        <v>5.58</v>
      </c>
      <c r="K380">
        <v>8.1499999999999997E-4</v>
      </c>
      <c r="L380">
        <v>3.9199999999999999E-3</v>
      </c>
      <c r="M380" t="s">
        <v>878</v>
      </c>
      <c r="N380">
        <v>3.1699999999999999E-2</v>
      </c>
      <c r="O380">
        <v>0.14580000000000001</v>
      </c>
      <c r="P380">
        <v>3.8699999999999997E-4</v>
      </c>
      <c r="Q380">
        <v>0.89700000000000002</v>
      </c>
      <c r="R380">
        <v>3.0499999999999999E-4</v>
      </c>
      <c r="S380">
        <v>1.75E-4</v>
      </c>
      <c r="T380">
        <v>1.27E-4</v>
      </c>
      <c r="U380">
        <v>11.68</v>
      </c>
      <c r="V380">
        <v>1.6000000000000001E-3</v>
      </c>
      <c r="W380">
        <v>3.8000000000000002E-4</v>
      </c>
      <c r="X380" t="s">
        <v>878</v>
      </c>
      <c r="Y380">
        <v>1.64E-4</v>
      </c>
      <c r="Z380" t="s">
        <v>878</v>
      </c>
      <c r="AA380">
        <v>6.2000000000000003E-5</v>
      </c>
      <c r="AB380">
        <v>1.2999999999999999E-5</v>
      </c>
      <c r="AC380">
        <v>3.1999999999999999E-6</v>
      </c>
      <c r="AD380">
        <v>1.24</v>
      </c>
      <c r="AE380">
        <v>1.81E-3</v>
      </c>
      <c r="AF380">
        <v>1.2899999999999999E-3</v>
      </c>
      <c r="AG380">
        <v>2.4000000000000001E-5</v>
      </c>
      <c r="AH380">
        <v>3.58</v>
      </c>
      <c r="AI380">
        <v>0.122</v>
      </c>
      <c r="AJ380">
        <v>1.94E-4</v>
      </c>
      <c r="AK380">
        <v>1.45</v>
      </c>
      <c r="AL380">
        <v>5.8200000000000005E-4</v>
      </c>
      <c r="AM380">
        <v>2.0200000000000001E-3</v>
      </c>
      <c r="AN380">
        <v>2.15</v>
      </c>
      <c r="AO380">
        <v>0.126</v>
      </c>
      <c r="AP380">
        <v>0.2505</v>
      </c>
      <c r="AQ380">
        <v>2.1800000000000001E-5</v>
      </c>
      <c r="AR380">
        <v>4.9799999999999996E-4</v>
      </c>
      <c r="AS380">
        <v>4.0500000000000002E-5</v>
      </c>
      <c r="AT380">
        <v>7.6E-3</v>
      </c>
      <c r="AU380" t="s">
        <v>878</v>
      </c>
      <c r="AV380">
        <v>3.9999999999999998E-6</v>
      </c>
      <c r="AW380">
        <v>8.4999999999999999E-6</v>
      </c>
      <c r="AX380">
        <v>4.9800000000000004</v>
      </c>
      <c r="AY380">
        <v>1.99E-3</v>
      </c>
      <c r="AZ380">
        <v>2.1900000000000001E-3</v>
      </c>
      <c r="BA380">
        <v>4.7399999999999997E-4</v>
      </c>
      <c r="BB380">
        <v>20.62</v>
      </c>
      <c r="BC380">
        <v>4.26E-4</v>
      </c>
      <c r="BD380">
        <v>2.22E-4</v>
      </c>
      <c r="BE380">
        <v>4.2900000000000001E-2</v>
      </c>
      <c r="BF380">
        <v>4.1E-5</v>
      </c>
      <c r="BG380">
        <v>5.3000000000000001E-5</v>
      </c>
      <c r="BH380" t="s">
        <v>878</v>
      </c>
      <c r="BI380">
        <v>6.5600000000000001E-4</v>
      </c>
      <c r="BJ380">
        <v>0.51300000000000001</v>
      </c>
      <c r="BK380">
        <v>4.8000000000000001E-5</v>
      </c>
      <c r="BL380">
        <v>2.5000000000000001E-5</v>
      </c>
      <c r="BM380">
        <v>1.5300000000000001E-4</v>
      </c>
      <c r="BN380">
        <v>2.24E-2</v>
      </c>
      <c r="BO380">
        <v>1.6699999999999999E-4</v>
      </c>
      <c r="BP380">
        <v>1.5299999999999999E-3</v>
      </c>
      <c r="BQ380">
        <v>1.5699999999999999E-4</v>
      </c>
      <c r="BR380">
        <v>0.23080000000000001</v>
      </c>
      <c r="BS380">
        <v>5.4000000000000003E-3</v>
      </c>
    </row>
    <row r="381" spans="1:71" x14ac:dyDescent="0.25">
      <c r="A381" t="s">
        <v>736</v>
      </c>
      <c r="B381">
        <v>1.1800000000000001E-5</v>
      </c>
      <c r="C381">
        <v>7.91</v>
      </c>
      <c r="D381" t="s">
        <v>878</v>
      </c>
      <c r="E381">
        <v>5.1000000000000003E-6</v>
      </c>
      <c r="F381" t="s">
        <v>878</v>
      </c>
      <c r="G381">
        <v>4.4200000000000003E-2</v>
      </c>
      <c r="H381">
        <v>1.4100000000000001E-4</v>
      </c>
      <c r="I381">
        <v>9.7999999999999993E-6</v>
      </c>
      <c r="J381">
        <v>5.98</v>
      </c>
      <c r="K381" t="s">
        <v>878</v>
      </c>
      <c r="L381">
        <v>4.0600000000000002E-3</v>
      </c>
      <c r="M381" t="s">
        <v>878</v>
      </c>
      <c r="N381">
        <v>5.1000000000000004E-3</v>
      </c>
      <c r="O381">
        <v>0.16420000000000001</v>
      </c>
      <c r="P381">
        <v>4.0200000000000001E-4</v>
      </c>
      <c r="Q381">
        <v>2.64E-2</v>
      </c>
      <c r="R381">
        <v>3.4000000000000002E-4</v>
      </c>
      <c r="S381">
        <v>1.9699999999999999E-4</v>
      </c>
      <c r="T381">
        <v>1.37E-4</v>
      </c>
      <c r="U381">
        <v>7.47</v>
      </c>
      <c r="V381">
        <v>1.7600000000000001E-3</v>
      </c>
      <c r="W381">
        <v>4.06E-4</v>
      </c>
      <c r="X381" t="s">
        <v>878</v>
      </c>
      <c r="Y381">
        <v>1.7000000000000001E-4</v>
      </c>
      <c r="Z381" t="s">
        <v>878</v>
      </c>
      <c r="AA381">
        <v>6.8999999999999997E-5</v>
      </c>
      <c r="AB381">
        <v>4.1999999999999996E-6</v>
      </c>
      <c r="AC381">
        <v>1.1000000000000001E-6</v>
      </c>
      <c r="AD381">
        <v>1.35</v>
      </c>
      <c r="AE381">
        <v>1.8799999999999999E-3</v>
      </c>
      <c r="AF381">
        <v>1.2999999999999999E-3</v>
      </c>
      <c r="AG381">
        <v>2.6999999999999999E-5</v>
      </c>
      <c r="AH381">
        <v>5.19</v>
      </c>
      <c r="AI381">
        <v>0.13100000000000001</v>
      </c>
      <c r="AJ381">
        <v>1.3799999999999999E-4</v>
      </c>
      <c r="AK381">
        <v>1.61</v>
      </c>
      <c r="AL381">
        <v>6.1700000000000004E-4</v>
      </c>
      <c r="AM381">
        <v>2.1900000000000001E-3</v>
      </c>
      <c r="AN381">
        <v>5.1799999999999999E-2</v>
      </c>
      <c r="AO381">
        <v>0.14099999999999999</v>
      </c>
      <c r="AP381">
        <v>1.0200000000000001E-3</v>
      </c>
      <c r="AQ381">
        <v>2.4300000000000001E-5</v>
      </c>
      <c r="AR381">
        <v>5.3200000000000003E-4</v>
      </c>
      <c r="AS381">
        <v>5.2599999999999998E-5</v>
      </c>
      <c r="AT381">
        <v>8.2000000000000007E-3</v>
      </c>
      <c r="AU381" t="s">
        <v>878</v>
      </c>
      <c r="AV381">
        <v>3.1999999999999999E-6</v>
      </c>
      <c r="AW381">
        <v>6.2999999999999998E-6</v>
      </c>
      <c r="AX381">
        <v>0.109</v>
      </c>
      <c r="AY381">
        <v>2.4000000000000001E-5</v>
      </c>
      <c r="AZ381">
        <v>2.7699999999999999E-3</v>
      </c>
      <c r="BA381" t="s">
        <v>878</v>
      </c>
      <c r="BB381">
        <v>24.17</v>
      </c>
      <c r="BC381">
        <v>4.64E-4</v>
      </c>
      <c r="BD381">
        <v>1.8900000000000001E-4</v>
      </c>
      <c r="BE381">
        <v>4.7800000000000002E-2</v>
      </c>
      <c r="BF381">
        <v>4.1999999999999998E-5</v>
      </c>
      <c r="BG381">
        <v>5.8E-5</v>
      </c>
      <c r="BH381" t="s">
        <v>878</v>
      </c>
      <c r="BI381">
        <v>6.5499999999999998E-4</v>
      </c>
      <c r="BJ381">
        <v>0.58799999999999997</v>
      </c>
      <c r="BK381" t="s">
        <v>878</v>
      </c>
      <c r="BL381">
        <v>2.8E-5</v>
      </c>
      <c r="BM381">
        <v>1.44E-4</v>
      </c>
      <c r="BN381">
        <v>2.5700000000000001E-2</v>
      </c>
      <c r="BO381">
        <v>1.0900000000000001E-4</v>
      </c>
      <c r="BP381">
        <v>1.75E-3</v>
      </c>
      <c r="BQ381">
        <v>1.7699999999999999E-4</v>
      </c>
      <c r="BR381">
        <v>8.8000000000000005E-3</v>
      </c>
      <c r="BS381">
        <v>5.7999999999999996E-3</v>
      </c>
    </row>
    <row r="382" spans="1:71" x14ac:dyDescent="0.25">
      <c r="A382" t="s">
        <v>739</v>
      </c>
      <c r="B382">
        <v>1.17E-5</v>
      </c>
      <c r="C382">
        <v>8.84</v>
      </c>
      <c r="D382" t="s">
        <v>878</v>
      </c>
      <c r="E382">
        <v>7.5000000000000002E-6</v>
      </c>
      <c r="F382" t="s">
        <v>878</v>
      </c>
      <c r="G382">
        <v>3.8899999999999997E-2</v>
      </c>
      <c r="H382">
        <v>1.2400000000000001E-4</v>
      </c>
      <c r="I382">
        <v>9.9000000000000001E-6</v>
      </c>
      <c r="J382">
        <v>6.4</v>
      </c>
      <c r="K382" t="s">
        <v>878</v>
      </c>
      <c r="L382">
        <v>3.5899999999999999E-3</v>
      </c>
      <c r="M382" t="s">
        <v>878</v>
      </c>
      <c r="N382">
        <v>5.0000000000000001E-3</v>
      </c>
      <c r="O382">
        <v>0.28070000000000001</v>
      </c>
      <c r="P382">
        <v>3.4600000000000001E-4</v>
      </c>
      <c r="Q382">
        <v>2.58E-2</v>
      </c>
      <c r="R382">
        <v>2.9500000000000001E-4</v>
      </c>
      <c r="S382">
        <v>1.6699999999999999E-4</v>
      </c>
      <c r="T382">
        <v>1.21E-4</v>
      </c>
      <c r="U382">
        <v>6.78</v>
      </c>
      <c r="V382">
        <v>1.7899999999999999E-3</v>
      </c>
      <c r="W382">
        <v>3.5100000000000002E-4</v>
      </c>
      <c r="X382" t="s">
        <v>878</v>
      </c>
      <c r="Y382">
        <v>1.55E-4</v>
      </c>
      <c r="Z382" t="s">
        <v>878</v>
      </c>
      <c r="AA382">
        <v>5.8999999999999998E-5</v>
      </c>
      <c r="AB382">
        <v>3.8E-6</v>
      </c>
      <c r="AC382">
        <v>1.9999999999999999E-6</v>
      </c>
      <c r="AD382">
        <v>1.18</v>
      </c>
      <c r="AE382">
        <v>1.66E-3</v>
      </c>
      <c r="AF382">
        <v>1.15E-3</v>
      </c>
      <c r="AG382">
        <v>2.3E-5</v>
      </c>
      <c r="AH382">
        <v>4.8600000000000003</v>
      </c>
      <c r="AI382">
        <v>0.11600000000000001</v>
      </c>
      <c r="AJ382">
        <v>1.45E-4</v>
      </c>
      <c r="AK382">
        <v>1.6</v>
      </c>
      <c r="AL382">
        <v>5.4299999999999997E-4</v>
      </c>
      <c r="AM382">
        <v>1.89E-3</v>
      </c>
      <c r="AN382">
        <v>5.7200000000000001E-2</v>
      </c>
      <c r="AO382">
        <v>0.122</v>
      </c>
      <c r="AP382">
        <v>9.19E-4</v>
      </c>
      <c r="AQ382">
        <v>4.4400000000000002E-5</v>
      </c>
      <c r="AR382">
        <v>4.6299999999999998E-4</v>
      </c>
      <c r="AS382">
        <v>8.6799999999999996E-5</v>
      </c>
      <c r="AT382">
        <v>7.1999999999999998E-3</v>
      </c>
      <c r="AU382" t="s">
        <v>878</v>
      </c>
      <c r="AV382">
        <v>6.0000000000000002E-6</v>
      </c>
      <c r="AW382">
        <v>1.1199999999999999E-5</v>
      </c>
      <c r="AX382">
        <v>0.114</v>
      </c>
      <c r="AY382">
        <v>2.0000000000000002E-5</v>
      </c>
      <c r="AZ382">
        <v>2.3700000000000001E-3</v>
      </c>
      <c r="BA382" t="s">
        <v>878</v>
      </c>
      <c r="BB382">
        <v>23.96</v>
      </c>
      <c r="BC382">
        <v>4.0299999999999998E-4</v>
      </c>
      <c r="BD382">
        <v>1.63E-4</v>
      </c>
      <c r="BE382">
        <v>4.6899999999999997E-2</v>
      </c>
      <c r="BF382">
        <v>3.8000000000000002E-5</v>
      </c>
      <c r="BG382">
        <v>5.1999999999999997E-5</v>
      </c>
      <c r="BH382" t="s">
        <v>878</v>
      </c>
      <c r="BI382">
        <v>5.7200000000000003E-4</v>
      </c>
      <c r="BJ382">
        <v>0.503</v>
      </c>
      <c r="BK382">
        <v>1.5E-5</v>
      </c>
      <c r="BL382">
        <v>2.4000000000000001E-5</v>
      </c>
      <c r="BM382">
        <v>1.2799999999999999E-4</v>
      </c>
      <c r="BN382">
        <v>2.3099999999999999E-2</v>
      </c>
      <c r="BO382">
        <v>1.08E-4</v>
      </c>
      <c r="BP382">
        <v>1.49E-3</v>
      </c>
      <c r="BQ382">
        <v>1.5200000000000001E-4</v>
      </c>
      <c r="BR382">
        <v>8.3999999999999995E-3</v>
      </c>
      <c r="BS382">
        <v>5.1999999999999998E-3</v>
      </c>
    </row>
    <row r="383" spans="1:71" x14ac:dyDescent="0.25">
      <c r="A383" t="s">
        <v>740</v>
      </c>
      <c r="B383">
        <v>1.7200000000000001E-5</v>
      </c>
      <c r="C383">
        <v>7.15</v>
      </c>
      <c r="D383" t="s">
        <v>878</v>
      </c>
      <c r="E383">
        <v>2.0699999999999998E-5</v>
      </c>
      <c r="F383" t="s">
        <v>878</v>
      </c>
      <c r="G383">
        <v>1.8800000000000001E-2</v>
      </c>
      <c r="H383">
        <v>5.5999999999999999E-5</v>
      </c>
      <c r="I383">
        <v>1.5999999999999999E-5</v>
      </c>
      <c r="J383">
        <v>5.23</v>
      </c>
      <c r="K383">
        <v>7.1999999999999997E-6</v>
      </c>
      <c r="L383">
        <v>1.7099999999999999E-3</v>
      </c>
      <c r="M383" t="s">
        <v>878</v>
      </c>
      <c r="N383">
        <v>8.5000000000000006E-3</v>
      </c>
      <c r="O383">
        <v>0.77100000000000002</v>
      </c>
      <c r="P383">
        <v>1.3200000000000001E-4</v>
      </c>
      <c r="Q383">
        <v>4.0399999999999998E-2</v>
      </c>
      <c r="R383">
        <v>1.54E-4</v>
      </c>
      <c r="S383">
        <v>9.2999999999999997E-5</v>
      </c>
      <c r="T383">
        <v>5.8E-5</v>
      </c>
      <c r="U383">
        <v>7.32</v>
      </c>
      <c r="V383">
        <v>1.3799999999999999E-3</v>
      </c>
      <c r="W383">
        <v>1.64E-4</v>
      </c>
      <c r="X383" t="s">
        <v>878</v>
      </c>
      <c r="Y383">
        <v>7.4999999999999993E-5</v>
      </c>
      <c r="Z383" t="s">
        <v>878</v>
      </c>
      <c r="AA383">
        <v>3.1999999999999999E-5</v>
      </c>
      <c r="AB383">
        <v>2.7999999999999999E-6</v>
      </c>
      <c r="AC383">
        <v>5.0000000000000004E-6</v>
      </c>
      <c r="AD383">
        <v>0.50700000000000001</v>
      </c>
      <c r="AE383">
        <v>8.1700000000000002E-4</v>
      </c>
      <c r="AF383">
        <v>6.5099999999999999E-4</v>
      </c>
      <c r="AG383">
        <v>1.2999999999999999E-5</v>
      </c>
      <c r="AH383">
        <v>8.6300000000000008</v>
      </c>
      <c r="AI383">
        <v>0.12</v>
      </c>
      <c r="AJ383">
        <v>1E-4</v>
      </c>
      <c r="AK383">
        <v>1.03</v>
      </c>
      <c r="AL383">
        <v>2.61E-4</v>
      </c>
      <c r="AM383">
        <v>8.7500000000000002E-4</v>
      </c>
      <c r="AN383">
        <v>0.1215</v>
      </c>
      <c r="AO383">
        <v>0.05</v>
      </c>
      <c r="AP383">
        <v>1.0200000000000001E-3</v>
      </c>
      <c r="AQ383">
        <v>8.53E-5</v>
      </c>
      <c r="AR383">
        <v>2.1699999999999999E-4</v>
      </c>
      <c r="AS383">
        <v>1.76E-4</v>
      </c>
      <c r="AT383">
        <v>2.7899999999999999E-3</v>
      </c>
      <c r="AU383" t="s">
        <v>878</v>
      </c>
      <c r="AV383">
        <v>1.4600000000000001E-5</v>
      </c>
      <c r="AW383">
        <v>2.5199999999999999E-5</v>
      </c>
      <c r="AX383">
        <v>0.20499999999999999</v>
      </c>
      <c r="AY383" t="s">
        <v>878</v>
      </c>
      <c r="AZ383">
        <v>1.97E-3</v>
      </c>
      <c r="BA383" t="s">
        <v>878</v>
      </c>
      <c r="BB383">
        <v>22.87</v>
      </c>
      <c r="BC383">
        <v>1.8699999999999999E-4</v>
      </c>
      <c r="BD383">
        <v>8.5000000000000006E-5</v>
      </c>
      <c r="BE383">
        <v>2.76E-2</v>
      </c>
      <c r="BF383" t="s">
        <v>878</v>
      </c>
      <c r="BG383">
        <v>2.5000000000000001E-5</v>
      </c>
      <c r="BH383" t="s">
        <v>878</v>
      </c>
      <c r="BI383">
        <v>2.42E-4</v>
      </c>
      <c r="BJ383">
        <v>0.26300000000000001</v>
      </c>
      <c r="BK383" t="s">
        <v>878</v>
      </c>
      <c r="BL383">
        <v>1.2999999999999999E-5</v>
      </c>
      <c r="BM383">
        <v>5.8E-5</v>
      </c>
      <c r="BN383">
        <v>1.9599999999999999E-2</v>
      </c>
      <c r="BO383">
        <v>1.2300000000000001E-4</v>
      </c>
      <c r="BP383">
        <v>8.0199999999999998E-4</v>
      </c>
      <c r="BQ383">
        <v>8.7999999999999998E-5</v>
      </c>
      <c r="BR383">
        <v>9.1999999999999998E-3</v>
      </c>
      <c r="BS383">
        <v>2.63E-3</v>
      </c>
    </row>
    <row r="384" spans="1:71" x14ac:dyDescent="0.25">
      <c r="A384" t="s">
        <v>742</v>
      </c>
      <c r="B384">
        <v>3.5200000000000002E-5</v>
      </c>
      <c r="C384">
        <v>5.96</v>
      </c>
      <c r="D384" t="s">
        <v>878</v>
      </c>
      <c r="E384">
        <v>2.48E-5</v>
      </c>
      <c r="F384" t="s">
        <v>878</v>
      </c>
      <c r="G384">
        <v>7.1000000000000004E-3</v>
      </c>
      <c r="H384" t="s">
        <v>878</v>
      </c>
      <c r="I384">
        <v>3.6000000000000001E-5</v>
      </c>
      <c r="J384">
        <v>4.4400000000000004</v>
      </c>
      <c r="K384">
        <v>1.2E-5</v>
      </c>
      <c r="L384">
        <v>6.6200000000000005E-4</v>
      </c>
      <c r="M384" t="s">
        <v>878</v>
      </c>
      <c r="N384">
        <v>1.12E-2</v>
      </c>
      <c r="O384">
        <v>1.04</v>
      </c>
      <c r="P384">
        <v>2.5999999999999998E-5</v>
      </c>
      <c r="Q384">
        <v>9.7799999999999998E-2</v>
      </c>
      <c r="R384">
        <v>7.7999999999999999E-5</v>
      </c>
      <c r="S384">
        <v>5.5000000000000002E-5</v>
      </c>
      <c r="T384">
        <v>2.4000000000000001E-5</v>
      </c>
      <c r="U384">
        <v>7.87</v>
      </c>
      <c r="V384">
        <v>1.14E-3</v>
      </c>
      <c r="W384">
        <v>6.9999999999999994E-5</v>
      </c>
      <c r="X384" t="s">
        <v>878</v>
      </c>
      <c r="Y384">
        <v>3.6999999999999998E-5</v>
      </c>
      <c r="Z384" t="s">
        <v>878</v>
      </c>
      <c r="AA384">
        <v>1.8E-5</v>
      </c>
      <c r="AB384">
        <v>3.0000000000000001E-6</v>
      </c>
      <c r="AC384">
        <v>1.0000000000000001E-5</v>
      </c>
      <c r="AD384">
        <v>0.152</v>
      </c>
      <c r="AE384">
        <v>3.3300000000000002E-4</v>
      </c>
      <c r="AF384">
        <v>3.9500000000000001E-4</v>
      </c>
      <c r="AG384">
        <v>8.6999999999999997E-6</v>
      </c>
      <c r="AH384">
        <v>10.78</v>
      </c>
      <c r="AI384">
        <v>0.127</v>
      </c>
      <c r="AJ384">
        <v>1.1900000000000001E-4</v>
      </c>
      <c r="AK384">
        <v>0.67500000000000004</v>
      </c>
      <c r="AL384">
        <v>1.1900000000000001E-4</v>
      </c>
      <c r="AM384">
        <v>3.1399999999999999E-4</v>
      </c>
      <c r="AN384">
        <v>0.223</v>
      </c>
      <c r="AO384">
        <v>1.2E-2</v>
      </c>
      <c r="AP384">
        <v>1.1100000000000001E-3</v>
      </c>
      <c r="AQ384">
        <v>1.7200000000000001E-4</v>
      </c>
      <c r="AR384">
        <v>8.1000000000000004E-5</v>
      </c>
      <c r="AS384">
        <v>3.8699999999999997E-4</v>
      </c>
      <c r="AT384">
        <v>5.9699999999999998E-4</v>
      </c>
      <c r="AU384" t="s">
        <v>878</v>
      </c>
      <c r="AV384">
        <v>2.8E-5</v>
      </c>
      <c r="AW384">
        <v>5.5000000000000002E-5</v>
      </c>
      <c r="AX384">
        <v>0.45900000000000002</v>
      </c>
      <c r="AY384" t="s">
        <v>878</v>
      </c>
      <c r="AZ384">
        <v>1.91E-3</v>
      </c>
      <c r="BA384" t="s">
        <v>878</v>
      </c>
      <c r="BB384">
        <v>22.42</v>
      </c>
      <c r="BC384" t="s">
        <v>878</v>
      </c>
      <c r="BD384">
        <v>6.6000000000000005E-5</v>
      </c>
      <c r="BE384">
        <v>1.61E-2</v>
      </c>
      <c r="BF384" t="s">
        <v>878</v>
      </c>
      <c r="BG384">
        <v>1.2E-5</v>
      </c>
      <c r="BH384" t="s">
        <v>878</v>
      </c>
      <c r="BI384">
        <v>7.7000000000000001E-5</v>
      </c>
      <c r="BJ384">
        <v>0.13800000000000001</v>
      </c>
      <c r="BK384">
        <v>6.4999999999999996E-6</v>
      </c>
      <c r="BL384">
        <v>8.1000000000000004E-6</v>
      </c>
      <c r="BM384">
        <v>2.1999999999999999E-5</v>
      </c>
      <c r="BN384">
        <v>1.7999999999999999E-2</v>
      </c>
      <c r="BO384">
        <v>5.5999999999999999E-5</v>
      </c>
      <c r="BP384">
        <v>4.3899999999999999E-4</v>
      </c>
      <c r="BQ384">
        <v>5.5999999999999999E-5</v>
      </c>
      <c r="BR384">
        <v>9.9000000000000008E-3</v>
      </c>
      <c r="BS384">
        <v>1.24E-3</v>
      </c>
    </row>
    <row r="385" spans="1:71" x14ac:dyDescent="0.25">
      <c r="A385" t="s">
        <v>743</v>
      </c>
      <c r="B385">
        <v>4.2900000000000004E-3</v>
      </c>
      <c r="C385" t="s">
        <v>878</v>
      </c>
      <c r="D385" t="s">
        <v>878</v>
      </c>
      <c r="E385">
        <v>3.8900000000000002E-4</v>
      </c>
      <c r="F385" t="s">
        <v>878</v>
      </c>
      <c r="G385" t="s">
        <v>878</v>
      </c>
      <c r="H385" t="s">
        <v>878</v>
      </c>
      <c r="I385" t="s">
        <v>878</v>
      </c>
      <c r="J385" t="s">
        <v>878</v>
      </c>
      <c r="K385" t="s">
        <v>878</v>
      </c>
      <c r="L385" t="s">
        <v>878</v>
      </c>
      <c r="M385" t="s">
        <v>878</v>
      </c>
      <c r="N385" t="s">
        <v>878</v>
      </c>
      <c r="O385" t="s">
        <v>878</v>
      </c>
      <c r="P385" t="s">
        <v>878</v>
      </c>
      <c r="Q385">
        <v>3.9199999999999999E-2</v>
      </c>
      <c r="R385" t="s">
        <v>878</v>
      </c>
      <c r="S385" t="s">
        <v>878</v>
      </c>
      <c r="T385" t="s">
        <v>878</v>
      </c>
      <c r="U385" t="s">
        <v>878</v>
      </c>
      <c r="V385" t="s">
        <v>878</v>
      </c>
      <c r="W385" t="s">
        <v>878</v>
      </c>
      <c r="X385" t="s">
        <v>878</v>
      </c>
      <c r="Y385" t="s">
        <v>878</v>
      </c>
      <c r="Z385" t="s">
        <v>878</v>
      </c>
      <c r="AA385" t="s">
        <v>878</v>
      </c>
      <c r="AB385" t="s">
        <v>878</v>
      </c>
      <c r="AC385" t="s">
        <v>878</v>
      </c>
      <c r="AD385" t="s">
        <v>878</v>
      </c>
      <c r="AE385" t="s">
        <v>878</v>
      </c>
      <c r="AF385" t="s">
        <v>878</v>
      </c>
      <c r="AG385" t="s">
        <v>878</v>
      </c>
      <c r="AH385" t="s">
        <v>878</v>
      </c>
      <c r="AI385" t="s">
        <v>878</v>
      </c>
      <c r="AJ385" t="s">
        <v>878</v>
      </c>
      <c r="AK385" t="s">
        <v>878</v>
      </c>
      <c r="AL385" t="s">
        <v>878</v>
      </c>
      <c r="AM385" t="s">
        <v>878</v>
      </c>
      <c r="AN385" t="s">
        <v>878</v>
      </c>
      <c r="AO385" t="s">
        <v>878</v>
      </c>
      <c r="AP385" t="s">
        <v>878</v>
      </c>
      <c r="AQ385" t="s">
        <v>878</v>
      </c>
      <c r="AR385" t="s">
        <v>878</v>
      </c>
      <c r="AS385" t="s">
        <v>878</v>
      </c>
      <c r="AT385" t="s">
        <v>878</v>
      </c>
      <c r="AU385" t="s">
        <v>878</v>
      </c>
      <c r="AV385" t="s">
        <v>878</v>
      </c>
      <c r="AW385" t="s">
        <v>878</v>
      </c>
      <c r="AX385" t="s">
        <v>878</v>
      </c>
      <c r="AY385" t="s">
        <v>878</v>
      </c>
      <c r="AZ385" t="s">
        <v>878</v>
      </c>
      <c r="BA385" t="s">
        <v>878</v>
      </c>
      <c r="BB385" t="s">
        <v>878</v>
      </c>
      <c r="BC385" t="s">
        <v>878</v>
      </c>
      <c r="BD385" t="s">
        <v>878</v>
      </c>
      <c r="BE385" t="s">
        <v>878</v>
      </c>
      <c r="BF385" t="s">
        <v>878</v>
      </c>
      <c r="BG385" t="s">
        <v>878</v>
      </c>
      <c r="BH385" t="s">
        <v>878</v>
      </c>
      <c r="BI385" t="s">
        <v>878</v>
      </c>
      <c r="BJ385" t="s">
        <v>878</v>
      </c>
      <c r="BK385" t="s">
        <v>878</v>
      </c>
      <c r="BL385" t="s">
        <v>878</v>
      </c>
      <c r="BM385" t="s">
        <v>878</v>
      </c>
      <c r="BN385" t="s">
        <v>878</v>
      </c>
      <c r="BO385" t="s">
        <v>878</v>
      </c>
      <c r="BP385" t="s">
        <v>878</v>
      </c>
      <c r="BQ385" t="s">
        <v>878</v>
      </c>
      <c r="BR385" t="s">
        <v>878</v>
      </c>
      <c r="BS385" t="s">
        <v>878</v>
      </c>
    </row>
    <row r="386" spans="1:71" x14ac:dyDescent="0.25">
      <c r="A386" t="s">
        <v>744</v>
      </c>
      <c r="B386" t="s">
        <v>878</v>
      </c>
      <c r="C386" t="s">
        <v>878</v>
      </c>
      <c r="D386" t="s">
        <v>878</v>
      </c>
      <c r="E386">
        <v>1.4799999999999999E-4</v>
      </c>
      <c r="F386" t="s">
        <v>878</v>
      </c>
      <c r="G386" t="s">
        <v>878</v>
      </c>
      <c r="H386" t="s">
        <v>878</v>
      </c>
      <c r="I386" t="s">
        <v>878</v>
      </c>
      <c r="J386" t="s">
        <v>878</v>
      </c>
      <c r="K386" t="s">
        <v>878</v>
      </c>
      <c r="L386" t="s">
        <v>878</v>
      </c>
      <c r="M386" t="s">
        <v>878</v>
      </c>
      <c r="N386" t="s">
        <v>878</v>
      </c>
      <c r="O386" t="s">
        <v>878</v>
      </c>
      <c r="P386" t="s">
        <v>878</v>
      </c>
      <c r="Q386" t="s">
        <v>878</v>
      </c>
      <c r="R386" t="s">
        <v>878</v>
      </c>
      <c r="S386" t="s">
        <v>878</v>
      </c>
      <c r="T386" t="s">
        <v>878</v>
      </c>
      <c r="U386" t="s">
        <v>878</v>
      </c>
      <c r="V386" t="s">
        <v>878</v>
      </c>
      <c r="W386" t="s">
        <v>878</v>
      </c>
      <c r="X386" t="s">
        <v>878</v>
      </c>
      <c r="Y386" t="s">
        <v>878</v>
      </c>
      <c r="Z386" t="s">
        <v>878</v>
      </c>
      <c r="AA386" t="s">
        <v>878</v>
      </c>
      <c r="AB386" t="s">
        <v>878</v>
      </c>
      <c r="AC386" t="s">
        <v>878</v>
      </c>
      <c r="AD386" t="s">
        <v>878</v>
      </c>
      <c r="AE386" t="s">
        <v>878</v>
      </c>
      <c r="AF386" t="s">
        <v>878</v>
      </c>
      <c r="AG386" t="s">
        <v>878</v>
      </c>
      <c r="AH386" t="s">
        <v>878</v>
      </c>
      <c r="AI386" t="s">
        <v>878</v>
      </c>
      <c r="AJ386" t="s">
        <v>878</v>
      </c>
      <c r="AK386" t="s">
        <v>878</v>
      </c>
      <c r="AL386" t="s">
        <v>878</v>
      </c>
      <c r="AM386" t="s">
        <v>878</v>
      </c>
      <c r="AN386" t="s">
        <v>878</v>
      </c>
      <c r="AO386" t="s">
        <v>878</v>
      </c>
      <c r="AP386" t="s">
        <v>878</v>
      </c>
      <c r="AQ386" t="s">
        <v>878</v>
      </c>
      <c r="AR386" t="s">
        <v>878</v>
      </c>
      <c r="AS386" t="s">
        <v>878</v>
      </c>
      <c r="AT386" t="s">
        <v>878</v>
      </c>
      <c r="AU386" t="s">
        <v>878</v>
      </c>
      <c r="AV386" t="s">
        <v>878</v>
      </c>
      <c r="AW386" t="s">
        <v>878</v>
      </c>
      <c r="AX386" t="s">
        <v>878</v>
      </c>
      <c r="AY386" t="s">
        <v>878</v>
      </c>
      <c r="AZ386" t="s">
        <v>878</v>
      </c>
      <c r="BA386" t="s">
        <v>878</v>
      </c>
      <c r="BB386" t="s">
        <v>878</v>
      </c>
      <c r="BC386" t="s">
        <v>878</v>
      </c>
      <c r="BD386" t="s">
        <v>878</v>
      </c>
      <c r="BE386" t="s">
        <v>878</v>
      </c>
      <c r="BF386" t="s">
        <v>878</v>
      </c>
      <c r="BG386" t="s">
        <v>878</v>
      </c>
      <c r="BH386" t="s">
        <v>878</v>
      </c>
      <c r="BI386" t="s">
        <v>878</v>
      </c>
      <c r="BJ386" t="s">
        <v>878</v>
      </c>
      <c r="BK386" t="s">
        <v>878</v>
      </c>
      <c r="BL386" t="s">
        <v>878</v>
      </c>
      <c r="BM386" t="s">
        <v>878</v>
      </c>
      <c r="BN386" t="s">
        <v>878</v>
      </c>
      <c r="BO386" t="s">
        <v>878</v>
      </c>
      <c r="BP386" t="s">
        <v>878</v>
      </c>
      <c r="BQ386" t="s">
        <v>878</v>
      </c>
      <c r="BR386" t="s">
        <v>878</v>
      </c>
      <c r="BS386" t="s">
        <v>878</v>
      </c>
    </row>
    <row r="387" spans="1:71" x14ac:dyDescent="0.25">
      <c r="A387" t="s">
        <v>746</v>
      </c>
      <c r="B387" t="s">
        <v>878</v>
      </c>
      <c r="C387" t="s">
        <v>878</v>
      </c>
      <c r="D387" t="s">
        <v>878</v>
      </c>
      <c r="E387">
        <v>1.65E-4</v>
      </c>
      <c r="F387" t="s">
        <v>878</v>
      </c>
      <c r="G387" t="s">
        <v>878</v>
      </c>
      <c r="H387" t="s">
        <v>878</v>
      </c>
      <c r="I387" t="s">
        <v>878</v>
      </c>
      <c r="J387" t="s">
        <v>878</v>
      </c>
      <c r="K387" t="s">
        <v>878</v>
      </c>
      <c r="L387" t="s">
        <v>878</v>
      </c>
      <c r="M387" t="s">
        <v>878</v>
      </c>
      <c r="N387" t="s">
        <v>878</v>
      </c>
      <c r="O387" t="s">
        <v>878</v>
      </c>
      <c r="P387" t="s">
        <v>878</v>
      </c>
      <c r="Q387" t="s">
        <v>878</v>
      </c>
      <c r="R387" t="s">
        <v>878</v>
      </c>
      <c r="S387" t="s">
        <v>878</v>
      </c>
      <c r="T387" t="s">
        <v>878</v>
      </c>
      <c r="U387" t="s">
        <v>878</v>
      </c>
      <c r="V387" t="s">
        <v>878</v>
      </c>
      <c r="W387" t="s">
        <v>878</v>
      </c>
      <c r="X387" t="s">
        <v>878</v>
      </c>
      <c r="Y387" t="s">
        <v>878</v>
      </c>
      <c r="Z387" t="s">
        <v>878</v>
      </c>
      <c r="AA387" t="s">
        <v>878</v>
      </c>
      <c r="AB387" t="s">
        <v>878</v>
      </c>
      <c r="AC387" t="s">
        <v>878</v>
      </c>
      <c r="AD387" t="s">
        <v>878</v>
      </c>
      <c r="AE387" t="s">
        <v>878</v>
      </c>
      <c r="AF387" t="s">
        <v>878</v>
      </c>
      <c r="AG387" t="s">
        <v>878</v>
      </c>
      <c r="AH387" t="s">
        <v>878</v>
      </c>
      <c r="AI387" t="s">
        <v>878</v>
      </c>
      <c r="AJ387" t="s">
        <v>878</v>
      </c>
      <c r="AK387" t="s">
        <v>878</v>
      </c>
      <c r="AL387" t="s">
        <v>878</v>
      </c>
      <c r="AM387" t="s">
        <v>878</v>
      </c>
      <c r="AN387" t="s">
        <v>878</v>
      </c>
      <c r="AO387" t="s">
        <v>878</v>
      </c>
      <c r="AP387" t="s">
        <v>878</v>
      </c>
      <c r="AQ387" t="s">
        <v>878</v>
      </c>
      <c r="AR387" t="s">
        <v>878</v>
      </c>
      <c r="AS387" t="s">
        <v>878</v>
      </c>
      <c r="AT387" t="s">
        <v>878</v>
      </c>
      <c r="AU387" t="s">
        <v>878</v>
      </c>
      <c r="AV387" t="s">
        <v>878</v>
      </c>
      <c r="AW387" t="s">
        <v>878</v>
      </c>
      <c r="AX387" t="s">
        <v>878</v>
      </c>
      <c r="AY387" t="s">
        <v>878</v>
      </c>
      <c r="AZ387" t="s">
        <v>878</v>
      </c>
      <c r="BA387" t="s">
        <v>878</v>
      </c>
      <c r="BB387" t="s">
        <v>878</v>
      </c>
      <c r="BC387" t="s">
        <v>878</v>
      </c>
      <c r="BD387" t="s">
        <v>878</v>
      </c>
      <c r="BE387" t="s">
        <v>878</v>
      </c>
      <c r="BF387" t="s">
        <v>878</v>
      </c>
      <c r="BG387" t="s">
        <v>878</v>
      </c>
      <c r="BH387" t="s">
        <v>878</v>
      </c>
      <c r="BI387" t="s">
        <v>878</v>
      </c>
      <c r="BJ387" t="s">
        <v>878</v>
      </c>
      <c r="BK387" t="s">
        <v>878</v>
      </c>
      <c r="BL387" t="s">
        <v>878</v>
      </c>
      <c r="BM387" t="s">
        <v>878</v>
      </c>
      <c r="BN387" t="s">
        <v>878</v>
      </c>
      <c r="BO387" t="s">
        <v>878</v>
      </c>
      <c r="BP387" t="s">
        <v>878</v>
      </c>
      <c r="BQ387" t="s">
        <v>878</v>
      </c>
      <c r="BR387" t="s">
        <v>878</v>
      </c>
      <c r="BS387" t="s">
        <v>878</v>
      </c>
    </row>
    <row r="388" spans="1:71" x14ac:dyDescent="0.25">
      <c r="A388" t="s">
        <v>748</v>
      </c>
      <c r="B388" t="s">
        <v>878</v>
      </c>
      <c r="C388" t="s">
        <v>878</v>
      </c>
      <c r="D388" t="s">
        <v>878</v>
      </c>
      <c r="E388">
        <v>1.4300000000000001E-4</v>
      </c>
      <c r="F388" t="s">
        <v>878</v>
      </c>
      <c r="G388" t="s">
        <v>878</v>
      </c>
      <c r="H388" t="s">
        <v>878</v>
      </c>
      <c r="I388" t="s">
        <v>878</v>
      </c>
      <c r="J388" t="s">
        <v>878</v>
      </c>
      <c r="K388" t="s">
        <v>878</v>
      </c>
      <c r="L388" t="s">
        <v>878</v>
      </c>
      <c r="M388" t="s">
        <v>878</v>
      </c>
      <c r="N388" t="s">
        <v>878</v>
      </c>
      <c r="O388" t="s">
        <v>878</v>
      </c>
      <c r="P388" t="s">
        <v>878</v>
      </c>
      <c r="Q388" t="s">
        <v>878</v>
      </c>
      <c r="R388" t="s">
        <v>878</v>
      </c>
      <c r="S388" t="s">
        <v>878</v>
      </c>
      <c r="T388" t="s">
        <v>878</v>
      </c>
      <c r="U388" t="s">
        <v>878</v>
      </c>
      <c r="V388" t="s">
        <v>878</v>
      </c>
      <c r="W388" t="s">
        <v>878</v>
      </c>
      <c r="X388" t="s">
        <v>878</v>
      </c>
      <c r="Y388" t="s">
        <v>878</v>
      </c>
      <c r="Z388" t="s">
        <v>878</v>
      </c>
      <c r="AA388" t="s">
        <v>878</v>
      </c>
      <c r="AB388" t="s">
        <v>878</v>
      </c>
      <c r="AC388" t="s">
        <v>878</v>
      </c>
      <c r="AD388" t="s">
        <v>878</v>
      </c>
      <c r="AE388" t="s">
        <v>878</v>
      </c>
      <c r="AF388" t="s">
        <v>878</v>
      </c>
      <c r="AG388" t="s">
        <v>878</v>
      </c>
      <c r="AH388" t="s">
        <v>878</v>
      </c>
      <c r="AI388" t="s">
        <v>878</v>
      </c>
      <c r="AJ388" t="s">
        <v>878</v>
      </c>
      <c r="AK388" t="s">
        <v>878</v>
      </c>
      <c r="AL388" t="s">
        <v>878</v>
      </c>
      <c r="AM388" t="s">
        <v>878</v>
      </c>
      <c r="AN388" t="s">
        <v>878</v>
      </c>
      <c r="AO388" t="s">
        <v>878</v>
      </c>
      <c r="AP388" t="s">
        <v>878</v>
      </c>
      <c r="AQ388" t="s">
        <v>878</v>
      </c>
      <c r="AR388" t="s">
        <v>878</v>
      </c>
      <c r="AS388" t="s">
        <v>878</v>
      </c>
      <c r="AT388" t="s">
        <v>878</v>
      </c>
      <c r="AU388" t="s">
        <v>878</v>
      </c>
      <c r="AV388" t="s">
        <v>878</v>
      </c>
      <c r="AW388" t="s">
        <v>878</v>
      </c>
      <c r="AX388" t="s">
        <v>878</v>
      </c>
      <c r="AY388" t="s">
        <v>878</v>
      </c>
      <c r="AZ388" t="s">
        <v>878</v>
      </c>
      <c r="BA388" t="s">
        <v>878</v>
      </c>
      <c r="BB388" t="s">
        <v>878</v>
      </c>
      <c r="BC388" t="s">
        <v>878</v>
      </c>
      <c r="BD388" t="s">
        <v>878</v>
      </c>
      <c r="BE388" t="s">
        <v>878</v>
      </c>
      <c r="BF388" t="s">
        <v>878</v>
      </c>
      <c r="BG388" t="s">
        <v>878</v>
      </c>
      <c r="BH388" t="s">
        <v>878</v>
      </c>
      <c r="BI388" t="s">
        <v>878</v>
      </c>
      <c r="BJ388" t="s">
        <v>878</v>
      </c>
      <c r="BK388" t="s">
        <v>878</v>
      </c>
      <c r="BL388" t="s">
        <v>878</v>
      </c>
      <c r="BM388" t="s">
        <v>878</v>
      </c>
      <c r="BN388" t="s">
        <v>878</v>
      </c>
      <c r="BO388" t="s">
        <v>878</v>
      </c>
      <c r="BP388" t="s">
        <v>878</v>
      </c>
      <c r="BQ388" t="s">
        <v>878</v>
      </c>
      <c r="BR388" t="s">
        <v>878</v>
      </c>
      <c r="BS388" t="s">
        <v>878</v>
      </c>
    </row>
    <row r="389" spans="1:71" x14ac:dyDescent="0.25">
      <c r="A389" t="s">
        <v>749</v>
      </c>
      <c r="B389" t="s">
        <v>878</v>
      </c>
      <c r="C389" t="s">
        <v>878</v>
      </c>
      <c r="D389" t="s">
        <v>878</v>
      </c>
      <c r="E389">
        <v>1.5200000000000001E-4</v>
      </c>
      <c r="F389" t="s">
        <v>878</v>
      </c>
      <c r="G389" t="s">
        <v>878</v>
      </c>
      <c r="H389" t="s">
        <v>878</v>
      </c>
      <c r="I389" t="s">
        <v>878</v>
      </c>
      <c r="J389" t="s">
        <v>878</v>
      </c>
      <c r="K389" t="s">
        <v>878</v>
      </c>
      <c r="L389" t="s">
        <v>878</v>
      </c>
      <c r="M389" t="s">
        <v>878</v>
      </c>
      <c r="N389" t="s">
        <v>878</v>
      </c>
      <c r="O389" t="s">
        <v>878</v>
      </c>
      <c r="P389" t="s">
        <v>878</v>
      </c>
      <c r="Q389" t="s">
        <v>878</v>
      </c>
      <c r="R389" t="s">
        <v>878</v>
      </c>
      <c r="S389" t="s">
        <v>878</v>
      </c>
      <c r="T389" t="s">
        <v>878</v>
      </c>
      <c r="U389" t="s">
        <v>878</v>
      </c>
      <c r="V389" t="s">
        <v>878</v>
      </c>
      <c r="W389" t="s">
        <v>878</v>
      </c>
      <c r="X389" t="s">
        <v>878</v>
      </c>
      <c r="Y389" t="s">
        <v>878</v>
      </c>
      <c r="Z389" t="s">
        <v>878</v>
      </c>
      <c r="AA389" t="s">
        <v>878</v>
      </c>
      <c r="AB389" t="s">
        <v>878</v>
      </c>
      <c r="AC389" t="s">
        <v>878</v>
      </c>
      <c r="AD389" t="s">
        <v>878</v>
      </c>
      <c r="AE389" t="s">
        <v>878</v>
      </c>
      <c r="AF389" t="s">
        <v>878</v>
      </c>
      <c r="AG389" t="s">
        <v>878</v>
      </c>
      <c r="AH389" t="s">
        <v>878</v>
      </c>
      <c r="AI389" t="s">
        <v>878</v>
      </c>
      <c r="AJ389" t="s">
        <v>878</v>
      </c>
      <c r="AK389" t="s">
        <v>878</v>
      </c>
      <c r="AL389" t="s">
        <v>878</v>
      </c>
      <c r="AM389" t="s">
        <v>878</v>
      </c>
      <c r="AN389" t="s">
        <v>878</v>
      </c>
      <c r="AO389" t="s">
        <v>878</v>
      </c>
      <c r="AP389" t="s">
        <v>878</v>
      </c>
      <c r="AQ389" t="s">
        <v>878</v>
      </c>
      <c r="AR389" t="s">
        <v>878</v>
      </c>
      <c r="AS389" t="s">
        <v>878</v>
      </c>
      <c r="AT389" t="s">
        <v>878</v>
      </c>
      <c r="AU389" t="s">
        <v>878</v>
      </c>
      <c r="AV389" t="s">
        <v>878</v>
      </c>
      <c r="AW389" t="s">
        <v>878</v>
      </c>
      <c r="AX389" t="s">
        <v>878</v>
      </c>
      <c r="AY389" t="s">
        <v>878</v>
      </c>
      <c r="AZ389" t="s">
        <v>878</v>
      </c>
      <c r="BA389" t="s">
        <v>878</v>
      </c>
      <c r="BB389" t="s">
        <v>878</v>
      </c>
      <c r="BC389" t="s">
        <v>878</v>
      </c>
      <c r="BD389" t="s">
        <v>878</v>
      </c>
      <c r="BE389" t="s">
        <v>878</v>
      </c>
      <c r="BF389" t="s">
        <v>878</v>
      </c>
      <c r="BG389" t="s">
        <v>878</v>
      </c>
      <c r="BH389" t="s">
        <v>878</v>
      </c>
      <c r="BI389" t="s">
        <v>878</v>
      </c>
      <c r="BJ389" t="s">
        <v>878</v>
      </c>
      <c r="BK389" t="s">
        <v>878</v>
      </c>
      <c r="BL389" t="s">
        <v>878</v>
      </c>
      <c r="BM389" t="s">
        <v>878</v>
      </c>
      <c r="BN389" t="s">
        <v>878</v>
      </c>
      <c r="BO389" t="s">
        <v>878</v>
      </c>
      <c r="BP389" t="s">
        <v>878</v>
      </c>
      <c r="BQ389" t="s">
        <v>878</v>
      </c>
      <c r="BR389" t="s">
        <v>878</v>
      </c>
      <c r="BS389" t="s">
        <v>878</v>
      </c>
    </row>
    <row r="390" spans="1:71" x14ac:dyDescent="0.25">
      <c r="A390" t="s">
        <v>750</v>
      </c>
      <c r="B390">
        <v>4.99E-5</v>
      </c>
      <c r="C390">
        <v>5.57</v>
      </c>
      <c r="D390">
        <v>4.35E-4</v>
      </c>
      <c r="E390">
        <v>5.0599999999999997E-5</v>
      </c>
      <c r="F390" s="2">
        <v>3.0000000000000001E-3</v>
      </c>
      <c r="G390">
        <v>1.5800000000000002E-2</v>
      </c>
      <c r="H390">
        <v>2.32E-4</v>
      </c>
      <c r="I390">
        <v>6.8900000000000005E-4</v>
      </c>
      <c r="J390">
        <v>5.55</v>
      </c>
      <c r="K390" s="2">
        <v>5.0000000000000002E-5</v>
      </c>
      <c r="L390">
        <v>4.3899999999999998E-3</v>
      </c>
      <c r="M390">
        <v>1.5800000000000002E-2</v>
      </c>
      <c r="N390">
        <v>1.6800000000000001E-3</v>
      </c>
      <c r="O390">
        <v>4.7200000000000002E-3</v>
      </c>
      <c r="P390">
        <v>1.09E-2</v>
      </c>
      <c r="Q390">
        <v>0.20200000000000001</v>
      </c>
      <c r="R390" t="s">
        <v>878</v>
      </c>
      <c r="S390" t="s">
        <v>878</v>
      </c>
      <c r="T390" t="s">
        <v>878</v>
      </c>
      <c r="U390">
        <v>15.57</v>
      </c>
      <c r="V390">
        <v>1.29E-2</v>
      </c>
      <c r="W390" t="s">
        <v>878</v>
      </c>
      <c r="X390" t="s">
        <v>878</v>
      </c>
      <c r="Y390">
        <v>1.4200000000000001E-4</v>
      </c>
      <c r="Z390" t="s">
        <v>878</v>
      </c>
      <c r="AA390" t="s">
        <v>878</v>
      </c>
      <c r="AB390">
        <v>2.1000000000000001E-4</v>
      </c>
      <c r="AC390" t="s">
        <v>878</v>
      </c>
      <c r="AD390">
        <v>1.57</v>
      </c>
      <c r="AE390">
        <v>3.2499999999999999E-3</v>
      </c>
      <c r="AF390">
        <v>2.23E-2</v>
      </c>
      <c r="AG390">
        <v>1.8E-5</v>
      </c>
      <c r="AH390">
        <v>0.995</v>
      </c>
      <c r="AI390">
        <v>0.314</v>
      </c>
      <c r="AJ390">
        <v>8.0999999999999996E-3</v>
      </c>
      <c r="AK390">
        <v>1.21</v>
      </c>
      <c r="AL390">
        <v>1.0399999999999999E-3</v>
      </c>
      <c r="AM390" t="s">
        <v>878</v>
      </c>
      <c r="AN390" s="2">
        <v>5.0000000000000001E-3</v>
      </c>
      <c r="AO390">
        <v>0.34699999999999998</v>
      </c>
      <c r="AP390">
        <v>6.8300000000000001E-4</v>
      </c>
      <c r="AQ390" t="s">
        <v>878</v>
      </c>
      <c r="AR390" t="s">
        <v>878</v>
      </c>
      <c r="AS390" t="s">
        <v>878</v>
      </c>
      <c r="AT390" t="s">
        <v>878</v>
      </c>
      <c r="AU390" t="s">
        <v>878</v>
      </c>
      <c r="AV390" t="s">
        <v>878</v>
      </c>
      <c r="AW390" t="s">
        <v>878</v>
      </c>
      <c r="AX390">
        <v>0.29499999999999998</v>
      </c>
      <c r="AY390">
        <v>6.9999999999999994E-5</v>
      </c>
      <c r="AZ390">
        <v>9.5500000000000001E-4</v>
      </c>
      <c r="BA390">
        <v>2.0100000000000001E-4</v>
      </c>
      <c r="BB390">
        <v>22.1096717</v>
      </c>
      <c r="BC390" t="s">
        <v>878</v>
      </c>
      <c r="BD390">
        <v>1.3299999999999999E-2</v>
      </c>
      <c r="BE390">
        <v>1.24E-2</v>
      </c>
      <c r="BF390" t="s">
        <v>878</v>
      </c>
      <c r="BG390" t="s">
        <v>878</v>
      </c>
      <c r="BH390">
        <v>1.9000000000000001E-5</v>
      </c>
      <c r="BI390">
        <v>7.7499999999999997E-4</v>
      </c>
      <c r="BJ390">
        <v>0.17899999999999999</v>
      </c>
      <c r="BK390">
        <v>2.5399999999999999E-4</v>
      </c>
      <c r="BL390" t="s">
        <v>878</v>
      </c>
      <c r="BM390">
        <v>4.73E-4</v>
      </c>
      <c r="BN390">
        <v>6.1618000000000003E-3</v>
      </c>
      <c r="BO390">
        <v>0.98899999999999999</v>
      </c>
      <c r="BP390">
        <v>1.3500000000000001E-3</v>
      </c>
      <c r="BQ390">
        <v>1.26E-4</v>
      </c>
      <c r="BR390">
        <v>2.1600000000000001E-2</v>
      </c>
      <c r="BS390">
        <v>4.7299999999999998E-3</v>
      </c>
    </row>
    <row r="391" spans="1:71" x14ac:dyDescent="0.25">
      <c r="A391" t="s">
        <v>753</v>
      </c>
      <c r="B391">
        <v>1.11E-4</v>
      </c>
      <c r="C391">
        <v>6.32</v>
      </c>
      <c r="D391">
        <v>5.5800000000000001E-4</v>
      </c>
      <c r="E391">
        <v>1.11E-4</v>
      </c>
      <c r="F391" t="s">
        <v>878</v>
      </c>
      <c r="G391">
        <v>7.9000000000000008E-3</v>
      </c>
      <c r="H391">
        <v>7.3999999999999996E-5</v>
      </c>
      <c r="I391">
        <v>6.6699999999999995E-4</v>
      </c>
      <c r="J391">
        <v>3.62</v>
      </c>
      <c r="K391" s="2">
        <v>5.0000000000000002E-5</v>
      </c>
      <c r="L391">
        <v>1.8400000000000001E-3</v>
      </c>
      <c r="M391">
        <v>2.2700000000000001E-2</v>
      </c>
      <c r="N391">
        <v>2.0600000000000002E-3</v>
      </c>
      <c r="O391">
        <v>2.8900000000000002E-3</v>
      </c>
      <c r="P391">
        <v>2.1899999999999999E-2</v>
      </c>
      <c r="Q391">
        <v>0.49099999999999999</v>
      </c>
      <c r="R391" t="s">
        <v>878</v>
      </c>
      <c r="S391" t="s">
        <v>878</v>
      </c>
      <c r="T391" t="s">
        <v>878</v>
      </c>
      <c r="U391">
        <v>23.02</v>
      </c>
      <c r="V391">
        <v>2.46E-2</v>
      </c>
      <c r="W391" t="s">
        <v>878</v>
      </c>
      <c r="X391" t="s">
        <v>878</v>
      </c>
      <c r="Y391">
        <v>1.27E-4</v>
      </c>
      <c r="Z391" s="2">
        <v>5.0000000000000001E-4</v>
      </c>
      <c r="AA391" t="s">
        <v>878</v>
      </c>
      <c r="AB391">
        <v>9.5000000000000005E-5</v>
      </c>
      <c r="AC391" t="s">
        <v>878</v>
      </c>
      <c r="AD391">
        <v>2.57</v>
      </c>
      <c r="AE391">
        <v>9.7999999999999997E-4</v>
      </c>
      <c r="AF391">
        <v>1.2800000000000001E-2</v>
      </c>
      <c r="AG391">
        <v>1.1E-5</v>
      </c>
      <c r="AH391">
        <v>0.71699999999999997</v>
      </c>
      <c r="AI391">
        <v>0.32400000000000001</v>
      </c>
      <c r="AJ391">
        <v>2.5399999999999999E-2</v>
      </c>
      <c r="AK391">
        <v>0.69099999999999995</v>
      </c>
      <c r="AL391">
        <v>1.5E-3</v>
      </c>
      <c r="AM391" t="s">
        <v>878</v>
      </c>
      <c r="AN391">
        <v>1.3500000000000001E-3</v>
      </c>
      <c r="AO391">
        <v>0.51200000000000001</v>
      </c>
      <c r="AP391">
        <v>7.7200000000000001E-4</v>
      </c>
      <c r="AQ391" t="s">
        <v>878</v>
      </c>
      <c r="AR391" t="s">
        <v>878</v>
      </c>
      <c r="AS391" t="s">
        <v>878</v>
      </c>
      <c r="AT391" t="s">
        <v>878</v>
      </c>
      <c r="AU391" t="s">
        <v>878</v>
      </c>
      <c r="AV391" t="s">
        <v>878</v>
      </c>
      <c r="AW391" t="s">
        <v>878</v>
      </c>
      <c r="AX391">
        <v>0.68799999999999994</v>
      </c>
      <c r="AY391">
        <v>3.6999999999999998E-5</v>
      </c>
      <c r="AZ391">
        <v>6.2100000000000002E-4</v>
      </c>
      <c r="BA391" s="2">
        <v>5.0000000000000001E-4</v>
      </c>
      <c r="BB391">
        <v>15.8694156</v>
      </c>
      <c r="BC391" t="s">
        <v>878</v>
      </c>
      <c r="BD391">
        <v>1.0999999999999999E-2</v>
      </c>
      <c r="BE391">
        <v>1.17E-2</v>
      </c>
      <c r="BF391" s="2">
        <v>5.0000000000000002E-5</v>
      </c>
      <c r="BG391">
        <v>3.0000000000000001E-5</v>
      </c>
      <c r="BH391">
        <v>2.9E-5</v>
      </c>
      <c r="BI391">
        <v>5.7399999999999997E-4</v>
      </c>
      <c r="BJ391">
        <v>0.154</v>
      </c>
      <c r="BK391">
        <v>5.5099999999999995E-4</v>
      </c>
      <c r="BL391" t="s">
        <v>878</v>
      </c>
      <c r="BM391">
        <v>8.34E-4</v>
      </c>
      <c r="BN391">
        <v>5.1000000000000004E-3</v>
      </c>
      <c r="BO391">
        <v>2.4300000000000002</v>
      </c>
      <c r="BP391">
        <v>8.0999999999999996E-4</v>
      </c>
      <c r="BQ391">
        <v>7.3999999999999996E-5</v>
      </c>
      <c r="BR391">
        <v>3.3599999999999998E-2</v>
      </c>
      <c r="BS391">
        <v>4.64E-3</v>
      </c>
    </row>
    <row r="392" spans="1:71" x14ac:dyDescent="0.25">
      <c r="A392" t="s">
        <v>755</v>
      </c>
      <c r="B392">
        <v>1.7499999999999998E-5</v>
      </c>
      <c r="C392">
        <v>3.87</v>
      </c>
      <c r="D392">
        <v>1.4800000000000001E-2</v>
      </c>
      <c r="E392" t="s">
        <v>878</v>
      </c>
      <c r="F392" t="s">
        <v>878</v>
      </c>
      <c r="G392">
        <v>2.0199999999999999E-2</v>
      </c>
      <c r="H392">
        <v>1.0399999999999999E-4</v>
      </c>
      <c r="I392">
        <v>8.3999999999999995E-5</v>
      </c>
      <c r="J392">
        <v>3.05</v>
      </c>
      <c r="K392">
        <v>3.6000000000000001E-5</v>
      </c>
      <c r="L392">
        <v>2.82E-3</v>
      </c>
      <c r="M392" t="s">
        <v>878</v>
      </c>
      <c r="N392">
        <v>7.7999999999999996E-3</v>
      </c>
      <c r="O392">
        <v>0.12429999999999999</v>
      </c>
      <c r="P392">
        <v>3.4400000000000001E-4</v>
      </c>
      <c r="Q392">
        <v>5.1999999999999998E-3</v>
      </c>
      <c r="R392">
        <v>1.92E-4</v>
      </c>
      <c r="S392">
        <v>1.18E-4</v>
      </c>
      <c r="T392">
        <v>5.3999999999999998E-5</v>
      </c>
      <c r="U392">
        <v>5.52</v>
      </c>
      <c r="V392">
        <v>1.01E-3</v>
      </c>
      <c r="W392">
        <v>1.93E-4</v>
      </c>
      <c r="X392" t="s">
        <v>878</v>
      </c>
      <c r="Y392">
        <v>1.8599999999999999E-4</v>
      </c>
      <c r="Z392" t="s">
        <v>878</v>
      </c>
      <c r="AA392">
        <v>4.1E-5</v>
      </c>
      <c r="AB392">
        <v>4.6999999999999999E-6</v>
      </c>
      <c r="AC392" t="s">
        <v>878</v>
      </c>
      <c r="AD392">
        <v>0.62</v>
      </c>
      <c r="AE392">
        <v>1.5299999999999999E-3</v>
      </c>
      <c r="AF392">
        <v>3.4399999999999999E-3</v>
      </c>
      <c r="AG392" t="s">
        <v>878</v>
      </c>
      <c r="AH392">
        <v>13.4</v>
      </c>
      <c r="AI392">
        <v>0.115</v>
      </c>
      <c r="AJ392">
        <v>3.3E-4</v>
      </c>
      <c r="AK392">
        <v>0.76900000000000002</v>
      </c>
      <c r="AL392">
        <v>3.68E-4</v>
      </c>
      <c r="AM392">
        <v>1.1299999999999999E-3</v>
      </c>
      <c r="AN392">
        <v>0.22309999999999999</v>
      </c>
      <c r="AO392">
        <v>2.1999999999999999E-2</v>
      </c>
      <c r="AP392">
        <v>1.3699999999999999E-3</v>
      </c>
      <c r="AQ392" t="s">
        <v>878</v>
      </c>
      <c r="AR392">
        <v>3.1300000000000002E-4</v>
      </c>
      <c r="AS392" t="s">
        <v>878</v>
      </c>
      <c r="AT392">
        <v>3.3700000000000002E-3</v>
      </c>
      <c r="AU392" t="s">
        <v>878</v>
      </c>
      <c r="AV392" t="s">
        <v>878</v>
      </c>
      <c r="AW392" t="s">
        <v>878</v>
      </c>
      <c r="AX392">
        <v>0.309</v>
      </c>
      <c r="AY392">
        <v>5.5999999999999999E-5</v>
      </c>
      <c r="AZ392">
        <v>1.24E-3</v>
      </c>
      <c r="BA392" t="s">
        <v>878</v>
      </c>
      <c r="BB392">
        <v>22.42</v>
      </c>
      <c r="BC392">
        <v>2.0000000000000001E-4</v>
      </c>
      <c r="BD392">
        <v>1.21E-4</v>
      </c>
      <c r="BE392">
        <v>7.4000000000000003E-3</v>
      </c>
      <c r="BF392">
        <v>3.0000000000000001E-5</v>
      </c>
      <c r="BG392">
        <v>3.1999999999999999E-5</v>
      </c>
      <c r="BH392" t="s">
        <v>878</v>
      </c>
      <c r="BI392">
        <v>6.9099999999999999E-4</v>
      </c>
      <c r="BJ392">
        <v>0.18099999999999999</v>
      </c>
      <c r="BK392">
        <v>3.3000000000000003E-5</v>
      </c>
      <c r="BL392">
        <v>1.8E-5</v>
      </c>
      <c r="BM392">
        <v>1.7200000000000001E-4</v>
      </c>
      <c r="BN392">
        <v>6.8999999999999999E-3</v>
      </c>
      <c r="BO392">
        <v>4.9200000000000003E-4</v>
      </c>
      <c r="BP392">
        <v>9.8499999999999998E-4</v>
      </c>
      <c r="BQ392">
        <v>1.16E-4</v>
      </c>
      <c r="BR392">
        <v>1.12E-2</v>
      </c>
      <c r="BS392">
        <v>6.6E-3</v>
      </c>
    </row>
    <row r="393" spans="1:71" x14ac:dyDescent="0.25">
      <c r="A393" t="s">
        <v>759</v>
      </c>
      <c r="B393">
        <v>1.9999999999999999E-6</v>
      </c>
      <c r="C393">
        <v>0.33</v>
      </c>
      <c r="D393">
        <v>2.5000000000000001E-4</v>
      </c>
      <c r="E393">
        <v>1.3E-6</v>
      </c>
      <c r="F393" t="s">
        <v>878</v>
      </c>
      <c r="G393">
        <v>6.4999999999999997E-4</v>
      </c>
      <c r="H393" t="s">
        <v>878</v>
      </c>
      <c r="I393" s="2">
        <v>9.9999999999999995E-7</v>
      </c>
      <c r="J393">
        <v>0.25</v>
      </c>
      <c r="K393" s="2">
        <v>2.0000000000000002E-5</v>
      </c>
      <c r="L393">
        <v>9.0000000000000006E-5</v>
      </c>
      <c r="M393" t="s">
        <v>878</v>
      </c>
      <c r="N393">
        <v>9.1000000000000004E-3</v>
      </c>
      <c r="O393">
        <v>7.4700000000000003E-2</v>
      </c>
      <c r="P393" t="s">
        <v>878</v>
      </c>
      <c r="Q393">
        <v>2.5999999999999998E-4</v>
      </c>
      <c r="R393">
        <v>1.1E-5</v>
      </c>
      <c r="S393">
        <v>1.0000000000000001E-5</v>
      </c>
      <c r="T393" s="2">
        <v>1.0000000000000001E-5</v>
      </c>
      <c r="U393">
        <v>3.98</v>
      </c>
      <c r="V393" t="s">
        <v>878</v>
      </c>
      <c r="W393">
        <v>1.0000000000000001E-5</v>
      </c>
      <c r="X393" t="s">
        <v>878</v>
      </c>
      <c r="Y393" t="s">
        <v>878</v>
      </c>
      <c r="Z393" t="s">
        <v>878</v>
      </c>
      <c r="AA393" s="2">
        <v>1.0000000000000001E-5</v>
      </c>
      <c r="AB393" t="s">
        <v>878</v>
      </c>
      <c r="AC393" t="s">
        <v>878</v>
      </c>
      <c r="AD393" s="2">
        <v>0.03</v>
      </c>
      <c r="AE393">
        <v>6.0000000000000002E-5</v>
      </c>
      <c r="AF393" t="s">
        <v>878</v>
      </c>
      <c r="AG393" s="2">
        <v>5.0000000000000004E-6</v>
      </c>
      <c r="AH393">
        <v>25.2</v>
      </c>
      <c r="AI393">
        <v>6.3E-2</v>
      </c>
      <c r="AJ393" t="s">
        <v>878</v>
      </c>
      <c r="AK393">
        <v>7.9000000000000001E-2</v>
      </c>
      <c r="AL393" s="2">
        <v>1E-4</v>
      </c>
      <c r="AM393">
        <v>5.0000000000000002E-5</v>
      </c>
      <c r="AN393">
        <v>0.24379999999999999</v>
      </c>
      <c r="AO393">
        <v>5.0000000000000001E-3</v>
      </c>
      <c r="AP393" s="2">
        <v>2.0000000000000001E-4</v>
      </c>
      <c r="AQ393" s="2">
        <v>1.9999999999999999E-7</v>
      </c>
      <c r="AR393">
        <v>1.1E-5</v>
      </c>
      <c r="AS393">
        <v>9.9999999999999995E-8</v>
      </c>
      <c r="AT393">
        <v>6.9999999999999994E-5</v>
      </c>
      <c r="AU393" t="s">
        <v>878</v>
      </c>
      <c r="AV393" t="s">
        <v>878</v>
      </c>
      <c r="AW393" t="s">
        <v>878</v>
      </c>
      <c r="AX393" t="s">
        <v>878</v>
      </c>
      <c r="AY393">
        <v>5.8E-5</v>
      </c>
      <c r="AZ393" t="s">
        <v>878</v>
      </c>
      <c r="BA393" t="s">
        <v>878</v>
      </c>
      <c r="BB393">
        <v>16.309999999999999</v>
      </c>
      <c r="BC393">
        <v>1.0000000000000001E-5</v>
      </c>
      <c r="BD393" s="2">
        <v>1E-4</v>
      </c>
      <c r="BE393">
        <v>3.8999999999999999E-4</v>
      </c>
      <c r="BF393" t="s">
        <v>878</v>
      </c>
      <c r="BG393" s="2">
        <v>2.0000000000000001E-4</v>
      </c>
      <c r="BH393" t="s">
        <v>878</v>
      </c>
      <c r="BI393" s="2">
        <v>1E-4</v>
      </c>
      <c r="BJ393">
        <v>1.9E-2</v>
      </c>
      <c r="BK393" t="s">
        <v>878</v>
      </c>
      <c r="BL393" s="2">
        <v>5.0000000000000004E-6</v>
      </c>
      <c r="BM393" s="2">
        <v>5.0000000000000002E-5</v>
      </c>
      <c r="BN393" t="s">
        <v>878</v>
      </c>
      <c r="BO393" t="s">
        <v>878</v>
      </c>
      <c r="BP393">
        <v>8.0000000000000007E-5</v>
      </c>
      <c r="BQ393">
        <v>1.0000000000000001E-5</v>
      </c>
      <c r="BR393">
        <v>3.5000000000000001E-3</v>
      </c>
      <c r="BS393">
        <v>6.3000000000000003E-4</v>
      </c>
    </row>
    <row r="394" spans="1:71" x14ac:dyDescent="0.25">
      <c r="A394" t="s">
        <v>761</v>
      </c>
      <c r="B394" t="s">
        <v>878</v>
      </c>
      <c r="C394" t="s">
        <v>878</v>
      </c>
      <c r="D394" t="s">
        <v>878</v>
      </c>
      <c r="E394" t="s">
        <v>878</v>
      </c>
      <c r="F394" t="s">
        <v>878</v>
      </c>
      <c r="G394" t="s">
        <v>878</v>
      </c>
      <c r="H394" t="s">
        <v>878</v>
      </c>
      <c r="I394" t="s">
        <v>878</v>
      </c>
      <c r="J394" t="s">
        <v>878</v>
      </c>
      <c r="K394" t="s">
        <v>878</v>
      </c>
      <c r="L394" t="s">
        <v>878</v>
      </c>
      <c r="M394" t="s">
        <v>878</v>
      </c>
      <c r="N394" t="s">
        <v>878</v>
      </c>
      <c r="O394" t="s">
        <v>878</v>
      </c>
      <c r="P394" t="s">
        <v>878</v>
      </c>
      <c r="Q394" t="s">
        <v>878</v>
      </c>
      <c r="R394" t="s">
        <v>878</v>
      </c>
      <c r="S394" t="s">
        <v>878</v>
      </c>
      <c r="T394" t="s">
        <v>878</v>
      </c>
      <c r="U394" t="s">
        <v>878</v>
      </c>
      <c r="V394" t="s">
        <v>878</v>
      </c>
      <c r="W394" t="s">
        <v>878</v>
      </c>
      <c r="X394" t="s">
        <v>878</v>
      </c>
      <c r="Y394" t="s">
        <v>878</v>
      </c>
      <c r="Z394" t="s">
        <v>878</v>
      </c>
      <c r="AA394" t="s">
        <v>878</v>
      </c>
      <c r="AB394" t="s">
        <v>878</v>
      </c>
      <c r="AC394" t="s">
        <v>878</v>
      </c>
      <c r="AD394" t="s">
        <v>878</v>
      </c>
      <c r="AE394" t="s">
        <v>878</v>
      </c>
      <c r="AF394" t="s">
        <v>878</v>
      </c>
      <c r="AG394" t="s">
        <v>878</v>
      </c>
      <c r="AH394" t="s">
        <v>878</v>
      </c>
      <c r="AI394" t="s">
        <v>878</v>
      </c>
      <c r="AJ394" t="s">
        <v>878</v>
      </c>
      <c r="AK394" t="s">
        <v>878</v>
      </c>
      <c r="AL394" t="s">
        <v>878</v>
      </c>
      <c r="AM394" t="s">
        <v>878</v>
      </c>
      <c r="AN394" t="s">
        <v>878</v>
      </c>
      <c r="AO394" t="s">
        <v>878</v>
      </c>
      <c r="AP394" t="s">
        <v>878</v>
      </c>
      <c r="AQ394" t="s">
        <v>878</v>
      </c>
      <c r="AR394" t="s">
        <v>878</v>
      </c>
      <c r="AS394" t="s">
        <v>878</v>
      </c>
      <c r="AT394" t="s">
        <v>878</v>
      </c>
      <c r="AU394" t="s">
        <v>878</v>
      </c>
      <c r="AV394" t="s">
        <v>878</v>
      </c>
      <c r="AW394" t="s">
        <v>878</v>
      </c>
      <c r="AX394" t="s">
        <v>878</v>
      </c>
      <c r="AY394" t="s">
        <v>878</v>
      </c>
      <c r="AZ394" t="s">
        <v>878</v>
      </c>
      <c r="BA394" t="s">
        <v>878</v>
      </c>
      <c r="BB394" t="s">
        <v>878</v>
      </c>
      <c r="BC394" t="s">
        <v>878</v>
      </c>
      <c r="BD394" t="s">
        <v>878</v>
      </c>
      <c r="BE394" t="s">
        <v>878</v>
      </c>
      <c r="BF394" t="s">
        <v>878</v>
      </c>
      <c r="BG394" t="s">
        <v>878</v>
      </c>
      <c r="BH394" t="s">
        <v>878</v>
      </c>
      <c r="BI394" t="s">
        <v>878</v>
      </c>
      <c r="BJ394" t="s">
        <v>878</v>
      </c>
      <c r="BK394" t="s">
        <v>878</v>
      </c>
      <c r="BL394" t="s">
        <v>878</v>
      </c>
      <c r="BM394" t="s">
        <v>878</v>
      </c>
      <c r="BN394" t="s">
        <v>878</v>
      </c>
      <c r="BO394" t="s">
        <v>878</v>
      </c>
      <c r="BP394" t="s">
        <v>878</v>
      </c>
      <c r="BQ394" t="s">
        <v>878</v>
      </c>
      <c r="BR394" t="s">
        <v>878</v>
      </c>
      <c r="BS394" t="s">
        <v>878</v>
      </c>
    </row>
    <row r="395" spans="1:71" x14ac:dyDescent="0.25">
      <c r="A395" t="s">
        <v>764</v>
      </c>
      <c r="B395" t="s">
        <v>878</v>
      </c>
      <c r="C395" t="s">
        <v>878</v>
      </c>
      <c r="D395" t="s">
        <v>878</v>
      </c>
      <c r="E395" t="s">
        <v>878</v>
      </c>
      <c r="F395" t="s">
        <v>878</v>
      </c>
      <c r="G395" t="s">
        <v>878</v>
      </c>
      <c r="H395" t="s">
        <v>878</v>
      </c>
      <c r="I395" t="s">
        <v>878</v>
      </c>
      <c r="J395" t="s">
        <v>878</v>
      </c>
      <c r="K395" t="s">
        <v>878</v>
      </c>
      <c r="L395" t="s">
        <v>878</v>
      </c>
      <c r="M395" t="s">
        <v>878</v>
      </c>
      <c r="N395" t="s">
        <v>878</v>
      </c>
      <c r="O395" t="s">
        <v>878</v>
      </c>
      <c r="P395" t="s">
        <v>878</v>
      </c>
      <c r="Q395" t="s">
        <v>878</v>
      </c>
      <c r="R395" t="s">
        <v>878</v>
      </c>
      <c r="S395" t="s">
        <v>878</v>
      </c>
      <c r="T395" t="s">
        <v>878</v>
      </c>
      <c r="U395" t="s">
        <v>878</v>
      </c>
      <c r="V395" t="s">
        <v>878</v>
      </c>
      <c r="W395" t="s">
        <v>878</v>
      </c>
      <c r="X395" t="s">
        <v>878</v>
      </c>
      <c r="Y395" t="s">
        <v>878</v>
      </c>
      <c r="Z395" t="s">
        <v>878</v>
      </c>
      <c r="AA395" t="s">
        <v>878</v>
      </c>
      <c r="AB395" t="s">
        <v>878</v>
      </c>
      <c r="AC395" t="s">
        <v>878</v>
      </c>
      <c r="AD395" t="s">
        <v>878</v>
      </c>
      <c r="AE395" t="s">
        <v>878</v>
      </c>
      <c r="AF395" t="s">
        <v>878</v>
      </c>
      <c r="AG395" t="s">
        <v>878</v>
      </c>
      <c r="AH395" t="s">
        <v>878</v>
      </c>
      <c r="AI395" t="s">
        <v>878</v>
      </c>
      <c r="AJ395" t="s">
        <v>878</v>
      </c>
      <c r="AK395" t="s">
        <v>878</v>
      </c>
      <c r="AL395" t="s">
        <v>878</v>
      </c>
      <c r="AM395" t="s">
        <v>878</v>
      </c>
      <c r="AN395" t="s">
        <v>878</v>
      </c>
      <c r="AO395" t="s">
        <v>878</v>
      </c>
      <c r="AP395" t="s">
        <v>878</v>
      </c>
      <c r="AQ395" t="s">
        <v>878</v>
      </c>
      <c r="AR395" t="s">
        <v>878</v>
      </c>
      <c r="AS395" t="s">
        <v>878</v>
      </c>
      <c r="AT395" t="s">
        <v>878</v>
      </c>
      <c r="AU395" t="s">
        <v>878</v>
      </c>
      <c r="AV395" t="s">
        <v>878</v>
      </c>
      <c r="AW395" t="s">
        <v>878</v>
      </c>
      <c r="AX395" t="s">
        <v>878</v>
      </c>
      <c r="AY395" t="s">
        <v>878</v>
      </c>
      <c r="AZ395" t="s">
        <v>878</v>
      </c>
      <c r="BA395" t="s">
        <v>878</v>
      </c>
      <c r="BB395" t="s">
        <v>878</v>
      </c>
      <c r="BC395" t="s">
        <v>878</v>
      </c>
      <c r="BD395" t="s">
        <v>878</v>
      </c>
      <c r="BE395" t="s">
        <v>878</v>
      </c>
      <c r="BF395" t="s">
        <v>878</v>
      </c>
      <c r="BG395" t="s">
        <v>878</v>
      </c>
      <c r="BH395" t="s">
        <v>878</v>
      </c>
      <c r="BI395" t="s">
        <v>878</v>
      </c>
      <c r="BJ395" t="s">
        <v>878</v>
      </c>
      <c r="BK395" t="s">
        <v>878</v>
      </c>
      <c r="BL395" t="s">
        <v>878</v>
      </c>
      <c r="BM395" t="s">
        <v>878</v>
      </c>
      <c r="BN395" t="s">
        <v>878</v>
      </c>
      <c r="BO395" t="s">
        <v>878</v>
      </c>
      <c r="BP395" t="s">
        <v>878</v>
      </c>
      <c r="BQ395" t="s">
        <v>878</v>
      </c>
      <c r="BR395" t="s">
        <v>878</v>
      </c>
      <c r="BS395" t="s">
        <v>878</v>
      </c>
    </row>
    <row r="396" spans="1:71" x14ac:dyDescent="0.25">
      <c r="A396" t="s">
        <v>765</v>
      </c>
      <c r="B396" t="s">
        <v>878</v>
      </c>
      <c r="C396" t="s">
        <v>878</v>
      </c>
      <c r="D396" t="s">
        <v>878</v>
      </c>
      <c r="E396" t="s">
        <v>878</v>
      </c>
      <c r="F396" t="s">
        <v>878</v>
      </c>
      <c r="G396" t="s">
        <v>878</v>
      </c>
      <c r="H396" t="s">
        <v>878</v>
      </c>
      <c r="I396" t="s">
        <v>878</v>
      </c>
      <c r="J396" t="s">
        <v>878</v>
      </c>
      <c r="K396" t="s">
        <v>878</v>
      </c>
      <c r="L396" t="s">
        <v>878</v>
      </c>
      <c r="M396" t="s">
        <v>878</v>
      </c>
      <c r="N396" t="s">
        <v>878</v>
      </c>
      <c r="O396" t="s">
        <v>878</v>
      </c>
      <c r="P396" t="s">
        <v>878</v>
      </c>
      <c r="Q396" t="s">
        <v>878</v>
      </c>
      <c r="R396" t="s">
        <v>878</v>
      </c>
      <c r="S396" t="s">
        <v>878</v>
      </c>
      <c r="T396" t="s">
        <v>878</v>
      </c>
      <c r="U396" t="s">
        <v>878</v>
      </c>
      <c r="V396" t="s">
        <v>878</v>
      </c>
      <c r="W396" t="s">
        <v>878</v>
      </c>
      <c r="X396" t="s">
        <v>878</v>
      </c>
      <c r="Y396" t="s">
        <v>878</v>
      </c>
      <c r="Z396" t="s">
        <v>878</v>
      </c>
      <c r="AA396" t="s">
        <v>878</v>
      </c>
      <c r="AB396" t="s">
        <v>878</v>
      </c>
      <c r="AC396" t="s">
        <v>878</v>
      </c>
      <c r="AD396" t="s">
        <v>878</v>
      </c>
      <c r="AE396" t="s">
        <v>878</v>
      </c>
      <c r="AF396" t="s">
        <v>878</v>
      </c>
      <c r="AG396" t="s">
        <v>878</v>
      </c>
      <c r="AH396" t="s">
        <v>878</v>
      </c>
      <c r="AI396" t="s">
        <v>878</v>
      </c>
      <c r="AJ396" t="s">
        <v>878</v>
      </c>
      <c r="AK396" t="s">
        <v>878</v>
      </c>
      <c r="AL396" t="s">
        <v>878</v>
      </c>
      <c r="AM396" t="s">
        <v>878</v>
      </c>
      <c r="AN396" t="s">
        <v>878</v>
      </c>
      <c r="AO396" t="s">
        <v>878</v>
      </c>
      <c r="AP396" t="s">
        <v>878</v>
      </c>
      <c r="AQ396" t="s">
        <v>878</v>
      </c>
      <c r="AR396" t="s">
        <v>878</v>
      </c>
      <c r="AS396" t="s">
        <v>878</v>
      </c>
      <c r="AT396" t="s">
        <v>878</v>
      </c>
      <c r="AU396" t="s">
        <v>878</v>
      </c>
      <c r="AV396" t="s">
        <v>878</v>
      </c>
      <c r="AW396" t="s">
        <v>878</v>
      </c>
      <c r="AX396" t="s">
        <v>878</v>
      </c>
      <c r="AY396" t="s">
        <v>878</v>
      </c>
      <c r="AZ396" t="s">
        <v>878</v>
      </c>
      <c r="BA396" t="s">
        <v>878</v>
      </c>
      <c r="BB396" t="s">
        <v>878</v>
      </c>
      <c r="BC396" t="s">
        <v>878</v>
      </c>
      <c r="BD396" t="s">
        <v>878</v>
      </c>
      <c r="BE396" t="s">
        <v>878</v>
      </c>
      <c r="BF396" t="s">
        <v>878</v>
      </c>
      <c r="BG396" t="s">
        <v>878</v>
      </c>
      <c r="BH396" t="s">
        <v>878</v>
      </c>
      <c r="BI396" t="s">
        <v>878</v>
      </c>
      <c r="BJ396" t="s">
        <v>878</v>
      </c>
      <c r="BK396" t="s">
        <v>878</v>
      </c>
      <c r="BL396" t="s">
        <v>878</v>
      </c>
      <c r="BM396" t="s">
        <v>878</v>
      </c>
      <c r="BN396" t="s">
        <v>878</v>
      </c>
      <c r="BO396" t="s">
        <v>878</v>
      </c>
      <c r="BP396" t="s">
        <v>878</v>
      </c>
      <c r="BQ396" t="s">
        <v>878</v>
      </c>
      <c r="BR396" t="s">
        <v>878</v>
      </c>
      <c r="BS396" t="s">
        <v>878</v>
      </c>
    </row>
    <row r="397" spans="1:71" x14ac:dyDescent="0.25">
      <c r="A397" t="s">
        <v>766</v>
      </c>
      <c r="B397" t="s">
        <v>878</v>
      </c>
      <c r="C397" t="s">
        <v>878</v>
      </c>
      <c r="D397" t="s">
        <v>878</v>
      </c>
      <c r="E397" t="s">
        <v>878</v>
      </c>
      <c r="F397" t="s">
        <v>878</v>
      </c>
      <c r="G397" t="s">
        <v>878</v>
      </c>
      <c r="H397" t="s">
        <v>878</v>
      </c>
      <c r="I397" t="s">
        <v>878</v>
      </c>
      <c r="J397" t="s">
        <v>878</v>
      </c>
      <c r="K397" t="s">
        <v>878</v>
      </c>
      <c r="L397" t="s">
        <v>878</v>
      </c>
      <c r="M397" t="s">
        <v>878</v>
      </c>
      <c r="N397" t="s">
        <v>878</v>
      </c>
      <c r="O397" t="s">
        <v>878</v>
      </c>
      <c r="P397" t="s">
        <v>878</v>
      </c>
      <c r="Q397" t="s">
        <v>878</v>
      </c>
      <c r="R397" t="s">
        <v>878</v>
      </c>
      <c r="S397" t="s">
        <v>878</v>
      </c>
      <c r="T397" t="s">
        <v>878</v>
      </c>
      <c r="U397" t="s">
        <v>878</v>
      </c>
      <c r="V397" t="s">
        <v>878</v>
      </c>
      <c r="W397" t="s">
        <v>878</v>
      </c>
      <c r="X397" t="s">
        <v>878</v>
      </c>
      <c r="Y397" t="s">
        <v>878</v>
      </c>
      <c r="Z397" t="s">
        <v>878</v>
      </c>
      <c r="AA397" t="s">
        <v>878</v>
      </c>
      <c r="AB397" t="s">
        <v>878</v>
      </c>
      <c r="AC397" t="s">
        <v>878</v>
      </c>
      <c r="AD397" t="s">
        <v>878</v>
      </c>
      <c r="AE397" t="s">
        <v>878</v>
      </c>
      <c r="AF397" t="s">
        <v>878</v>
      </c>
      <c r="AG397" t="s">
        <v>878</v>
      </c>
      <c r="AH397" t="s">
        <v>878</v>
      </c>
      <c r="AI397" t="s">
        <v>878</v>
      </c>
      <c r="AJ397" t="s">
        <v>878</v>
      </c>
      <c r="AK397" t="s">
        <v>878</v>
      </c>
      <c r="AL397" t="s">
        <v>878</v>
      </c>
      <c r="AM397" t="s">
        <v>878</v>
      </c>
      <c r="AN397" t="s">
        <v>878</v>
      </c>
      <c r="AO397" t="s">
        <v>878</v>
      </c>
      <c r="AP397" t="s">
        <v>878</v>
      </c>
      <c r="AQ397" t="s">
        <v>878</v>
      </c>
      <c r="AR397" t="s">
        <v>878</v>
      </c>
      <c r="AS397" t="s">
        <v>878</v>
      </c>
      <c r="AT397" t="s">
        <v>878</v>
      </c>
      <c r="AU397" t="s">
        <v>878</v>
      </c>
      <c r="AV397" t="s">
        <v>878</v>
      </c>
      <c r="AW397" t="s">
        <v>878</v>
      </c>
      <c r="AX397" t="s">
        <v>878</v>
      </c>
      <c r="AY397" t="s">
        <v>878</v>
      </c>
      <c r="AZ397" t="s">
        <v>878</v>
      </c>
      <c r="BA397" t="s">
        <v>878</v>
      </c>
      <c r="BB397" t="s">
        <v>878</v>
      </c>
      <c r="BC397" t="s">
        <v>878</v>
      </c>
      <c r="BD397" t="s">
        <v>878</v>
      </c>
      <c r="BE397" t="s">
        <v>878</v>
      </c>
      <c r="BF397" t="s">
        <v>878</v>
      </c>
      <c r="BG397" t="s">
        <v>878</v>
      </c>
      <c r="BH397" t="s">
        <v>878</v>
      </c>
      <c r="BI397" t="s">
        <v>878</v>
      </c>
      <c r="BJ397" t="s">
        <v>878</v>
      </c>
      <c r="BK397" t="s">
        <v>878</v>
      </c>
      <c r="BL397" t="s">
        <v>878</v>
      </c>
      <c r="BM397" t="s">
        <v>878</v>
      </c>
      <c r="BN397" t="s">
        <v>878</v>
      </c>
      <c r="BO397" t="s">
        <v>878</v>
      </c>
      <c r="BP397" t="s">
        <v>878</v>
      </c>
      <c r="BQ397" t="s">
        <v>878</v>
      </c>
      <c r="BR397" t="s">
        <v>878</v>
      </c>
      <c r="BS397" t="s">
        <v>878</v>
      </c>
    </row>
    <row r="398" spans="1:71" x14ac:dyDescent="0.25">
      <c r="A398" t="s">
        <v>767</v>
      </c>
      <c r="B398" t="s">
        <v>878</v>
      </c>
      <c r="C398">
        <v>7.2507346000000004</v>
      </c>
      <c r="D398">
        <v>1.47E-3</v>
      </c>
      <c r="E398">
        <v>5.9999999999999997E-7</v>
      </c>
      <c r="F398" t="s">
        <v>878</v>
      </c>
      <c r="G398" t="s">
        <v>878</v>
      </c>
      <c r="H398" t="s">
        <v>878</v>
      </c>
      <c r="I398" t="s">
        <v>878</v>
      </c>
      <c r="J398" t="s">
        <v>878</v>
      </c>
      <c r="K398" t="s">
        <v>878</v>
      </c>
      <c r="L398" t="s">
        <v>878</v>
      </c>
      <c r="M398" t="s">
        <v>878</v>
      </c>
      <c r="N398">
        <v>1.5699999999999999E-2</v>
      </c>
      <c r="O398">
        <v>2.2800000000000001E-2</v>
      </c>
      <c r="P398" t="s">
        <v>878</v>
      </c>
      <c r="Q398">
        <v>3.1600000000000003E-2</v>
      </c>
      <c r="R398" t="s">
        <v>878</v>
      </c>
      <c r="S398" t="s">
        <v>878</v>
      </c>
      <c r="T398" t="s">
        <v>878</v>
      </c>
      <c r="U398">
        <v>9.6300000000000008</v>
      </c>
      <c r="V398" t="s">
        <v>878</v>
      </c>
      <c r="W398" t="s">
        <v>878</v>
      </c>
      <c r="X398" t="s">
        <v>878</v>
      </c>
      <c r="Y398" t="s">
        <v>878</v>
      </c>
      <c r="Z398" t="s">
        <v>878</v>
      </c>
      <c r="AA398" t="s">
        <v>878</v>
      </c>
      <c r="AB398" t="s">
        <v>878</v>
      </c>
      <c r="AC398" t="s">
        <v>878</v>
      </c>
      <c r="AD398" t="s">
        <v>878</v>
      </c>
      <c r="AE398" t="s">
        <v>878</v>
      </c>
      <c r="AF398" t="s">
        <v>878</v>
      </c>
      <c r="AG398" t="s">
        <v>878</v>
      </c>
      <c r="AH398">
        <v>4.0524012000000003</v>
      </c>
      <c r="AI398" t="s">
        <v>878</v>
      </c>
      <c r="AJ398" t="s">
        <v>878</v>
      </c>
      <c r="AK398" t="s">
        <v>878</v>
      </c>
      <c r="AL398" t="s">
        <v>878</v>
      </c>
      <c r="AM398" t="s">
        <v>878</v>
      </c>
      <c r="AN398">
        <v>0.69199999999999995</v>
      </c>
      <c r="AO398" t="s">
        <v>878</v>
      </c>
      <c r="AP398" t="s">
        <v>878</v>
      </c>
      <c r="AQ398">
        <v>4.0999999999999997E-6</v>
      </c>
      <c r="AR398" t="s">
        <v>878</v>
      </c>
      <c r="AS398">
        <v>3.5999999999999998E-6</v>
      </c>
      <c r="AT398" t="s">
        <v>878</v>
      </c>
      <c r="AU398" t="s">
        <v>878</v>
      </c>
      <c r="AV398" t="s">
        <v>878</v>
      </c>
      <c r="AW398" t="s">
        <v>878</v>
      </c>
      <c r="AX398">
        <v>1.74</v>
      </c>
      <c r="AY398" t="s">
        <v>878</v>
      </c>
      <c r="AZ398" t="s">
        <v>878</v>
      </c>
      <c r="BA398" t="s">
        <v>878</v>
      </c>
      <c r="BB398">
        <v>22.857567599999999</v>
      </c>
      <c r="BC398" t="s">
        <v>878</v>
      </c>
      <c r="BD398" t="s">
        <v>878</v>
      </c>
      <c r="BE398" t="s">
        <v>878</v>
      </c>
      <c r="BF398" t="s">
        <v>878</v>
      </c>
      <c r="BG398" t="s">
        <v>878</v>
      </c>
      <c r="BH398" t="s">
        <v>878</v>
      </c>
      <c r="BI398" t="s">
        <v>878</v>
      </c>
      <c r="BJ398" t="s">
        <v>878</v>
      </c>
      <c r="BK398" t="s">
        <v>878</v>
      </c>
      <c r="BL398" t="s">
        <v>878</v>
      </c>
      <c r="BM398" t="s">
        <v>878</v>
      </c>
      <c r="BN398" t="s">
        <v>878</v>
      </c>
      <c r="BO398" t="s">
        <v>878</v>
      </c>
      <c r="BP398" t="s">
        <v>878</v>
      </c>
      <c r="BQ398" t="s">
        <v>878</v>
      </c>
      <c r="BR398" t="s">
        <v>878</v>
      </c>
      <c r="BS398" t="s">
        <v>878</v>
      </c>
    </row>
    <row r="399" spans="1:71" x14ac:dyDescent="0.25">
      <c r="A399" t="s">
        <v>768</v>
      </c>
      <c r="B399">
        <v>2.3E-5</v>
      </c>
      <c r="C399">
        <v>4.79</v>
      </c>
      <c r="D399">
        <v>1.46E-2</v>
      </c>
      <c r="E399" t="s">
        <v>878</v>
      </c>
      <c r="F399" t="s">
        <v>878</v>
      </c>
      <c r="G399">
        <v>3.3000000000000002E-2</v>
      </c>
      <c r="H399">
        <v>1.02E-4</v>
      </c>
      <c r="I399">
        <v>6.7999999999999999E-5</v>
      </c>
      <c r="J399">
        <v>2.79</v>
      </c>
      <c r="K399">
        <v>3.1000000000000001E-5</v>
      </c>
      <c r="L399">
        <v>4.3600000000000002E-3</v>
      </c>
      <c r="M399" t="s">
        <v>878</v>
      </c>
      <c r="N399">
        <v>1.3100000000000001E-2</v>
      </c>
      <c r="O399">
        <v>9.6100000000000005E-2</v>
      </c>
      <c r="P399">
        <v>3.3700000000000001E-4</v>
      </c>
      <c r="Q399">
        <v>2.2200000000000001E-2</v>
      </c>
      <c r="R399">
        <v>2.7399999999999999E-4</v>
      </c>
      <c r="S399">
        <v>1.6899999999999999E-4</v>
      </c>
      <c r="T399">
        <v>7.3999999999999996E-5</v>
      </c>
      <c r="U399">
        <v>6.84</v>
      </c>
      <c r="V399">
        <v>1.17E-3</v>
      </c>
      <c r="W399">
        <v>2.7500000000000002E-4</v>
      </c>
      <c r="X399" t="s">
        <v>878</v>
      </c>
      <c r="Y399">
        <v>2.5099999999999998E-4</v>
      </c>
      <c r="Z399" t="s">
        <v>878</v>
      </c>
      <c r="AA399">
        <v>5.5999999999999999E-5</v>
      </c>
      <c r="AB399">
        <v>4.8999999999999997E-6</v>
      </c>
      <c r="AC399" t="s">
        <v>878</v>
      </c>
      <c r="AD399">
        <v>1.1399999999999999</v>
      </c>
      <c r="AE399">
        <v>2.4399999999999999E-3</v>
      </c>
      <c r="AF399">
        <v>3.3300000000000001E-3</v>
      </c>
      <c r="AG399" t="s">
        <v>878</v>
      </c>
      <c r="AH399">
        <v>9.59</v>
      </c>
      <c r="AI399">
        <v>0.10100000000000001</v>
      </c>
      <c r="AJ399">
        <v>4.0099999999999999E-4</v>
      </c>
      <c r="AK399">
        <v>1.01</v>
      </c>
      <c r="AL399">
        <v>5.5000000000000003E-4</v>
      </c>
      <c r="AM399">
        <v>1.6900000000000001E-3</v>
      </c>
      <c r="AN399">
        <v>0.70860000000000001</v>
      </c>
      <c r="AO399">
        <v>2.5999999999999999E-2</v>
      </c>
      <c r="AP399">
        <v>1.49E-3</v>
      </c>
      <c r="AQ399" t="s">
        <v>878</v>
      </c>
      <c r="AR399">
        <v>4.7899999999999999E-4</v>
      </c>
      <c r="AS399" t="s">
        <v>878</v>
      </c>
      <c r="AT399">
        <v>4.7200000000000002E-3</v>
      </c>
      <c r="AU399" t="s">
        <v>878</v>
      </c>
      <c r="AV399" t="s">
        <v>878</v>
      </c>
      <c r="AW399" t="s">
        <v>878</v>
      </c>
      <c r="AX399">
        <v>1.49</v>
      </c>
      <c r="AY399">
        <v>8.7000000000000001E-5</v>
      </c>
      <c r="AZ399">
        <v>1.2800000000000001E-3</v>
      </c>
      <c r="BA399" t="s">
        <v>878</v>
      </c>
      <c r="BB399">
        <v>23.92</v>
      </c>
      <c r="BC399">
        <v>2.99E-4</v>
      </c>
      <c r="BD399">
        <v>1.4300000000000001E-4</v>
      </c>
      <c r="BE399">
        <v>6.4000000000000003E-3</v>
      </c>
      <c r="BF399">
        <v>4.3000000000000002E-5</v>
      </c>
      <c r="BG399">
        <v>4.3999999999999999E-5</v>
      </c>
      <c r="BH399" t="s">
        <v>878</v>
      </c>
      <c r="BI399">
        <v>1.1299999999999999E-3</v>
      </c>
      <c r="BJ399">
        <v>0.216</v>
      </c>
      <c r="BK399">
        <v>3.4999999999999997E-5</v>
      </c>
      <c r="BL399">
        <v>2.5999999999999998E-5</v>
      </c>
      <c r="BM399">
        <v>4.6799999999999999E-4</v>
      </c>
      <c r="BN399">
        <v>7.7000000000000002E-3</v>
      </c>
      <c r="BO399">
        <v>4.0200000000000001E-4</v>
      </c>
      <c r="BP399">
        <v>1.2800000000000001E-3</v>
      </c>
      <c r="BQ399">
        <v>1.64E-4</v>
      </c>
      <c r="BR399">
        <v>9.9000000000000008E-3</v>
      </c>
      <c r="BS399">
        <v>8.8000000000000005E-3</v>
      </c>
    </row>
    <row r="400" spans="1:71" x14ac:dyDescent="0.25">
      <c r="A400" t="s">
        <v>769</v>
      </c>
      <c r="B400" t="s">
        <v>878</v>
      </c>
      <c r="C400">
        <v>52.184118900000001</v>
      </c>
      <c r="D400" t="s">
        <v>878</v>
      </c>
      <c r="E400" t="s">
        <v>878</v>
      </c>
      <c r="F400" t="s">
        <v>878</v>
      </c>
      <c r="G400" t="s">
        <v>878</v>
      </c>
      <c r="H400" t="s">
        <v>878</v>
      </c>
      <c r="I400" t="s">
        <v>878</v>
      </c>
      <c r="J400">
        <v>2.2155399999999999E-2</v>
      </c>
      <c r="K400" t="s">
        <v>878</v>
      </c>
      <c r="L400" t="s">
        <v>878</v>
      </c>
      <c r="M400" t="s">
        <v>878</v>
      </c>
      <c r="N400" t="s">
        <v>878</v>
      </c>
      <c r="O400">
        <v>1.7650000000000001E-4</v>
      </c>
      <c r="P400" t="s">
        <v>878</v>
      </c>
      <c r="Q400" t="s">
        <v>878</v>
      </c>
      <c r="R400" t="s">
        <v>878</v>
      </c>
      <c r="S400" t="s">
        <v>878</v>
      </c>
      <c r="T400" t="s">
        <v>878</v>
      </c>
      <c r="U400">
        <v>6.2947999999999997E-3</v>
      </c>
      <c r="V400" t="s">
        <v>878</v>
      </c>
      <c r="W400" t="s">
        <v>878</v>
      </c>
      <c r="X400" t="s">
        <v>878</v>
      </c>
      <c r="Y400" t="s">
        <v>878</v>
      </c>
      <c r="Z400" t="s">
        <v>878</v>
      </c>
      <c r="AA400" t="s">
        <v>878</v>
      </c>
      <c r="AB400" t="s">
        <v>878</v>
      </c>
      <c r="AC400" t="s">
        <v>878</v>
      </c>
      <c r="AD400" s="2">
        <v>8.3014999999999999E-3</v>
      </c>
      <c r="AE400" t="s">
        <v>878</v>
      </c>
      <c r="AF400" t="s">
        <v>878</v>
      </c>
      <c r="AG400" t="s">
        <v>878</v>
      </c>
      <c r="AH400" s="2">
        <v>6.0304E-3</v>
      </c>
      <c r="AI400">
        <v>2.788E-4</v>
      </c>
      <c r="AJ400" t="s">
        <v>878</v>
      </c>
      <c r="AK400">
        <v>0.29303370000000001</v>
      </c>
      <c r="AL400" t="s">
        <v>878</v>
      </c>
      <c r="AM400" t="s">
        <v>878</v>
      </c>
      <c r="AN400" t="s">
        <v>878</v>
      </c>
      <c r="AO400">
        <v>4.3639999999999998E-4</v>
      </c>
      <c r="AP400" t="s">
        <v>878</v>
      </c>
      <c r="AQ400" t="s">
        <v>878</v>
      </c>
      <c r="AR400" t="s">
        <v>878</v>
      </c>
      <c r="AS400" t="s">
        <v>878</v>
      </c>
      <c r="AT400" t="s">
        <v>878</v>
      </c>
      <c r="AU400" t="s">
        <v>878</v>
      </c>
      <c r="AV400" t="s">
        <v>878</v>
      </c>
      <c r="AW400" t="s">
        <v>878</v>
      </c>
      <c r="AX400" t="s">
        <v>878</v>
      </c>
      <c r="AY400" t="s">
        <v>878</v>
      </c>
      <c r="AZ400" t="s">
        <v>878</v>
      </c>
      <c r="BA400" t="s">
        <v>878</v>
      </c>
      <c r="BB400">
        <v>5.6091999999999999E-3</v>
      </c>
      <c r="BC400" t="s">
        <v>878</v>
      </c>
      <c r="BD400" t="s">
        <v>878</v>
      </c>
      <c r="BE400" s="2">
        <v>8.4559000000000006E-3</v>
      </c>
      <c r="BF400" t="s">
        <v>878</v>
      </c>
      <c r="BG400" t="s">
        <v>878</v>
      </c>
      <c r="BH400" t="s">
        <v>878</v>
      </c>
      <c r="BI400" t="s">
        <v>878</v>
      </c>
      <c r="BJ400">
        <v>1.7979999999999999E-3</v>
      </c>
      <c r="BK400" t="s">
        <v>878</v>
      </c>
      <c r="BL400" t="s">
        <v>878</v>
      </c>
      <c r="BM400" t="s">
        <v>878</v>
      </c>
      <c r="BN400" s="2">
        <v>5.6019999999999996E-4</v>
      </c>
      <c r="BO400" t="s">
        <v>878</v>
      </c>
      <c r="BP400" t="s">
        <v>878</v>
      </c>
      <c r="BQ400" t="s">
        <v>878</v>
      </c>
      <c r="BR400" t="s">
        <v>878</v>
      </c>
      <c r="BS400" t="s">
        <v>878</v>
      </c>
    </row>
    <row r="401" spans="1:71" x14ac:dyDescent="0.25">
      <c r="A401" t="s">
        <v>772</v>
      </c>
      <c r="B401" t="s">
        <v>878</v>
      </c>
      <c r="C401">
        <v>1.2807866999999999</v>
      </c>
      <c r="D401">
        <v>2.48E-3</v>
      </c>
      <c r="E401">
        <v>1.3999999999999999E-6</v>
      </c>
      <c r="F401" t="s">
        <v>878</v>
      </c>
      <c r="G401" t="s">
        <v>878</v>
      </c>
      <c r="H401" t="s">
        <v>878</v>
      </c>
      <c r="I401" t="s">
        <v>878</v>
      </c>
      <c r="J401" t="s">
        <v>878</v>
      </c>
      <c r="K401" t="s">
        <v>878</v>
      </c>
      <c r="L401" t="s">
        <v>878</v>
      </c>
      <c r="M401" t="s">
        <v>878</v>
      </c>
      <c r="N401">
        <v>2.86E-2</v>
      </c>
      <c r="O401">
        <v>0.1668</v>
      </c>
      <c r="P401" t="s">
        <v>878</v>
      </c>
      <c r="Q401">
        <v>8.77E-2</v>
      </c>
      <c r="R401" t="s">
        <v>878</v>
      </c>
      <c r="S401" t="s">
        <v>878</v>
      </c>
      <c r="T401" t="s">
        <v>878</v>
      </c>
      <c r="U401">
        <v>9.1999999999999993</v>
      </c>
      <c r="V401" t="s">
        <v>878</v>
      </c>
      <c r="W401" t="s">
        <v>878</v>
      </c>
      <c r="X401" t="s">
        <v>878</v>
      </c>
      <c r="Y401" t="s">
        <v>878</v>
      </c>
      <c r="Z401" t="s">
        <v>878</v>
      </c>
      <c r="AA401" t="s">
        <v>878</v>
      </c>
      <c r="AB401" t="s">
        <v>878</v>
      </c>
      <c r="AC401" t="s">
        <v>878</v>
      </c>
      <c r="AD401" t="s">
        <v>878</v>
      </c>
      <c r="AE401" t="s">
        <v>878</v>
      </c>
      <c r="AF401" t="s">
        <v>878</v>
      </c>
      <c r="AG401" t="s">
        <v>878</v>
      </c>
      <c r="AH401">
        <v>19.658970199999999</v>
      </c>
      <c r="AI401" t="s">
        <v>878</v>
      </c>
      <c r="AJ401" t="s">
        <v>878</v>
      </c>
      <c r="AK401" t="s">
        <v>878</v>
      </c>
      <c r="AL401" t="s">
        <v>878</v>
      </c>
      <c r="AM401" t="s">
        <v>878</v>
      </c>
      <c r="AN401">
        <v>1.44</v>
      </c>
      <c r="AO401" t="s">
        <v>878</v>
      </c>
      <c r="AP401" t="s">
        <v>878</v>
      </c>
      <c r="AQ401">
        <v>7.7999999999999999E-6</v>
      </c>
      <c r="AR401" t="s">
        <v>878</v>
      </c>
      <c r="AS401">
        <v>6.3999999999999997E-6</v>
      </c>
      <c r="AT401" t="s">
        <v>878</v>
      </c>
      <c r="AU401" t="s">
        <v>878</v>
      </c>
      <c r="AV401" t="s">
        <v>878</v>
      </c>
      <c r="AW401" t="s">
        <v>878</v>
      </c>
      <c r="AX401">
        <v>3.31</v>
      </c>
      <c r="AY401" t="s">
        <v>878</v>
      </c>
      <c r="AZ401" t="s">
        <v>878</v>
      </c>
      <c r="BA401" t="s">
        <v>878</v>
      </c>
      <c r="BB401">
        <v>17.014631099999999</v>
      </c>
      <c r="BC401" t="s">
        <v>878</v>
      </c>
      <c r="BD401" t="s">
        <v>878</v>
      </c>
      <c r="BE401" t="s">
        <v>878</v>
      </c>
      <c r="BF401" t="s">
        <v>878</v>
      </c>
      <c r="BG401" t="s">
        <v>878</v>
      </c>
      <c r="BH401" t="s">
        <v>878</v>
      </c>
      <c r="BI401" t="s">
        <v>878</v>
      </c>
      <c r="BJ401" t="s">
        <v>878</v>
      </c>
      <c r="BK401" t="s">
        <v>878</v>
      </c>
      <c r="BL401" t="s">
        <v>878</v>
      </c>
      <c r="BM401" t="s">
        <v>878</v>
      </c>
      <c r="BN401" t="s">
        <v>878</v>
      </c>
      <c r="BO401" t="s">
        <v>878</v>
      </c>
      <c r="BP401" t="s">
        <v>878</v>
      </c>
      <c r="BQ401" t="s">
        <v>878</v>
      </c>
      <c r="BR401" t="s">
        <v>878</v>
      </c>
      <c r="BS401" t="s">
        <v>878</v>
      </c>
    </row>
    <row r="402" spans="1:71" x14ac:dyDescent="0.25">
      <c r="A402" t="s">
        <v>773</v>
      </c>
      <c r="B402">
        <v>3.7100000000000001E-5</v>
      </c>
      <c r="C402">
        <v>3.87</v>
      </c>
      <c r="D402">
        <v>2.93E-2</v>
      </c>
      <c r="E402" t="s">
        <v>878</v>
      </c>
      <c r="F402" t="s">
        <v>878</v>
      </c>
      <c r="G402">
        <v>2.0500000000000001E-2</v>
      </c>
      <c r="H402" t="s">
        <v>878</v>
      </c>
      <c r="I402">
        <v>1.13E-4</v>
      </c>
      <c r="J402">
        <v>3.16</v>
      </c>
      <c r="K402">
        <v>4.1E-5</v>
      </c>
      <c r="L402">
        <v>2.96E-3</v>
      </c>
      <c r="M402" t="s">
        <v>878</v>
      </c>
      <c r="N402">
        <v>2.4E-2</v>
      </c>
      <c r="O402">
        <v>0.1172</v>
      </c>
      <c r="P402">
        <v>3.0200000000000002E-4</v>
      </c>
      <c r="Q402">
        <v>4.4699999999999997E-2</v>
      </c>
      <c r="R402">
        <v>2.14E-4</v>
      </c>
      <c r="S402">
        <v>1.3100000000000001E-4</v>
      </c>
      <c r="T402">
        <v>6.2000000000000003E-5</v>
      </c>
      <c r="U402">
        <v>8.6199999999999992</v>
      </c>
      <c r="V402">
        <v>9.3400000000000004E-4</v>
      </c>
      <c r="W402" t="s">
        <v>878</v>
      </c>
      <c r="X402" t="s">
        <v>878</v>
      </c>
      <c r="Y402">
        <v>1.73E-4</v>
      </c>
      <c r="Z402" t="s">
        <v>878</v>
      </c>
      <c r="AA402">
        <v>4.5000000000000003E-5</v>
      </c>
      <c r="AB402">
        <v>5.8000000000000004E-6</v>
      </c>
      <c r="AC402" t="s">
        <v>878</v>
      </c>
      <c r="AD402">
        <v>0.621</v>
      </c>
      <c r="AE402">
        <v>1.66E-3</v>
      </c>
      <c r="AF402">
        <v>2.7200000000000002E-3</v>
      </c>
      <c r="AG402" t="s">
        <v>878</v>
      </c>
      <c r="AH402">
        <v>11.72</v>
      </c>
      <c r="AI402">
        <v>0.11600000000000001</v>
      </c>
      <c r="AJ402" t="s">
        <v>878</v>
      </c>
      <c r="AK402">
        <v>0.78200000000000003</v>
      </c>
      <c r="AL402">
        <v>4.1300000000000001E-4</v>
      </c>
      <c r="AM402">
        <v>1.1900000000000001E-3</v>
      </c>
      <c r="AN402">
        <v>1.5044</v>
      </c>
      <c r="AO402">
        <v>2.3E-2</v>
      </c>
      <c r="AP402">
        <v>1.72E-3</v>
      </c>
      <c r="AQ402" t="s">
        <v>878</v>
      </c>
      <c r="AR402">
        <v>3.3700000000000001E-4</v>
      </c>
      <c r="AS402" t="s">
        <v>878</v>
      </c>
      <c r="AT402">
        <v>3.0999999999999999E-3</v>
      </c>
      <c r="AU402" t="s">
        <v>878</v>
      </c>
      <c r="AV402" t="s">
        <v>878</v>
      </c>
      <c r="AW402" t="s">
        <v>878</v>
      </c>
      <c r="AX402">
        <v>2.94</v>
      </c>
      <c r="AY402">
        <v>1.3300000000000001E-4</v>
      </c>
      <c r="AZ402">
        <v>1.2700000000000001E-3</v>
      </c>
      <c r="BA402" t="s">
        <v>878</v>
      </c>
      <c r="BB402">
        <v>20.89</v>
      </c>
      <c r="BC402">
        <v>2.22E-4</v>
      </c>
      <c r="BD402">
        <v>1.2799999999999999E-4</v>
      </c>
      <c r="BE402">
        <v>6.8999999999999999E-3</v>
      </c>
      <c r="BF402">
        <v>3.1000000000000001E-5</v>
      </c>
      <c r="BG402">
        <v>3.6000000000000001E-5</v>
      </c>
      <c r="BH402" t="s">
        <v>878</v>
      </c>
      <c r="BI402">
        <v>6.9399999999999996E-4</v>
      </c>
      <c r="BJ402">
        <v>0.192</v>
      </c>
      <c r="BK402">
        <v>4.1E-5</v>
      </c>
      <c r="BL402">
        <v>1.9000000000000001E-5</v>
      </c>
      <c r="BM402">
        <v>2.1000000000000001E-4</v>
      </c>
      <c r="BN402">
        <v>7.3000000000000001E-3</v>
      </c>
      <c r="BO402">
        <v>4.6200000000000001E-4</v>
      </c>
      <c r="BP402">
        <v>1.09E-3</v>
      </c>
      <c r="BQ402">
        <v>1.21E-4</v>
      </c>
      <c r="BR402">
        <v>1.14E-2</v>
      </c>
      <c r="BS402">
        <v>6.4000000000000003E-3</v>
      </c>
    </row>
    <row r="403" spans="1:71" x14ac:dyDescent="0.25">
      <c r="A403" t="s">
        <v>774</v>
      </c>
      <c r="B403" t="s">
        <v>878</v>
      </c>
      <c r="C403">
        <v>1.1643515</v>
      </c>
      <c r="D403">
        <v>4.96E-3</v>
      </c>
      <c r="E403">
        <v>2.0999999999999998E-6</v>
      </c>
      <c r="F403" t="s">
        <v>878</v>
      </c>
      <c r="G403" t="s">
        <v>878</v>
      </c>
      <c r="H403" t="s">
        <v>878</v>
      </c>
      <c r="I403" t="s">
        <v>878</v>
      </c>
      <c r="J403" t="s">
        <v>878</v>
      </c>
      <c r="K403" t="s">
        <v>878</v>
      </c>
      <c r="L403" t="s">
        <v>878</v>
      </c>
      <c r="M403" t="s">
        <v>878</v>
      </c>
      <c r="N403">
        <v>5.5399999999999998E-2</v>
      </c>
      <c r="O403">
        <v>0.1303</v>
      </c>
      <c r="P403" t="s">
        <v>878</v>
      </c>
      <c r="Q403">
        <v>0.1178</v>
      </c>
      <c r="R403" t="s">
        <v>878</v>
      </c>
      <c r="S403" t="s">
        <v>878</v>
      </c>
      <c r="T403" t="s">
        <v>878</v>
      </c>
      <c r="U403">
        <v>13.8</v>
      </c>
      <c r="V403" t="s">
        <v>878</v>
      </c>
      <c r="W403" t="s">
        <v>878</v>
      </c>
      <c r="X403" t="s">
        <v>878</v>
      </c>
      <c r="Y403" t="s">
        <v>878</v>
      </c>
      <c r="Z403" t="s">
        <v>878</v>
      </c>
      <c r="AA403" t="s">
        <v>878</v>
      </c>
      <c r="AB403" t="s">
        <v>878</v>
      </c>
      <c r="AC403" t="s">
        <v>878</v>
      </c>
      <c r="AD403" t="s">
        <v>878</v>
      </c>
      <c r="AE403" t="s">
        <v>878</v>
      </c>
      <c r="AF403" t="s">
        <v>878</v>
      </c>
      <c r="AG403" t="s">
        <v>878</v>
      </c>
      <c r="AH403">
        <v>16.945308699999998</v>
      </c>
      <c r="AI403" t="s">
        <v>878</v>
      </c>
      <c r="AJ403" t="s">
        <v>878</v>
      </c>
      <c r="AK403" t="s">
        <v>878</v>
      </c>
      <c r="AL403" t="s">
        <v>878</v>
      </c>
      <c r="AM403" t="s">
        <v>878</v>
      </c>
      <c r="AN403">
        <v>3.24</v>
      </c>
      <c r="AO403" t="s">
        <v>878</v>
      </c>
      <c r="AP403" t="s">
        <v>878</v>
      </c>
      <c r="AQ403">
        <v>1.7200000000000001E-5</v>
      </c>
      <c r="AR403" t="s">
        <v>878</v>
      </c>
      <c r="AS403">
        <v>2.23E-5</v>
      </c>
      <c r="AT403" t="s">
        <v>878</v>
      </c>
      <c r="AU403" t="s">
        <v>878</v>
      </c>
      <c r="AV403" t="s">
        <v>878</v>
      </c>
      <c r="AW403" t="s">
        <v>878</v>
      </c>
      <c r="AX403">
        <v>7.73</v>
      </c>
      <c r="AY403" t="s">
        <v>878</v>
      </c>
      <c r="AZ403" t="s">
        <v>878</v>
      </c>
      <c r="BA403" t="s">
        <v>878</v>
      </c>
      <c r="BB403">
        <v>15.144891400000001</v>
      </c>
      <c r="BC403" t="s">
        <v>878</v>
      </c>
      <c r="BD403" t="s">
        <v>878</v>
      </c>
      <c r="BE403" t="s">
        <v>878</v>
      </c>
      <c r="BF403" t="s">
        <v>878</v>
      </c>
      <c r="BG403" t="s">
        <v>878</v>
      </c>
      <c r="BH403" t="s">
        <v>878</v>
      </c>
      <c r="BI403" t="s">
        <v>878</v>
      </c>
      <c r="BJ403" t="s">
        <v>878</v>
      </c>
      <c r="BK403" t="s">
        <v>878</v>
      </c>
      <c r="BL403" t="s">
        <v>878</v>
      </c>
      <c r="BM403" t="s">
        <v>878</v>
      </c>
      <c r="BN403" t="s">
        <v>878</v>
      </c>
      <c r="BO403" t="s">
        <v>878</v>
      </c>
      <c r="BP403" t="s">
        <v>878</v>
      </c>
      <c r="BQ403" t="s">
        <v>878</v>
      </c>
      <c r="BR403" t="s">
        <v>878</v>
      </c>
      <c r="BS403" t="s">
        <v>878</v>
      </c>
    </row>
    <row r="404" spans="1:71" x14ac:dyDescent="0.25">
      <c r="A404" t="s">
        <v>775</v>
      </c>
      <c r="B404">
        <v>5.6799999999999998E-5</v>
      </c>
      <c r="C404">
        <v>3.58</v>
      </c>
      <c r="D404">
        <v>6.0299999999999999E-2</v>
      </c>
      <c r="E404" t="s">
        <v>878</v>
      </c>
      <c r="F404" t="s">
        <v>878</v>
      </c>
      <c r="G404">
        <v>2.1299999999999999E-2</v>
      </c>
      <c r="H404">
        <v>8.1000000000000004E-5</v>
      </c>
      <c r="I404">
        <v>1.35E-4</v>
      </c>
      <c r="J404">
        <v>3.07</v>
      </c>
      <c r="K404">
        <v>6.0000000000000002E-5</v>
      </c>
      <c r="L404">
        <v>3.3500000000000001E-3</v>
      </c>
      <c r="M404" t="s">
        <v>878</v>
      </c>
      <c r="N404">
        <v>4.9000000000000002E-2</v>
      </c>
      <c r="O404">
        <v>9.8100000000000007E-2</v>
      </c>
      <c r="P404">
        <v>2.9700000000000001E-4</v>
      </c>
      <c r="Q404">
        <v>9.98E-2</v>
      </c>
      <c r="R404">
        <v>1.9599999999999999E-4</v>
      </c>
      <c r="S404">
        <v>1.18E-4</v>
      </c>
      <c r="T404">
        <v>5.3000000000000001E-5</v>
      </c>
      <c r="U404">
        <v>12.32</v>
      </c>
      <c r="V404">
        <v>9.0300000000000005E-4</v>
      </c>
      <c r="W404">
        <v>1.9000000000000001E-4</v>
      </c>
      <c r="X404" t="s">
        <v>878</v>
      </c>
      <c r="Y404">
        <v>1.8699999999999999E-4</v>
      </c>
      <c r="Z404" t="s">
        <v>878</v>
      </c>
      <c r="AA404">
        <v>4.0000000000000003E-5</v>
      </c>
      <c r="AB404">
        <v>6.7000000000000002E-6</v>
      </c>
      <c r="AC404" t="s">
        <v>878</v>
      </c>
      <c r="AD404">
        <v>0.72899999999999998</v>
      </c>
      <c r="AE404">
        <v>1.8799999999999999E-3</v>
      </c>
      <c r="AF404">
        <v>2.7699999999999999E-3</v>
      </c>
      <c r="AG404" t="s">
        <v>878</v>
      </c>
      <c r="AH404">
        <v>9.31</v>
      </c>
      <c r="AI404">
        <v>9.0999999999999998E-2</v>
      </c>
      <c r="AJ404" t="s">
        <v>878</v>
      </c>
      <c r="AK404">
        <v>0.71899999999999997</v>
      </c>
      <c r="AL404">
        <v>4.2000000000000002E-4</v>
      </c>
      <c r="AM404">
        <v>1.1900000000000001E-3</v>
      </c>
      <c r="AN404">
        <v>3.3933</v>
      </c>
      <c r="AO404">
        <v>1.9E-2</v>
      </c>
      <c r="AP404">
        <v>2.49E-3</v>
      </c>
      <c r="AQ404" t="s">
        <v>878</v>
      </c>
      <c r="AR404">
        <v>3.39E-4</v>
      </c>
      <c r="AS404" t="s">
        <v>878</v>
      </c>
      <c r="AT404">
        <v>3.13E-3</v>
      </c>
      <c r="AU404">
        <v>6.9999999999999997E-7</v>
      </c>
      <c r="AV404" t="s">
        <v>878</v>
      </c>
      <c r="AW404" t="s">
        <v>878</v>
      </c>
      <c r="AX404">
        <v>6.61</v>
      </c>
      <c r="AY404">
        <v>2.6899999999999998E-4</v>
      </c>
      <c r="AZ404">
        <v>1.0200000000000001E-3</v>
      </c>
      <c r="BA404">
        <v>4.64E-4</v>
      </c>
      <c r="BB404">
        <v>19.36</v>
      </c>
      <c r="BC404">
        <v>2.23E-4</v>
      </c>
      <c r="BD404">
        <v>1.44E-4</v>
      </c>
      <c r="BE404">
        <v>5.5999999999999999E-3</v>
      </c>
      <c r="BF404">
        <v>3.3000000000000003E-5</v>
      </c>
      <c r="BG404">
        <v>3.1000000000000001E-5</v>
      </c>
      <c r="BH404" t="s">
        <v>878</v>
      </c>
      <c r="BI404">
        <v>8.2799999999999996E-4</v>
      </c>
      <c r="BJ404">
        <v>0.156</v>
      </c>
      <c r="BK404">
        <v>5.8999999999999998E-5</v>
      </c>
      <c r="BL404">
        <v>1.9000000000000001E-5</v>
      </c>
      <c r="BM404">
        <v>2.4499999999999999E-4</v>
      </c>
      <c r="BN404">
        <v>6.1999999999999998E-3</v>
      </c>
      <c r="BO404">
        <v>4.75E-4</v>
      </c>
      <c r="BP404">
        <v>9.9299999999999996E-4</v>
      </c>
      <c r="BQ404">
        <v>1.2300000000000001E-4</v>
      </c>
      <c r="BR404">
        <v>1.3599999999999999E-2</v>
      </c>
      <c r="BS404">
        <v>6.4999999999999997E-3</v>
      </c>
    </row>
    <row r="405" spans="1:71" x14ac:dyDescent="0.25">
      <c r="A405" t="s">
        <v>776</v>
      </c>
      <c r="B405" t="s">
        <v>878</v>
      </c>
      <c r="C405">
        <v>5.42</v>
      </c>
      <c r="D405">
        <v>1.33E-3</v>
      </c>
      <c r="E405" t="s">
        <v>878</v>
      </c>
      <c r="F405" t="s">
        <v>878</v>
      </c>
      <c r="G405">
        <v>4.3200000000000002E-2</v>
      </c>
      <c r="H405">
        <v>3.7599999999999999E-3</v>
      </c>
      <c r="I405">
        <v>1E-4</v>
      </c>
      <c r="J405">
        <v>0.82799999999999996</v>
      </c>
      <c r="K405">
        <v>5.8E-5</v>
      </c>
      <c r="L405">
        <v>3.32E-3</v>
      </c>
      <c r="M405" t="s">
        <v>878</v>
      </c>
      <c r="N405">
        <v>3.9899999999999999E-4</v>
      </c>
      <c r="O405">
        <v>2.7599999999999999E-3</v>
      </c>
      <c r="P405">
        <v>2.2599999999999999E-3</v>
      </c>
      <c r="Q405">
        <v>2.0400000000000001E-3</v>
      </c>
      <c r="R405">
        <v>1.66E-4</v>
      </c>
      <c r="S405">
        <v>6.4999999999999994E-5</v>
      </c>
      <c r="T405">
        <v>6.0000000000000002E-5</v>
      </c>
      <c r="U405">
        <v>1.67</v>
      </c>
      <c r="V405">
        <v>1.2999999999999999E-3</v>
      </c>
      <c r="W405">
        <v>2.5700000000000001E-4</v>
      </c>
      <c r="X405">
        <v>1.0000000000000001E-5</v>
      </c>
      <c r="Y405">
        <v>1.34E-4</v>
      </c>
      <c r="Z405" t="s">
        <v>878</v>
      </c>
      <c r="AA405">
        <v>3.0000000000000001E-5</v>
      </c>
      <c r="AB405">
        <v>2.6000000000000001E-6</v>
      </c>
      <c r="AC405" t="s">
        <v>878</v>
      </c>
      <c r="AD405">
        <v>1.69</v>
      </c>
      <c r="AE405">
        <v>1.57E-3</v>
      </c>
      <c r="AF405">
        <v>0.23182040000000001</v>
      </c>
      <c r="AG405">
        <v>7.7999999999999999E-6</v>
      </c>
      <c r="AH405">
        <v>0.315</v>
      </c>
      <c r="AI405">
        <v>3.7999999999999999E-2</v>
      </c>
      <c r="AJ405">
        <v>2.1699999999999999E-4</v>
      </c>
      <c r="AK405">
        <v>1.53</v>
      </c>
      <c r="AL405">
        <v>2.1299999999999999E-3</v>
      </c>
      <c r="AM405">
        <v>1.41E-3</v>
      </c>
      <c r="AN405" t="s">
        <v>878</v>
      </c>
      <c r="AO405">
        <v>7.0000000000000007E-2</v>
      </c>
      <c r="AP405">
        <v>1.3799999999999999E-3</v>
      </c>
      <c r="AQ405" t="s">
        <v>878</v>
      </c>
      <c r="AR405">
        <v>4.0099999999999999E-4</v>
      </c>
      <c r="AS405" t="s">
        <v>878</v>
      </c>
      <c r="AT405">
        <v>2.53E-2</v>
      </c>
      <c r="AU405" s="2">
        <v>1.9999999999999999E-7</v>
      </c>
      <c r="AV405" t="s">
        <v>878</v>
      </c>
      <c r="AW405" t="s">
        <v>878</v>
      </c>
      <c r="AX405">
        <v>7.2999999999999995E-2</v>
      </c>
      <c r="AY405">
        <v>4.1999999999999998E-5</v>
      </c>
      <c r="AZ405">
        <v>3.7199999999999999E-4</v>
      </c>
      <c r="BA405" t="s">
        <v>878</v>
      </c>
      <c r="BB405">
        <v>37.1283557</v>
      </c>
      <c r="BC405">
        <v>3.2600000000000001E-4</v>
      </c>
      <c r="BD405">
        <v>2.5200000000000001E-3</v>
      </c>
      <c r="BE405">
        <v>7.4000000000000003E-3</v>
      </c>
      <c r="BF405">
        <v>9.7799999999999992E-4</v>
      </c>
      <c r="BG405">
        <v>3.4999999999999997E-5</v>
      </c>
      <c r="BH405" t="s">
        <v>878</v>
      </c>
      <c r="BI405">
        <v>6.7100000000000005E-4</v>
      </c>
      <c r="BJ405">
        <v>0.158</v>
      </c>
      <c r="BK405">
        <v>1.45E-4</v>
      </c>
      <c r="BL405">
        <v>9.9000000000000001E-6</v>
      </c>
      <c r="BM405">
        <v>4.2400000000000001E-4</v>
      </c>
      <c r="BN405">
        <v>2.81E-3</v>
      </c>
      <c r="BO405">
        <v>5.4600000000000004E-4</v>
      </c>
      <c r="BP405">
        <v>7.2599999999999997E-4</v>
      </c>
      <c r="BQ405">
        <v>5.7000000000000003E-5</v>
      </c>
      <c r="BR405">
        <v>6.4999999999999997E-3</v>
      </c>
      <c r="BS405">
        <v>3.13E-3</v>
      </c>
    </row>
    <row r="406" spans="1:71" x14ac:dyDescent="0.25">
      <c r="A406" t="s">
        <v>777</v>
      </c>
      <c r="B406" t="s">
        <v>878</v>
      </c>
      <c r="C406">
        <v>8.01</v>
      </c>
      <c r="D406">
        <v>1.0300000000000001E-3</v>
      </c>
      <c r="E406" t="s">
        <v>878</v>
      </c>
      <c r="F406" t="s">
        <v>878</v>
      </c>
      <c r="G406">
        <v>4.1399999999999999E-2</v>
      </c>
      <c r="H406">
        <v>9.7000000000000003E-3</v>
      </c>
      <c r="I406">
        <v>1.7699999999999999E-4</v>
      </c>
      <c r="J406">
        <v>0.74199999999999999</v>
      </c>
      <c r="K406">
        <v>1.1400000000000001E-4</v>
      </c>
      <c r="L406">
        <v>2.8900000000000002E-3</v>
      </c>
      <c r="M406" t="s">
        <v>878</v>
      </c>
      <c r="N406">
        <v>3.8099999999999999E-4</v>
      </c>
      <c r="O406">
        <v>3.13E-3</v>
      </c>
      <c r="P406">
        <v>4.9399999999999999E-3</v>
      </c>
      <c r="Q406">
        <v>3.1900000000000001E-3</v>
      </c>
      <c r="R406">
        <v>1.75E-4</v>
      </c>
      <c r="S406">
        <v>6.0000000000000002E-5</v>
      </c>
      <c r="T406">
        <v>6.0999999999999999E-5</v>
      </c>
      <c r="U406">
        <v>1.62</v>
      </c>
      <c r="V406">
        <v>1.8799999999999999E-3</v>
      </c>
      <c r="W406">
        <v>2.43E-4</v>
      </c>
      <c r="X406">
        <v>4.8000000000000001E-4</v>
      </c>
      <c r="Y406">
        <v>2.0100000000000001E-4</v>
      </c>
      <c r="Z406" t="s">
        <v>878</v>
      </c>
      <c r="AA406">
        <v>2.6999999999999999E-5</v>
      </c>
      <c r="AB406" t="s">
        <v>878</v>
      </c>
      <c r="AC406" t="s">
        <v>878</v>
      </c>
      <c r="AD406">
        <v>2.41</v>
      </c>
      <c r="AE406">
        <v>1.4300000000000001E-3</v>
      </c>
      <c r="AF406">
        <v>0.46364080000000002</v>
      </c>
      <c r="AG406">
        <v>6.9999999999999999E-6</v>
      </c>
      <c r="AH406">
        <v>0.28699999999999998</v>
      </c>
      <c r="AI406">
        <v>6.5000000000000002E-2</v>
      </c>
      <c r="AJ406">
        <v>3.2699999999999998E-4</v>
      </c>
      <c r="AK406">
        <v>2.4700000000000002</v>
      </c>
      <c r="AL406">
        <v>3.9300000000000003E-3</v>
      </c>
      <c r="AM406">
        <v>1.4400000000000001E-3</v>
      </c>
      <c r="AN406" t="s">
        <v>878</v>
      </c>
      <c r="AO406">
        <v>0.124</v>
      </c>
      <c r="AP406">
        <v>1.92E-3</v>
      </c>
      <c r="AQ406" t="s">
        <v>878</v>
      </c>
      <c r="AR406">
        <v>3.6600000000000001E-4</v>
      </c>
      <c r="AS406" t="s">
        <v>878</v>
      </c>
      <c r="AT406">
        <v>4.9599999999999998E-2</v>
      </c>
      <c r="AU406" t="s">
        <v>878</v>
      </c>
      <c r="AV406" t="s">
        <v>878</v>
      </c>
      <c r="AW406" t="s">
        <v>878</v>
      </c>
      <c r="AX406">
        <v>0.06</v>
      </c>
      <c r="AY406">
        <v>6.0999999999999999E-5</v>
      </c>
      <c r="AZ406">
        <v>3.4099999999999999E-4</v>
      </c>
      <c r="BA406" t="s">
        <v>878</v>
      </c>
      <c r="BB406">
        <v>33.388876400000001</v>
      </c>
      <c r="BC406">
        <v>2.9999999999999997E-4</v>
      </c>
      <c r="BD406">
        <v>5.4000000000000003E-3</v>
      </c>
      <c r="BE406">
        <v>7.9000000000000008E-3</v>
      </c>
      <c r="BF406">
        <v>2.7299999999999998E-3</v>
      </c>
      <c r="BG406">
        <v>3.4E-5</v>
      </c>
      <c r="BH406" t="s">
        <v>878</v>
      </c>
      <c r="BI406">
        <v>6.0700000000000001E-4</v>
      </c>
      <c r="BJ406">
        <v>0.14399999999999999</v>
      </c>
      <c r="BK406">
        <v>2.8200000000000002E-4</v>
      </c>
      <c r="BL406">
        <v>8.8000000000000004E-6</v>
      </c>
      <c r="BM406">
        <v>6.8099999999999996E-4</v>
      </c>
      <c r="BN406">
        <v>2.64E-3</v>
      </c>
      <c r="BO406">
        <v>6.9800000000000005E-4</v>
      </c>
      <c r="BP406">
        <v>6.8199999999999999E-4</v>
      </c>
      <c r="BQ406">
        <v>5.0000000000000002E-5</v>
      </c>
      <c r="BR406">
        <v>9.2999999999999992E-3</v>
      </c>
      <c r="BS406">
        <v>3.5500000000000002E-3</v>
      </c>
    </row>
    <row r="407" spans="1:71" x14ac:dyDescent="0.25">
      <c r="A407" t="s">
        <v>778</v>
      </c>
      <c r="B407" t="s">
        <v>878</v>
      </c>
      <c r="C407">
        <v>7.94</v>
      </c>
      <c r="D407">
        <v>1.3699999999999999E-3</v>
      </c>
      <c r="E407" t="s">
        <v>878</v>
      </c>
      <c r="F407" t="s">
        <v>878</v>
      </c>
      <c r="G407">
        <v>5.7999999999999996E-3</v>
      </c>
      <c r="H407">
        <v>1.54E-2</v>
      </c>
      <c r="I407">
        <v>2.4699999999999999E-4</v>
      </c>
      <c r="J407">
        <v>0.19900000000000001</v>
      </c>
      <c r="K407">
        <v>1.5699999999999999E-4</v>
      </c>
      <c r="L407">
        <v>2.9999999999999997E-4</v>
      </c>
      <c r="M407" t="s">
        <v>878</v>
      </c>
      <c r="N407">
        <v>1.22E-4</v>
      </c>
      <c r="O407" t="s">
        <v>878</v>
      </c>
      <c r="P407">
        <v>7.0000000000000001E-3</v>
      </c>
      <c r="Q407">
        <v>3.64E-3</v>
      </c>
      <c r="R407">
        <v>3.4E-5</v>
      </c>
      <c r="S407">
        <v>1.2999999999999999E-5</v>
      </c>
      <c r="T407" t="s">
        <v>878</v>
      </c>
      <c r="U407">
        <v>0.83499999999999996</v>
      </c>
      <c r="V407">
        <v>1.7799999999999999E-3</v>
      </c>
      <c r="W407">
        <v>3.6000000000000001E-5</v>
      </c>
      <c r="X407">
        <v>6.3699999999999998E-4</v>
      </c>
      <c r="Y407">
        <v>2.05E-4</v>
      </c>
      <c r="Z407" t="s">
        <v>878</v>
      </c>
      <c r="AA407">
        <v>5.0000000000000004E-6</v>
      </c>
      <c r="AB407" t="s">
        <v>878</v>
      </c>
      <c r="AC407" t="s">
        <v>878</v>
      </c>
      <c r="AD407">
        <v>2.08</v>
      </c>
      <c r="AE407">
        <v>1.4999999999999999E-4</v>
      </c>
      <c r="AF407">
        <v>0.69685490000000005</v>
      </c>
      <c r="AG407" t="s">
        <v>878</v>
      </c>
      <c r="AH407">
        <v>4.3999999999999997E-2</v>
      </c>
      <c r="AI407">
        <v>7.9000000000000001E-2</v>
      </c>
      <c r="AJ407">
        <v>3.1199999999999999E-4</v>
      </c>
      <c r="AK407">
        <v>2.7</v>
      </c>
      <c r="AL407">
        <v>5.3E-3</v>
      </c>
      <c r="AM407">
        <v>1.4200000000000001E-4</v>
      </c>
      <c r="AN407" t="s">
        <v>878</v>
      </c>
      <c r="AO407">
        <v>0.14000000000000001</v>
      </c>
      <c r="AP407">
        <v>1.6199999999999999E-3</v>
      </c>
      <c r="AQ407" t="s">
        <v>878</v>
      </c>
      <c r="AR407">
        <v>3.8000000000000002E-5</v>
      </c>
      <c r="AS407" t="s">
        <v>878</v>
      </c>
      <c r="AT407">
        <v>6.59E-2</v>
      </c>
      <c r="AU407" t="s">
        <v>878</v>
      </c>
      <c r="AV407" t="s">
        <v>878</v>
      </c>
      <c r="AW407" t="s">
        <v>878</v>
      </c>
      <c r="AX407">
        <v>4.2000000000000003E-2</v>
      </c>
      <c r="AY407">
        <v>7.1000000000000005E-5</v>
      </c>
      <c r="AZ407">
        <v>5.0000000000000002E-5</v>
      </c>
      <c r="BA407" t="s">
        <v>878</v>
      </c>
      <c r="BB407">
        <v>34.1274236</v>
      </c>
      <c r="BC407">
        <v>4.0000000000000003E-5</v>
      </c>
      <c r="BD407">
        <v>7.9000000000000008E-3</v>
      </c>
      <c r="BE407">
        <v>3.63E-3</v>
      </c>
      <c r="BF407">
        <v>4.15E-3</v>
      </c>
      <c r="BG407">
        <v>6.2999999999999998E-6</v>
      </c>
      <c r="BH407" t="s">
        <v>878</v>
      </c>
      <c r="BI407">
        <v>9.5000000000000005E-5</v>
      </c>
      <c r="BJ407">
        <v>1.6E-2</v>
      </c>
      <c r="BK407">
        <v>3.86E-4</v>
      </c>
      <c r="BL407" t="s">
        <v>878</v>
      </c>
      <c r="BM407">
        <v>7.9000000000000001E-4</v>
      </c>
      <c r="BN407" t="s">
        <v>878</v>
      </c>
      <c r="BO407">
        <v>5.2599999999999999E-4</v>
      </c>
      <c r="BP407">
        <v>1.5200000000000001E-4</v>
      </c>
      <c r="BQ407" t="s">
        <v>878</v>
      </c>
      <c r="BR407">
        <v>9.7999999999999997E-3</v>
      </c>
      <c r="BS407">
        <v>2.4499999999999999E-3</v>
      </c>
    </row>
    <row r="408" spans="1:71" x14ac:dyDescent="0.25">
      <c r="A408" t="s">
        <v>779</v>
      </c>
      <c r="B408" t="s">
        <v>878</v>
      </c>
      <c r="C408">
        <v>8.2200000000000006</v>
      </c>
      <c r="D408">
        <v>5.3300000000000005E-4</v>
      </c>
      <c r="E408" t="s">
        <v>878</v>
      </c>
      <c r="F408" t="s">
        <v>878</v>
      </c>
      <c r="G408">
        <v>1.82E-3</v>
      </c>
      <c r="H408">
        <v>1.18E-2</v>
      </c>
      <c r="I408">
        <v>2.2000000000000001E-4</v>
      </c>
      <c r="J408">
        <v>0.113</v>
      </c>
      <c r="K408">
        <v>1.54E-4</v>
      </c>
      <c r="L408">
        <v>7.8999999999999996E-5</v>
      </c>
      <c r="M408" t="s">
        <v>878</v>
      </c>
      <c r="N408">
        <v>9.6000000000000002E-5</v>
      </c>
      <c r="O408">
        <v>2.0799999999999998E-3</v>
      </c>
      <c r="P408">
        <v>6.4000000000000003E-3</v>
      </c>
      <c r="Q408">
        <v>1.8400000000000001E-3</v>
      </c>
      <c r="R408">
        <v>1.5E-5</v>
      </c>
      <c r="S408">
        <v>4.7999999999999998E-6</v>
      </c>
      <c r="T408" t="s">
        <v>878</v>
      </c>
      <c r="U408">
        <v>0.83899999999999997</v>
      </c>
      <c r="V408">
        <v>1.6100000000000001E-3</v>
      </c>
      <c r="W408">
        <v>1.4E-5</v>
      </c>
      <c r="X408">
        <v>6.5799999999999995E-4</v>
      </c>
      <c r="Y408">
        <v>1.06E-4</v>
      </c>
      <c r="Z408" t="s">
        <v>878</v>
      </c>
      <c r="AA408">
        <v>1.7E-6</v>
      </c>
      <c r="AB408" t="s">
        <v>878</v>
      </c>
      <c r="AC408" t="s">
        <v>878</v>
      </c>
      <c r="AD408">
        <v>1.93</v>
      </c>
      <c r="AE408">
        <v>3.6000000000000001E-5</v>
      </c>
      <c r="AF408">
        <v>0.98488830000000005</v>
      </c>
      <c r="AG408" t="s">
        <v>878</v>
      </c>
      <c r="AH408">
        <v>1.0999999999999999E-2</v>
      </c>
      <c r="AI408">
        <v>7.3999999999999996E-2</v>
      </c>
      <c r="AJ408">
        <v>3.3199999999999999E-4</v>
      </c>
      <c r="AK408">
        <v>2.16</v>
      </c>
      <c r="AL408">
        <v>3.63E-3</v>
      </c>
      <c r="AM408">
        <v>2.8E-5</v>
      </c>
      <c r="AN408" t="s">
        <v>878</v>
      </c>
      <c r="AO408">
        <v>0.111</v>
      </c>
      <c r="AP408">
        <v>1.09E-3</v>
      </c>
      <c r="AQ408" t="s">
        <v>878</v>
      </c>
      <c r="AR408">
        <v>8.6999999999999997E-6</v>
      </c>
      <c r="AS408" t="s">
        <v>878</v>
      </c>
      <c r="AT408">
        <v>6.1800000000000001E-2</v>
      </c>
      <c r="AU408" t="s">
        <v>878</v>
      </c>
      <c r="AV408" t="s">
        <v>878</v>
      </c>
      <c r="AW408" t="s">
        <v>878</v>
      </c>
      <c r="AX408">
        <v>1.4E-2</v>
      </c>
      <c r="AY408">
        <v>2.6999999999999999E-5</v>
      </c>
      <c r="AZ408">
        <v>1.0000000000000001E-5</v>
      </c>
      <c r="BA408" t="s">
        <v>878</v>
      </c>
      <c r="BB408">
        <v>34.449953600000001</v>
      </c>
      <c r="BC408">
        <v>1.1E-5</v>
      </c>
      <c r="BD408">
        <v>8.3999999999999995E-3</v>
      </c>
      <c r="BE408">
        <v>2.5500000000000002E-3</v>
      </c>
      <c r="BF408">
        <v>2E-3</v>
      </c>
      <c r="BG408" t="s">
        <v>878</v>
      </c>
      <c r="BH408" t="s">
        <v>878</v>
      </c>
      <c r="BI408">
        <v>2.5999999999999998E-5</v>
      </c>
      <c r="BJ408">
        <v>4.0000000000000001E-3</v>
      </c>
      <c r="BK408">
        <v>3.6699999999999998E-4</v>
      </c>
      <c r="BL408" t="s">
        <v>878</v>
      </c>
      <c r="BM408">
        <v>5.8299999999999997E-4</v>
      </c>
      <c r="BN408" t="s">
        <v>878</v>
      </c>
      <c r="BO408">
        <v>5.62E-4</v>
      </c>
      <c r="BP408">
        <v>6.4999999999999994E-5</v>
      </c>
      <c r="BQ408" t="s">
        <v>878</v>
      </c>
      <c r="BR408">
        <v>8.6999999999999994E-3</v>
      </c>
      <c r="BS408">
        <v>1.14E-3</v>
      </c>
    </row>
    <row r="409" spans="1:71" x14ac:dyDescent="0.25">
      <c r="A409" t="s">
        <v>780</v>
      </c>
      <c r="B409" t="s">
        <v>878</v>
      </c>
      <c r="C409">
        <v>1.0479164000000001</v>
      </c>
      <c r="D409">
        <v>7.7999999999999996E-3</v>
      </c>
      <c r="E409">
        <v>3.4000000000000001E-6</v>
      </c>
      <c r="F409" t="s">
        <v>878</v>
      </c>
      <c r="G409" t="s">
        <v>878</v>
      </c>
      <c r="H409" t="s">
        <v>878</v>
      </c>
      <c r="I409" t="s">
        <v>878</v>
      </c>
      <c r="J409" t="s">
        <v>878</v>
      </c>
      <c r="K409" t="s">
        <v>878</v>
      </c>
      <c r="L409" t="s">
        <v>878</v>
      </c>
      <c r="M409" t="s">
        <v>878</v>
      </c>
      <c r="N409">
        <v>8.5500000000000007E-2</v>
      </c>
      <c r="O409">
        <v>0.11219999999999999</v>
      </c>
      <c r="P409" t="s">
        <v>878</v>
      </c>
      <c r="Q409">
        <v>0.193</v>
      </c>
      <c r="R409" t="s">
        <v>878</v>
      </c>
      <c r="S409" t="s">
        <v>878</v>
      </c>
      <c r="T409" t="s">
        <v>878</v>
      </c>
      <c r="U409">
        <v>19</v>
      </c>
      <c r="V409" t="s">
        <v>878</v>
      </c>
      <c r="W409" t="s">
        <v>878</v>
      </c>
      <c r="X409" t="s">
        <v>878</v>
      </c>
      <c r="Y409" t="s">
        <v>878</v>
      </c>
      <c r="Z409" t="s">
        <v>878</v>
      </c>
      <c r="AA409" t="s">
        <v>878</v>
      </c>
      <c r="AB409" t="s">
        <v>878</v>
      </c>
      <c r="AC409" t="s">
        <v>878</v>
      </c>
      <c r="AD409" t="s">
        <v>878</v>
      </c>
      <c r="AE409" t="s">
        <v>878</v>
      </c>
      <c r="AF409" t="s">
        <v>878</v>
      </c>
      <c r="AG409" t="s">
        <v>878</v>
      </c>
      <c r="AH409">
        <v>13.628611299999999</v>
      </c>
      <c r="AI409" t="s">
        <v>878</v>
      </c>
      <c r="AJ409" t="s">
        <v>878</v>
      </c>
      <c r="AK409" t="s">
        <v>878</v>
      </c>
      <c r="AL409" t="s">
        <v>878</v>
      </c>
      <c r="AM409" t="s">
        <v>878</v>
      </c>
      <c r="AN409">
        <v>5.25</v>
      </c>
      <c r="AO409" t="s">
        <v>878</v>
      </c>
      <c r="AP409" t="s">
        <v>878</v>
      </c>
      <c r="AQ409">
        <v>2.8E-5</v>
      </c>
      <c r="AR409" t="s">
        <v>878</v>
      </c>
      <c r="AS409">
        <v>3.5299999999999997E-5</v>
      </c>
      <c r="AT409" t="s">
        <v>878</v>
      </c>
      <c r="AU409" t="s">
        <v>878</v>
      </c>
      <c r="AV409" t="s">
        <v>878</v>
      </c>
      <c r="AW409" t="s">
        <v>878</v>
      </c>
      <c r="AX409">
        <v>12.6</v>
      </c>
      <c r="AY409" t="s">
        <v>878</v>
      </c>
      <c r="AZ409" t="s">
        <v>878</v>
      </c>
      <c r="BA409" t="s">
        <v>878</v>
      </c>
      <c r="BB409">
        <v>12.7609733</v>
      </c>
      <c r="BC409" t="s">
        <v>878</v>
      </c>
      <c r="BD409" t="s">
        <v>878</v>
      </c>
      <c r="BE409" t="s">
        <v>878</v>
      </c>
      <c r="BF409" t="s">
        <v>878</v>
      </c>
      <c r="BG409" t="s">
        <v>878</v>
      </c>
      <c r="BH409" t="s">
        <v>878</v>
      </c>
      <c r="BI409" t="s">
        <v>878</v>
      </c>
      <c r="BJ409" t="s">
        <v>878</v>
      </c>
      <c r="BK409" t="s">
        <v>878</v>
      </c>
      <c r="BL409" t="s">
        <v>878</v>
      </c>
      <c r="BM409" t="s">
        <v>878</v>
      </c>
      <c r="BN409" t="s">
        <v>878</v>
      </c>
      <c r="BO409" t="s">
        <v>878</v>
      </c>
      <c r="BP409" t="s">
        <v>878</v>
      </c>
      <c r="BQ409" t="s">
        <v>878</v>
      </c>
      <c r="BR409" t="s">
        <v>878</v>
      </c>
      <c r="BS409" t="s">
        <v>878</v>
      </c>
    </row>
    <row r="410" spans="1:71" x14ac:dyDescent="0.25">
      <c r="A410" t="s">
        <v>781</v>
      </c>
      <c r="B410">
        <v>8.3900000000000006E-5</v>
      </c>
      <c r="C410">
        <v>2.85</v>
      </c>
      <c r="D410">
        <v>9.74E-2</v>
      </c>
      <c r="E410" t="s">
        <v>878</v>
      </c>
      <c r="F410" t="s">
        <v>878</v>
      </c>
      <c r="G410">
        <v>1.7100000000000001E-2</v>
      </c>
      <c r="H410">
        <v>6.3999999999999997E-5</v>
      </c>
      <c r="I410">
        <v>1.84E-4</v>
      </c>
      <c r="J410">
        <v>3.02</v>
      </c>
      <c r="K410">
        <v>7.7000000000000001E-5</v>
      </c>
      <c r="L410">
        <v>3.6600000000000001E-3</v>
      </c>
      <c r="M410" t="s">
        <v>878</v>
      </c>
      <c r="N410">
        <v>7.4099999999999999E-2</v>
      </c>
      <c r="O410">
        <v>9.4200000000000006E-2</v>
      </c>
      <c r="P410">
        <v>2.6899999999999998E-4</v>
      </c>
      <c r="Q410">
        <v>0.15409999999999999</v>
      </c>
      <c r="R410">
        <v>2.1699999999999999E-4</v>
      </c>
      <c r="S410">
        <v>1.15E-4</v>
      </c>
      <c r="T410">
        <v>7.8999999999999996E-5</v>
      </c>
      <c r="U410">
        <v>17.170000000000002</v>
      </c>
      <c r="V410">
        <v>6.9999999999999999E-4</v>
      </c>
      <c r="W410" t="s">
        <v>878</v>
      </c>
      <c r="X410" t="s">
        <v>878</v>
      </c>
      <c r="Y410">
        <v>1.3300000000000001E-4</v>
      </c>
      <c r="Z410" t="s">
        <v>878</v>
      </c>
      <c r="AA410">
        <v>4.1999999999999998E-5</v>
      </c>
      <c r="AB410" t="s">
        <v>878</v>
      </c>
      <c r="AC410" t="s">
        <v>878</v>
      </c>
      <c r="AD410">
        <v>0.434</v>
      </c>
      <c r="AE410">
        <v>1.97E-3</v>
      </c>
      <c r="AF410">
        <v>2.1099999999999999E-3</v>
      </c>
      <c r="AG410" t="s">
        <v>878</v>
      </c>
      <c r="AH410">
        <v>8.8000000000000007</v>
      </c>
      <c r="AI410">
        <v>9.2999999999999999E-2</v>
      </c>
      <c r="AJ410" t="s">
        <v>878</v>
      </c>
      <c r="AK410">
        <v>0.57199999999999995</v>
      </c>
      <c r="AL410">
        <v>4.4099999999999999E-4</v>
      </c>
      <c r="AM410">
        <v>1.4400000000000001E-3</v>
      </c>
      <c r="AN410">
        <v>5.3825000000000003</v>
      </c>
      <c r="AO410">
        <v>1.7000000000000001E-2</v>
      </c>
      <c r="AP410">
        <v>3.2599999999999999E-3</v>
      </c>
      <c r="AQ410" t="s">
        <v>878</v>
      </c>
      <c r="AR410">
        <v>3.8400000000000001E-4</v>
      </c>
      <c r="AS410" t="s">
        <v>878</v>
      </c>
      <c r="AT410">
        <v>2.0799999999999998E-3</v>
      </c>
      <c r="AU410">
        <v>1.1000000000000001E-6</v>
      </c>
      <c r="AV410" t="s">
        <v>878</v>
      </c>
      <c r="AW410" t="s">
        <v>878</v>
      </c>
      <c r="AX410">
        <v>9.59</v>
      </c>
      <c r="AY410">
        <v>5.1099999999999995E-4</v>
      </c>
      <c r="AZ410">
        <v>8.9499999999999996E-4</v>
      </c>
      <c r="BA410">
        <v>6.7500000000000004E-4</v>
      </c>
      <c r="BB410">
        <v>15.67</v>
      </c>
      <c r="BC410">
        <v>2.7900000000000001E-4</v>
      </c>
      <c r="BD410">
        <v>1.4300000000000001E-4</v>
      </c>
      <c r="BE410">
        <v>6.4000000000000003E-3</v>
      </c>
      <c r="BF410">
        <v>2.8E-5</v>
      </c>
      <c r="BG410">
        <v>3.8000000000000002E-5</v>
      </c>
      <c r="BH410" t="s">
        <v>878</v>
      </c>
      <c r="BI410">
        <v>8.0800000000000002E-4</v>
      </c>
      <c r="BJ410">
        <v>0.14000000000000001</v>
      </c>
      <c r="BK410">
        <v>6.7999999999999999E-5</v>
      </c>
      <c r="BL410">
        <v>1.9000000000000001E-5</v>
      </c>
      <c r="BM410">
        <v>1.6799999999999999E-4</v>
      </c>
      <c r="BN410">
        <v>5.7000000000000002E-3</v>
      </c>
      <c r="BO410">
        <v>4.6700000000000002E-4</v>
      </c>
      <c r="BP410">
        <v>1.06E-3</v>
      </c>
      <c r="BQ410">
        <v>1.11E-4</v>
      </c>
      <c r="BR410">
        <v>1.49E-2</v>
      </c>
      <c r="BS410">
        <v>4.8700000000000002E-3</v>
      </c>
    </row>
    <row r="411" spans="1:71" x14ac:dyDescent="0.25">
      <c r="A411" t="s">
        <v>782</v>
      </c>
      <c r="B411" t="s">
        <v>878</v>
      </c>
      <c r="C411">
        <v>0.90501869999999995</v>
      </c>
      <c r="D411">
        <v>1.0699999999999999E-2</v>
      </c>
      <c r="E411">
        <v>4.0999999999999997E-6</v>
      </c>
      <c r="F411" t="s">
        <v>878</v>
      </c>
      <c r="G411" t="s">
        <v>878</v>
      </c>
      <c r="H411" t="s">
        <v>878</v>
      </c>
      <c r="I411" t="s">
        <v>878</v>
      </c>
      <c r="J411" t="s">
        <v>878</v>
      </c>
      <c r="K411" t="s">
        <v>878</v>
      </c>
      <c r="L411" t="s">
        <v>878</v>
      </c>
      <c r="M411" t="s">
        <v>878</v>
      </c>
      <c r="N411">
        <v>0.1191</v>
      </c>
      <c r="O411">
        <v>8.72E-2</v>
      </c>
      <c r="P411" t="s">
        <v>878</v>
      </c>
      <c r="Q411">
        <v>0.2848</v>
      </c>
      <c r="R411" t="s">
        <v>878</v>
      </c>
      <c r="S411" t="s">
        <v>878</v>
      </c>
      <c r="T411" t="s">
        <v>878</v>
      </c>
      <c r="U411">
        <v>25</v>
      </c>
      <c r="V411" t="s">
        <v>878</v>
      </c>
      <c r="W411" t="s">
        <v>878</v>
      </c>
      <c r="X411" t="s">
        <v>878</v>
      </c>
      <c r="Y411" t="s">
        <v>878</v>
      </c>
      <c r="Z411" t="s">
        <v>878</v>
      </c>
      <c r="AA411" t="s">
        <v>878</v>
      </c>
      <c r="AB411" t="s">
        <v>878</v>
      </c>
      <c r="AC411" t="s">
        <v>878</v>
      </c>
      <c r="AD411" t="s">
        <v>878</v>
      </c>
      <c r="AE411" t="s">
        <v>878</v>
      </c>
      <c r="AF411" t="s">
        <v>878</v>
      </c>
      <c r="AG411" t="s">
        <v>878</v>
      </c>
      <c r="AH411">
        <v>10.010395900000001</v>
      </c>
      <c r="AI411" t="s">
        <v>878</v>
      </c>
      <c r="AJ411" t="s">
        <v>878</v>
      </c>
      <c r="AK411" t="s">
        <v>878</v>
      </c>
      <c r="AL411" t="s">
        <v>878</v>
      </c>
      <c r="AM411" t="s">
        <v>878</v>
      </c>
      <c r="AN411">
        <v>7.4</v>
      </c>
      <c r="AO411" t="s">
        <v>878</v>
      </c>
      <c r="AP411" t="s">
        <v>878</v>
      </c>
      <c r="AQ411">
        <v>4.0299999999999997E-5</v>
      </c>
      <c r="AR411" t="s">
        <v>878</v>
      </c>
      <c r="AS411">
        <v>7.0099999999999996E-5</v>
      </c>
      <c r="AT411" t="s">
        <v>878</v>
      </c>
      <c r="AU411" t="s">
        <v>878</v>
      </c>
      <c r="AV411" t="s">
        <v>878</v>
      </c>
      <c r="AW411" t="s">
        <v>878</v>
      </c>
      <c r="AX411">
        <v>17.2</v>
      </c>
      <c r="AY411" t="s">
        <v>878</v>
      </c>
      <c r="AZ411" t="s">
        <v>878</v>
      </c>
      <c r="BA411" t="s">
        <v>878</v>
      </c>
      <c r="BB411">
        <v>10.143337799999999</v>
      </c>
      <c r="BC411" t="s">
        <v>878</v>
      </c>
      <c r="BD411" t="s">
        <v>878</v>
      </c>
      <c r="BE411" t="s">
        <v>878</v>
      </c>
      <c r="BF411" t="s">
        <v>878</v>
      </c>
      <c r="BG411" t="s">
        <v>878</v>
      </c>
      <c r="BH411" t="s">
        <v>878</v>
      </c>
      <c r="BI411" t="s">
        <v>878</v>
      </c>
      <c r="BJ411" t="s">
        <v>878</v>
      </c>
      <c r="BK411" t="s">
        <v>878</v>
      </c>
      <c r="BL411" t="s">
        <v>878</v>
      </c>
      <c r="BM411" t="s">
        <v>878</v>
      </c>
      <c r="BN411" t="s">
        <v>878</v>
      </c>
      <c r="BO411" t="s">
        <v>878</v>
      </c>
      <c r="BP411" t="s">
        <v>878</v>
      </c>
      <c r="BQ411" t="s">
        <v>878</v>
      </c>
      <c r="BR411" t="s">
        <v>878</v>
      </c>
      <c r="BS411" t="s">
        <v>878</v>
      </c>
    </row>
    <row r="412" spans="1:71" x14ac:dyDescent="0.25">
      <c r="A412" t="s">
        <v>783</v>
      </c>
      <c r="B412">
        <v>1.1400000000000001E-4</v>
      </c>
      <c r="C412">
        <v>2.63</v>
      </c>
      <c r="D412">
        <v>0.1394</v>
      </c>
      <c r="E412" t="s">
        <v>878</v>
      </c>
      <c r="F412" t="s">
        <v>878</v>
      </c>
      <c r="G412">
        <v>1.54E-2</v>
      </c>
      <c r="H412">
        <v>5.8999999999999998E-5</v>
      </c>
      <c r="I412">
        <v>2.4699999999999999E-4</v>
      </c>
      <c r="J412">
        <v>3.09</v>
      </c>
      <c r="K412">
        <v>9.5000000000000005E-5</v>
      </c>
      <c r="L412">
        <v>3.0100000000000001E-3</v>
      </c>
      <c r="M412" t="s">
        <v>878</v>
      </c>
      <c r="N412">
        <v>0.1067</v>
      </c>
      <c r="O412">
        <v>6.6299999999999998E-2</v>
      </c>
      <c r="P412">
        <v>2.3800000000000001E-4</v>
      </c>
      <c r="Q412">
        <v>0.2278</v>
      </c>
      <c r="R412">
        <v>1.5899999999999999E-4</v>
      </c>
      <c r="S412">
        <v>9.5000000000000005E-5</v>
      </c>
      <c r="T412">
        <v>4.3999999999999999E-5</v>
      </c>
      <c r="U412">
        <v>21.84</v>
      </c>
      <c r="V412">
        <v>6.3400000000000001E-4</v>
      </c>
      <c r="W412">
        <v>1.75E-4</v>
      </c>
      <c r="X412" t="s">
        <v>878</v>
      </c>
      <c r="Y412">
        <v>1.45E-4</v>
      </c>
      <c r="Z412" t="s">
        <v>878</v>
      </c>
      <c r="AA412">
        <v>3.1999999999999999E-5</v>
      </c>
      <c r="AB412">
        <v>9.5000000000000005E-6</v>
      </c>
      <c r="AC412" t="s">
        <v>878</v>
      </c>
      <c r="AD412">
        <v>0.5</v>
      </c>
      <c r="AE412">
        <v>1.7099999999999999E-3</v>
      </c>
      <c r="AF412">
        <v>2.2499999999999998E-3</v>
      </c>
      <c r="AG412" t="s">
        <v>878</v>
      </c>
      <c r="AH412">
        <v>5.85</v>
      </c>
      <c r="AI412">
        <v>7.5999999999999998E-2</v>
      </c>
      <c r="AJ412" t="s">
        <v>878</v>
      </c>
      <c r="AK412">
        <v>0.54100000000000004</v>
      </c>
      <c r="AL412">
        <v>3.68E-4</v>
      </c>
      <c r="AM412">
        <v>1.06E-3</v>
      </c>
      <c r="AN412">
        <v>7.78</v>
      </c>
      <c r="AO412">
        <v>1.0999999999999999E-2</v>
      </c>
      <c r="AP412">
        <v>4.4900000000000001E-3</v>
      </c>
      <c r="AQ412" t="s">
        <v>878</v>
      </c>
      <c r="AR412">
        <v>3.0600000000000001E-4</v>
      </c>
      <c r="AS412" t="s">
        <v>878</v>
      </c>
      <c r="AT412">
        <v>2.31E-3</v>
      </c>
      <c r="AU412">
        <v>1.5E-6</v>
      </c>
      <c r="AV412" t="s">
        <v>878</v>
      </c>
      <c r="AW412" t="s">
        <v>878</v>
      </c>
      <c r="AX412">
        <v>15.45</v>
      </c>
      <c r="AY412">
        <v>6.2699999999999995E-4</v>
      </c>
      <c r="AZ412">
        <v>6.4599999999999998E-4</v>
      </c>
      <c r="BA412">
        <v>9.1100000000000003E-4</v>
      </c>
      <c r="BB412">
        <v>13.74</v>
      </c>
      <c r="BC412">
        <v>1.94E-4</v>
      </c>
      <c r="BD412">
        <v>1.4899999999999999E-4</v>
      </c>
      <c r="BE412">
        <v>4.4400000000000004E-3</v>
      </c>
      <c r="BF412">
        <v>3.0000000000000001E-5</v>
      </c>
      <c r="BG412">
        <v>2.9E-5</v>
      </c>
      <c r="BH412" t="s">
        <v>878</v>
      </c>
      <c r="BI412">
        <v>7.1900000000000002E-4</v>
      </c>
      <c r="BJ412">
        <v>0.10299999999999999</v>
      </c>
      <c r="BK412">
        <v>1E-4</v>
      </c>
      <c r="BL412" t="s">
        <v>878</v>
      </c>
      <c r="BM412">
        <v>2.1900000000000001E-4</v>
      </c>
      <c r="BN412">
        <v>4.6100000000000004E-3</v>
      </c>
      <c r="BO412">
        <v>3.8400000000000001E-4</v>
      </c>
      <c r="BP412">
        <v>7.9799999999999999E-4</v>
      </c>
      <c r="BQ412">
        <v>9.3999999999999994E-5</v>
      </c>
      <c r="BR412">
        <v>1.78E-2</v>
      </c>
      <c r="BS412">
        <v>4.9399999999999999E-3</v>
      </c>
    </row>
    <row r="413" spans="1:71" x14ac:dyDescent="0.25">
      <c r="A413" t="s">
        <v>784</v>
      </c>
      <c r="B413" t="s">
        <v>878</v>
      </c>
      <c r="C413">
        <v>0.76741349999999997</v>
      </c>
      <c r="D413">
        <v>1.54E-2</v>
      </c>
      <c r="E413">
        <v>6.1E-6</v>
      </c>
      <c r="F413" t="s">
        <v>878</v>
      </c>
      <c r="G413" t="s">
        <v>878</v>
      </c>
      <c r="H413" t="s">
        <v>878</v>
      </c>
      <c r="I413" t="s">
        <v>878</v>
      </c>
      <c r="J413" t="s">
        <v>878</v>
      </c>
      <c r="K413" t="s">
        <v>878</v>
      </c>
      <c r="L413" t="s">
        <v>878</v>
      </c>
      <c r="M413" t="s">
        <v>878</v>
      </c>
      <c r="N413">
        <v>0.1714</v>
      </c>
      <c r="O413">
        <v>7.0900000000000005E-2</v>
      </c>
      <c r="P413" t="s">
        <v>878</v>
      </c>
      <c r="Q413">
        <v>0.43109999999999998</v>
      </c>
      <c r="R413" t="s">
        <v>878</v>
      </c>
      <c r="S413" t="s">
        <v>878</v>
      </c>
      <c r="T413" t="s">
        <v>878</v>
      </c>
      <c r="U413">
        <v>34.299999999999997</v>
      </c>
      <c r="V413" t="s">
        <v>878</v>
      </c>
      <c r="W413" t="s">
        <v>878</v>
      </c>
      <c r="X413" t="s">
        <v>878</v>
      </c>
      <c r="Y413" t="s">
        <v>878</v>
      </c>
      <c r="Z413" t="s">
        <v>878</v>
      </c>
      <c r="AA413" t="s">
        <v>878</v>
      </c>
      <c r="AB413" t="s">
        <v>878</v>
      </c>
      <c r="AC413" t="s">
        <v>878</v>
      </c>
      <c r="AD413" t="s">
        <v>878</v>
      </c>
      <c r="AE413" t="s">
        <v>878</v>
      </c>
      <c r="AF413" t="s">
        <v>878</v>
      </c>
      <c r="AG413" t="s">
        <v>878</v>
      </c>
      <c r="AH413">
        <v>4.3720103000000003</v>
      </c>
      <c r="AI413" t="s">
        <v>878</v>
      </c>
      <c r="AJ413" t="s">
        <v>878</v>
      </c>
      <c r="AK413" t="s">
        <v>878</v>
      </c>
      <c r="AL413" t="s">
        <v>878</v>
      </c>
      <c r="AM413" t="s">
        <v>878</v>
      </c>
      <c r="AN413">
        <v>10.71</v>
      </c>
      <c r="AO413" t="s">
        <v>878</v>
      </c>
      <c r="AP413" t="s">
        <v>878</v>
      </c>
      <c r="AQ413">
        <v>5.66E-5</v>
      </c>
      <c r="AR413" t="s">
        <v>878</v>
      </c>
      <c r="AS413">
        <v>1.088E-4</v>
      </c>
      <c r="AT413" t="s">
        <v>878</v>
      </c>
      <c r="AU413" t="s">
        <v>878</v>
      </c>
      <c r="AV413" t="s">
        <v>878</v>
      </c>
      <c r="AW413" t="s">
        <v>878</v>
      </c>
      <c r="AX413">
        <v>24.4</v>
      </c>
      <c r="AY413" t="s">
        <v>878</v>
      </c>
      <c r="AZ413" t="s">
        <v>878</v>
      </c>
      <c r="BA413" t="s">
        <v>878</v>
      </c>
      <c r="BB413">
        <v>6.2168843999999996</v>
      </c>
      <c r="BC413" t="s">
        <v>878</v>
      </c>
      <c r="BD413" t="s">
        <v>878</v>
      </c>
      <c r="BE413" t="s">
        <v>878</v>
      </c>
      <c r="BF413" t="s">
        <v>878</v>
      </c>
      <c r="BG413" t="s">
        <v>878</v>
      </c>
      <c r="BH413" t="s">
        <v>878</v>
      </c>
      <c r="BI413" t="s">
        <v>878</v>
      </c>
      <c r="BJ413" t="s">
        <v>878</v>
      </c>
      <c r="BK413" t="s">
        <v>878</v>
      </c>
      <c r="BL413" t="s">
        <v>878</v>
      </c>
      <c r="BM413" t="s">
        <v>878</v>
      </c>
      <c r="BN413" t="s">
        <v>878</v>
      </c>
      <c r="BO413" t="s">
        <v>878</v>
      </c>
      <c r="BP413" t="s">
        <v>878</v>
      </c>
      <c r="BQ413" t="s">
        <v>878</v>
      </c>
      <c r="BR413" t="s">
        <v>878</v>
      </c>
      <c r="BS413" t="s">
        <v>878</v>
      </c>
    </row>
    <row r="414" spans="1:71" x14ac:dyDescent="0.25">
      <c r="A414" t="s">
        <v>785</v>
      </c>
      <c r="B414">
        <v>1.6200000000000001E-4</v>
      </c>
      <c r="C414">
        <v>1.94</v>
      </c>
      <c r="D414">
        <v>0.2054</v>
      </c>
      <c r="E414" t="s">
        <v>878</v>
      </c>
      <c r="F414" t="s">
        <v>878</v>
      </c>
      <c r="G414">
        <v>1.18E-2</v>
      </c>
      <c r="H414">
        <v>4.6999999999999997E-5</v>
      </c>
      <c r="I414">
        <v>3.4400000000000001E-4</v>
      </c>
      <c r="J414">
        <v>3.06</v>
      </c>
      <c r="K414">
        <v>1.2E-4</v>
      </c>
      <c r="L414">
        <v>2.7699999999999999E-3</v>
      </c>
      <c r="M414" t="s">
        <v>878</v>
      </c>
      <c r="N414">
        <v>0.15509999999999999</v>
      </c>
      <c r="O414">
        <v>2.8000000000000001E-2</v>
      </c>
      <c r="P414">
        <v>2.32E-4</v>
      </c>
      <c r="Q414">
        <v>0.34260000000000002</v>
      </c>
      <c r="R414">
        <v>1.3300000000000001E-4</v>
      </c>
      <c r="S414">
        <v>8.1000000000000004E-5</v>
      </c>
      <c r="T414">
        <v>3.8000000000000002E-5</v>
      </c>
      <c r="U414">
        <v>29.85</v>
      </c>
      <c r="V414">
        <v>4.6099999999999998E-4</v>
      </c>
      <c r="W414">
        <v>1.5100000000000001E-4</v>
      </c>
      <c r="X414" t="s">
        <v>878</v>
      </c>
      <c r="Y414">
        <v>1.15E-4</v>
      </c>
      <c r="Z414" t="s">
        <v>878</v>
      </c>
      <c r="AA414">
        <v>2.6999999999999999E-5</v>
      </c>
      <c r="AB414">
        <v>1.1E-5</v>
      </c>
      <c r="AC414" t="s">
        <v>878</v>
      </c>
      <c r="AD414">
        <v>0.36099999999999999</v>
      </c>
      <c r="AE414">
        <v>1.58E-3</v>
      </c>
      <c r="AF414">
        <v>1.8799999999999999E-3</v>
      </c>
      <c r="AG414" t="s">
        <v>878</v>
      </c>
      <c r="AH414">
        <v>2.59</v>
      </c>
      <c r="AI414">
        <v>6.4000000000000001E-2</v>
      </c>
      <c r="AJ414" t="s">
        <v>878</v>
      </c>
      <c r="AK414">
        <v>0.434</v>
      </c>
      <c r="AL414">
        <v>3.2600000000000001E-4</v>
      </c>
      <c r="AM414">
        <v>9.3999999999999997E-4</v>
      </c>
      <c r="AN414">
        <v>11.243499999999999</v>
      </c>
      <c r="AO414" t="s">
        <v>878</v>
      </c>
      <c r="AP414">
        <v>6.1000000000000004E-3</v>
      </c>
      <c r="AQ414" t="s">
        <v>878</v>
      </c>
      <c r="AR414">
        <v>2.8899999999999998E-4</v>
      </c>
      <c r="AS414" t="s">
        <v>878</v>
      </c>
      <c r="AT414">
        <v>1.83E-3</v>
      </c>
      <c r="AU414">
        <v>2.2000000000000001E-6</v>
      </c>
      <c r="AV414" t="s">
        <v>878</v>
      </c>
      <c r="AW414" t="s">
        <v>878</v>
      </c>
      <c r="AX414">
        <v>22.22</v>
      </c>
      <c r="AY414">
        <v>9.1E-4</v>
      </c>
      <c r="AZ414">
        <v>3.5100000000000002E-4</v>
      </c>
      <c r="BA414" t="s">
        <v>878</v>
      </c>
      <c r="BB414">
        <v>9.24</v>
      </c>
      <c r="BC414">
        <v>1.66E-4</v>
      </c>
      <c r="BD414">
        <v>1.5899999999999999E-4</v>
      </c>
      <c r="BE414">
        <v>3.4399999999999999E-3</v>
      </c>
      <c r="BF414">
        <v>2.8E-5</v>
      </c>
      <c r="BG414">
        <v>2.4000000000000001E-5</v>
      </c>
      <c r="BH414" t="s">
        <v>878</v>
      </c>
      <c r="BI414">
        <v>6.6100000000000002E-4</v>
      </c>
      <c r="BJ414">
        <v>6.4000000000000001E-2</v>
      </c>
      <c r="BK414">
        <v>1.37E-4</v>
      </c>
      <c r="BL414" t="s">
        <v>878</v>
      </c>
      <c r="BM414">
        <v>1.7100000000000001E-4</v>
      </c>
      <c r="BN414" t="s">
        <v>878</v>
      </c>
      <c r="BO414">
        <v>3.0699999999999998E-4</v>
      </c>
      <c r="BP414">
        <v>6.5499999999999998E-4</v>
      </c>
      <c r="BQ414">
        <v>8.0000000000000007E-5</v>
      </c>
      <c r="BR414">
        <v>2.0500000000000001E-2</v>
      </c>
      <c r="BS414">
        <v>3.79E-3</v>
      </c>
    </row>
    <row r="415" spans="1:71" x14ac:dyDescent="0.25">
      <c r="A415" t="s">
        <v>786</v>
      </c>
      <c r="B415" t="s">
        <v>878</v>
      </c>
      <c r="C415" t="s">
        <v>878</v>
      </c>
      <c r="D415" t="s">
        <v>878</v>
      </c>
      <c r="E415" t="s">
        <v>878</v>
      </c>
      <c r="F415" t="s">
        <v>878</v>
      </c>
      <c r="G415" t="s">
        <v>878</v>
      </c>
      <c r="H415" t="s">
        <v>878</v>
      </c>
      <c r="I415" t="s">
        <v>878</v>
      </c>
      <c r="J415" t="s">
        <v>878</v>
      </c>
      <c r="K415" t="s">
        <v>878</v>
      </c>
      <c r="L415" t="s">
        <v>878</v>
      </c>
      <c r="M415" t="s">
        <v>878</v>
      </c>
      <c r="N415" t="s">
        <v>878</v>
      </c>
      <c r="O415" t="s">
        <v>878</v>
      </c>
      <c r="P415" t="s">
        <v>878</v>
      </c>
      <c r="Q415" t="s">
        <v>878</v>
      </c>
      <c r="R415" t="s">
        <v>878</v>
      </c>
      <c r="S415" t="s">
        <v>878</v>
      </c>
      <c r="T415" t="s">
        <v>878</v>
      </c>
      <c r="U415" t="s">
        <v>878</v>
      </c>
      <c r="V415" t="s">
        <v>878</v>
      </c>
      <c r="W415" t="s">
        <v>878</v>
      </c>
      <c r="X415" t="s">
        <v>878</v>
      </c>
      <c r="Y415" t="s">
        <v>878</v>
      </c>
      <c r="Z415" t="s">
        <v>878</v>
      </c>
      <c r="AA415" t="s">
        <v>878</v>
      </c>
      <c r="AB415" t="s">
        <v>878</v>
      </c>
      <c r="AC415" t="s">
        <v>878</v>
      </c>
      <c r="AD415" t="s">
        <v>878</v>
      </c>
      <c r="AE415" t="s">
        <v>878</v>
      </c>
      <c r="AF415" t="s">
        <v>878</v>
      </c>
      <c r="AG415" t="s">
        <v>878</v>
      </c>
      <c r="AH415" t="s">
        <v>878</v>
      </c>
      <c r="AI415" t="s">
        <v>878</v>
      </c>
      <c r="AJ415" t="s">
        <v>878</v>
      </c>
      <c r="AK415" t="s">
        <v>878</v>
      </c>
      <c r="AL415" t="s">
        <v>878</v>
      </c>
      <c r="AM415" t="s">
        <v>878</v>
      </c>
      <c r="AN415" t="s">
        <v>878</v>
      </c>
      <c r="AO415" t="s">
        <v>878</v>
      </c>
      <c r="AP415" t="s">
        <v>878</v>
      </c>
      <c r="AQ415" t="s">
        <v>878</v>
      </c>
      <c r="AR415" t="s">
        <v>878</v>
      </c>
      <c r="AS415" t="s">
        <v>878</v>
      </c>
      <c r="AT415" t="s">
        <v>878</v>
      </c>
      <c r="AU415" t="s">
        <v>878</v>
      </c>
      <c r="AV415" t="s">
        <v>878</v>
      </c>
      <c r="AW415" t="s">
        <v>878</v>
      </c>
      <c r="AX415" t="s">
        <v>878</v>
      </c>
      <c r="AY415" t="s">
        <v>878</v>
      </c>
      <c r="AZ415" t="s">
        <v>878</v>
      </c>
      <c r="BA415" t="s">
        <v>878</v>
      </c>
      <c r="BB415" t="s">
        <v>878</v>
      </c>
      <c r="BC415" t="s">
        <v>878</v>
      </c>
      <c r="BD415" t="s">
        <v>878</v>
      </c>
      <c r="BE415" t="s">
        <v>878</v>
      </c>
      <c r="BF415" t="s">
        <v>878</v>
      </c>
      <c r="BG415" t="s">
        <v>878</v>
      </c>
      <c r="BH415" t="s">
        <v>878</v>
      </c>
      <c r="BI415" t="s">
        <v>878</v>
      </c>
      <c r="BJ415" t="s">
        <v>878</v>
      </c>
      <c r="BK415" t="s">
        <v>878</v>
      </c>
      <c r="BL415" t="s">
        <v>878</v>
      </c>
      <c r="BM415" t="s">
        <v>878</v>
      </c>
      <c r="BN415" t="s">
        <v>878</v>
      </c>
      <c r="BO415" t="s">
        <v>878</v>
      </c>
      <c r="BP415" t="s">
        <v>878</v>
      </c>
      <c r="BQ415" t="s">
        <v>878</v>
      </c>
      <c r="BR415" t="s">
        <v>878</v>
      </c>
      <c r="BS415" t="s">
        <v>878</v>
      </c>
    </row>
    <row r="416" spans="1:71" x14ac:dyDescent="0.25">
      <c r="A416" t="s">
        <v>787</v>
      </c>
      <c r="B416" t="s">
        <v>878</v>
      </c>
      <c r="C416" t="s">
        <v>878</v>
      </c>
      <c r="D416" t="s">
        <v>878</v>
      </c>
      <c r="E416">
        <v>2.5399999999999999E-4</v>
      </c>
      <c r="F416" t="s">
        <v>878</v>
      </c>
      <c r="G416" t="s">
        <v>878</v>
      </c>
      <c r="H416" t="s">
        <v>878</v>
      </c>
      <c r="I416" t="s">
        <v>878</v>
      </c>
      <c r="J416" t="s">
        <v>878</v>
      </c>
      <c r="K416" t="s">
        <v>878</v>
      </c>
      <c r="L416" t="s">
        <v>878</v>
      </c>
      <c r="M416" t="s">
        <v>878</v>
      </c>
      <c r="N416" t="s">
        <v>878</v>
      </c>
      <c r="O416" t="s">
        <v>878</v>
      </c>
      <c r="P416" t="s">
        <v>878</v>
      </c>
      <c r="Q416" t="s">
        <v>878</v>
      </c>
      <c r="R416" t="s">
        <v>878</v>
      </c>
      <c r="S416" t="s">
        <v>878</v>
      </c>
      <c r="T416" t="s">
        <v>878</v>
      </c>
      <c r="U416" t="s">
        <v>878</v>
      </c>
      <c r="V416" t="s">
        <v>878</v>
      </c>
      <c r="W416" t="s">
        <v>878</v>
      </c>
      <c r="X416" t="s">
        <v>878</v>
      </c>
      <c r="Y416" t="s">
        <v>878</v>
      </c>
      <c r="Z416" t="s">
        <v>878</v>
      </c>
      <c r="AA416" t="s">
        <v>878</v>
      </c>
      <c r="AB416" t="s">
        <v>878</v>
      </c>
      <c r="AC416" t="s">
        <v>878</v>
      </c>
      <c r="AD416" t="s">
        <v>878</v>
      </c>
      <c r="AE416" t="s">
        <v>878</v>
      </c>
      <c r="AF416" t="s">
        <v>878</v>
      </c>
      <c r="AG416" t="s">
        <v>878</v>
      </c>
      <c r="AH416" t="s">
        <v>878</v>
      </c>
      <c r="AI416" t="s">
        <v>878</v>
      </c>
      <c r="AJ416" t="s">
        <v>878</v>
      </c>
      <c r="AK416" t="s">
        <v>878</v>
      </c>
      <c r="AL416" t="s">
        <v>878</v>
      </c>
      <c r="AM416" t="s">
        <v>878</v>
      </c>
      <c r="AN416" t="s">
        <v>878</v>
      </c>
      <c r="AO416" t="s">
        <v>878</v>
      </c>
      <c r="AP416" t="s">
        <v>878</v>
      </c>
      <c r="AQ416" t="s">
        <v>878</v>
      </c>
      <c r="AR416" t="s">
        <v>878</v>
      </c>
      <c r="AS416" t="s">
        <v>878</v>
      </c>
      <c r="AT416" t="s">
        <v>878</v>
      </c>
      <c r="AU416" t="s">
        <v>878</v>
      </c>
      <c r="AV416" t="s">
        <v>878</v>
      </c>
      <c r="AW416" t="s">
        <v>878</v>
      </c>
      <c r="AX416" t="s">
        <v>878</v>
      </c>
      <c r="AY416" t="s">
        <v>878</v>
      </c>
      <c r="AZ416" t="s">
        <v>878</v>
      </c>
      <c r="BA416" t="s">
        <v>878</v>
      </c>
      <c r="BB416" t="s">
        <v>878</v>
      </c>
      <c r="BC416" t="s">
        <v>878</v>
      </c>
      <c r="BD416" t="s">
        <v>878</v>
      </c>
      <c r="BE416" t="s">
        <v>878</v>
      </c>
      <c r="BF416" t="s">
        <v>878</v>
      </c>
      <c r="BG416" t="s">
        <v>878</v>
      </c>
      <c r="BH416" t="s">
        <v>878</v>
      </c>
      <c r="BI416" t="s">
        <v>878</v>
      </c>
      <c r="BJ416" t="s">
        <v>878</v>
      </c>
      <c r="BK416" t="s">
        <v>878</v>
      </c>
      <c r="BL416" t="s">
        <v>878</v>
      </c>
      <c r="BM416" t="s">
        <v>878</v>
      </c>
      <c r="BN416" t="s">
        <v>878</v>
      </c>
      <c r="BO416" t="s">
        <v>878</v>
      </c>
      <c r="BP416" t="s">
        <v>878</v>
      </c>
      <c r="BQ416" t="s">
        <v>878</v>
      </c>
      <c r="BR416" t="s">
        <v>878</v>
      </c>
      <c r="BS416" t="s">
        <v>878</v>
      </c>
    </row>
    <row r="417" spans="1:71" x14ac:dyDescent="0.25">
      <c r="A417" t="s">
        <v>788</v>
      </c>
      <c r="B417" t="s">
        <v>878</v>
      </c>
      <c r="C417" t="s">
        <v>878</v>
      </c>
      <c r="D417" t="s">
        <v>878</v>
      </c>
      <c r="E417">
        <v>2.9999999999999997E-4</v>
      </c>
      <c r="F417" t="s">
        <v>878</v>
      </c>
      <c r="G417" t="s">
        <v>878</v>
      </c>
      <c r="H417" t="s">
        <v>878</v>
      </c>
      <c r="I417" t="s">
        <v>878</v>
      </c>
      <c r="J417" t="s">
        <v>878</v>
      </c>
      <c r="K417" t="s">
        <v>878</v>
      </c>
      <c r="L417" t="s">
        <v>878</v>
      </c>
      <c r="M417" t="s">
        <v>878</v>
      </c>
      <c r="N417" t="s">
        <v>878</v>
      </c>
      <c r="O417" t="s">
        <v>878</v>
      </c>
      <c r="P417" t="s">
        <v>878</v>
      </c>
      <c r="Q417" t="s">
        <v>878</v>
      </c>
      <c r="R417" t="s">
        <v>878</v>
      </c>
      <c r="S417" t="s">
        <v>878</v>
      </c>
      <c r="T417" t="s">
        <v>878</v>
      </c>
      <c r="U417" t="s">
        <v>878</v>
      </c>
      <c r="V417" t="s">
        <v>878</v>
      </c>
      <c r="W417" t="s">
        <v>878</v>
      </c>
      <c r="X417" t="s">
        <v>878</v>
      </c>
      <c r="Y417" t="s">
        <v>878</v>
      </c>
      <c r="Z417" t="s">
        <v>878</v>
      </c>
      <c r="AA417" t="s">
        <v>878</v>
      </c>
      <c r="AB417" t="s">
        <v>878</v>
      </c>
      <c r="AC417" t="s">
        <v>878</v>
      </c>
      <c r="AD417" t="s">
        <v>878</v>
      </c>
      <c r="AE417" t="s">
        <v>878</v>
      </c>
      <c r="AF417" t="s">
        <v>878</v>
      </c>
      <c r="AG417" t="s">
        <v>878</v>
      </c>
      <c r="AH417" t="s">
        <v>878</v>
      </c>
      <c r="AI417" t="s">
        <v>878</v>
      </c>
      <c r="AJ417" t="s">
        <v>878</v>
      </c>
      <c r="AK417" t="s">
        <v>878</v>
      </c>
      <c r="AL417" t="s">
        <v>878</v>
      </c>
      <c r="AM417" t="s">
        <v>878</v>
      </c>
      <c r="AN417" t="s">
        <v>878</v>
      </c>
      <c r="AO417" t="s">
        <v>878</v>
      </c>
      <c r="AP417" t="s">
        <v>878</v>
      </c>
      <c r="AQ417" t="s">
        <v>878</v>
      </c>
      <c r="AR417" t="s">
        <v>878</v>
      </c>
      <c r="AS417" t="s">
        <v>878</v>
      </c>
      <c r="AT417" t="s">
        <v>878</v>
      </c>
      <c r="AU417" t="s">
        <v>878</v>
      </c>
      <c r="AV417" t="s">
        <v>878</v>
      </c>
      <c r="AW417" t="s">
        <v>878</v>
      </c>
      <c r="AX417" t="s">
        <v>878</v>
      </c>
      <c r="AY417" t="s">
        <v>878</v>
      </c>
      <c r="AZ417" t="s">
        <v>878</v>
      </c>
      <c r="BA417" t="s">
        <v>878</v>
      </c>
      <c r="BB417" t="s">
        <v>878</v>
      </c>
      <c r="BC417" t="s">
        <v>878</v>
      </c>
      <c r="BD417" t="s">
        <v>878</v>
      </c>
      <c r="BE417" t="s">
        <v>878</v>
      </c>
      <c r="BF417" t="s">
        <v>878</v>
      </c>
      <c r="BG417" t="s">
        <v>878</v>
      </c>
      <c r="BH417" t="s">
        <v>878</v>
      </c>
      <c r="BI417" t="s">
        <v>878</v>
      </c>
      <c r="BJ417" t="s">
        <v>878</v>
      </c>
      <c r="BK417" t="s">
        <v>878</v>
      </c>
      <c r="BL417" t="s">
        <v>878</v>
      </c>
      <c r="BM417" t="s">
        <v>878</v>
      </c>
      <c r="BN417" t="s">
        <v>878</v>
      </c>
      <c r="BO417" t="s">
        <v>878</v>
      </c>
      <c r="BP417" t="s">
        <v>878</v>
      </c>
      <c r="BQ417" t="s">
        <v>878</v>
      </c>
      <c r="BR417" t="s">
        <v>878</v>
      </c>
      <c r="BS417" t="s">
        <v>878</v>
      </c>
    </row>
    <row r="418" spans="1:71" x14ac:dyDescent="0.25">
      <c r="A418" t="s">
        <v>789</v>
      </c>
      <c r="B418" t="s">
        <v>878</v>
      </c>
      <c r="C418" t="s">
        <v>878</v>
      </c>
      <c r="D418" t="s">
        <v>878</v>
      </c>
      <c r="E418">
        <v>2.7700000000000001E-4</v>
      </c>
      <c r="F418" t="s">
        <v>878</v>
      </c>
      <c r="G418" t="s">
        <v>878</v>
      </c>
      <c r="H418" t="s">
        <v>878</v>
      </c>
      <c r="I418" t="s">
        <v>878</v>
      </c>
      <c r="J418" t="s">
        <v>878</v>
      </c>
      <c r="K418" t="s">
        <v>878</v>
      </c>
      <c r="L418" t="s">
        <v>878</v>
      </c>
      <c r="M418" t="s">
        <v>878</v>
      </c>
      <c r="N418" t="s">
        <v>878</v>
      </c>
      <c r="O418" t="s">
        <v>878</v>
      </c>
      <c r="P418" t="s">
        <v>878</v>
      </c>
      <c r="Q418" t="s">
        <v>878</v>
      </c>
      <c r="R418" t="s">
        <v>878</v>
      </c>
      <c r="S418" t="s">
        <v>878</v>
      </c>
      <c r="T418" t="s">
        <v>878</v>
      </c>
      <c r="U418" t="s">
        <v>878</v>
      </c>
      <c r="V418" t="s">
        <v>878</v>
      </c>
      <c r="W418" t="s">
        <v>878</v>
      </c>
      <c r="X418" t="s">
        <v>878</v>
      </c>
      <c r="Y418" t="s">
        <v>878</v>
      </c>
      <c r="Z418" t="s">
        <v>878</v>
      </c>
      <c r="AA418" t="s">
        <v>878</v>
      </c>
      <c r="AB418" t="s">
        <v>878</v>
      </c>
      <c r="AC418" t="s">
        <v>878</v>
      </c>
      <c r="AD418" t="s">
        <v>878</v>
      </c>
      <c r="AE418" t="s">
        <v>878</v>
      </c>
      <c r="AF418" t="s">
        <v>878</v>
      </c>
      <c r="AG418" t="s">
        <v>878</v>
      </c>
      <c r="AH418" t="s">
        <v>878</v>
      </c>
      <c r="AI418" t="s">
        <v>878</v>
      </c>
      <c r="AJ418" t="s">
        <v>878</v>
      </c>
      <c r="AK418" t="s">
        <v>878</v>
      </c>
      <c r="AL418" t="s">
        <v>878</v>
      </c>
      <c r="AM418" t="s">
        <v>878</v>
      </c>
      <c r="AN418" t="s">
        <v>878</v>
      </c>
      <c r="AO418" t="s">
        <v>878</v>
      </c>
      <c r="AP418" t="s">
        <v>878</v>
      </c>
      <c r="AQ418" t="s">
        <v>878</v>
      </c>
      <c r="AR418" t="s">
        <v>878</v>
      </c>
      <c r="AS418" t="s">
        <v>878</v>
      </c>
      <c r="AT418" t="s">
        <v>878</v>
      </c>
      <c r="AU418" t="s">
        <v>878</v>
      </c>
      <c r="AV418" t="s">
        <v>878</v>
      </c>
      <c r="AW418" t="s">
        <v>878</v>
      </c>
      <c r="AX418" t="s">
        <v>878</v>
      </c>
      <c r="AY418" t="s">
        <v>878</v>
      </c>
      <c r="AZ418" t="s">
        <v>878</v>
      </c>
      <c r="BA418" t="s">
        <v>878</v>
      </c>
      <c r="BB418" t="s">
        <v>878</v>
      </c>
      <c r="BC418" t="s">
        <v>878</v>
      </c>
      <c r="BD418" t="s">
        <v>878</v>
      </c>
      <c r="BE418" t="s">
        <v>878</v>
      </c>
      <c r="BF418" t="s">
        <v>878</v>
      </c>
      <c r="BG418" t="s">
        <v>878</v>
      </c>
      <c r="BH418" t="s">
        <v>878</v>
      </c>
      <c r="BI418" t="s">
        <v>878</v>
      </c>
      <c r="BJ418" t="s">
        <v>878</v>
      </c>
      <c r="BK418" t="s">
        <v>878</v>
      </c>
      <c r="BL418" t="s">
        <v>878</v>
      </c>
      <c r="BM418" t="s">
        <v>878</v>
      </c>
      <c r="BN418" t="s">
        <v>878</v>
      </c>
      <c r="BO418" t="s">
        <v>878</v>
      </c>
      <c r="BP418" t="s">
        <v>878</v>
      </c>
      <c r="BQ418" t="s">
        <v>878</v>
      </c>
      <c r="BR418" t="s">
        <v>878</v>
      </c>
      <c r="BS418" t="s">
        <v>878</v>
      </c>
    </row>
    <row r="419" spans="1:71" x14ac:dyDescent="0.25">
      <c r="A419" t="s">
        <v>790</v>
      </c>
      <c r="B419">
        <v>5.52E-5</v>
      </c>
      <c r="C419">
        <v>6.77</v>
      </c>
      <c r="D419">
        <v>2.12E-4</v>
      </c>
      <c r="E419">
        <v>6.1E-6</v>
      </c>
      <c r="F419" s="2">
        <v>1E-3</v>
      </c>
      <c r="G419">
        <v>8.2000000000000007E-3</v>
      </c>
      <c r="H419">
        <v>3.1000000000000001E-5</v>
      </c>
      <c r="I419">
        <v>4.5000000000000003E-5</v>
      </c>
      <c r="J419">
        <v>6.34</v>
      </c>
      <c r="K419">
        <v>3.3000000000000003E-5</v>
      </c>
      <c r="L419">
        <v>9.1399999999999999E-4</v>
      </c>
      <c r="M419" t="s">
        <v>878</v>
      </c>
      <c r="N419">
        <v>1.78E-2</v>
      </c>
      <c r="O419">
        <v>4.8000000000000001E-2</v>
      </c>
      <c r="P419">
        <v>3.6999999999999998E-5</v>
      </c>
      <c r="Q419">
        <v>0.17599999999999999</v>
      </c>
      <c r="R419">
        <v>1.95E-4</v>
      </c>
      <c r="S419">
        <v>1.2300000000000001E-4</v>
      </c>
      <c r="T419">
        <v>5.7000000000000003E-5</v>
      </c>
      <c r="U419">
        <v>9.5299999999999994</v>
      </c>
      <c r="V419">
        <v>1.15E-3</v>
      </c>
      <c r="W419">
        <v>1.7899999999999999E-4</v>
      </c>
      <c r="X419">
        <v>8.6000000000000007E-6</v>
      </c>
      <c r="Y419">
        <v>7.3999999999999996E-5</v>
      </c>
      <c r="Z419" t="s">
        <v>878</v>
      </c>
      <c r="AA419">
        <v>4.1999999999999998E-5</v>
      </c>
      <c r="AB419">
        <v>5.4E-6</v>
      </c>
      <c r="AC419" t="s">
        <v>878</v>
      </c>
      <c r="AD419">
        <v>0.20799999999999999</v>
      </c>
      <c r="AE419">
        <v>3.8900000000000002E-4</v>
      </c>
      <c r="AF419">
        <v>7.7200000000000001E-4</v>
      </c>
      <c r="AG419">
        <v>1.8E-5</v>
      </c>
      <c r="AH419">
        <v>8.1999999999999993</v>
      </c>
      <c r="AI419">
        <v>0.128</v>
      </c>
      <c r="AJ419">
        <v>1.54E-4</v>
      </c>
      <c r="AK419">
        <v>1.02</v>
      </c>
      <c r="AL419">
        <v>1.18E-4</v>
      </c>
      <c r="AM419">
        <v>5.5999999999999995E-4</v>
      </c>
      <c r="AN419">
        <v>0.35299999999999998</v>
      </c>
      <c r="AO419">
        <v>2.5000000000000001E-2</v>
      </c>
      <c r="AP419">
        <v>5.5000000000000003E-4</v>
      </c>
      <c r="AQ419">
        <v>6.9999999999999997E-7</v>
      </c>
      <c r="AR419">
        <v>1.25E-4</v>
      </c>
      <c r="AS419">
        <v>3.9999999999999998E-7</v>
      </c>
      <c r="AT419">
        <v>5.1500000000000005E-4</v>
      </c>
      <c r="AU419">
        <v>2.7E-6</v>
      </c>
      <c r="AV419" t="s">
        <v>878</v>
      </c>
      <c r="AW419" t="s">
        <v>878</v>
      </c>
      <c r="AX419">
        <v>2.0099999999999998</v>
      </c>
      <c r="AY419">
        <v>2.6999999999999999E-5</v>
      </c>
      <c r="AZ419">
        <v>2.8E-3</v>
      </c>
      <c r="BA419">
        <v>4.9700000000000005E-4</v>
      </c>
      <c r="BB419">
        <v>21.516029400000001</v>
      </c>
      <c r="BC419">
        <v>5.7000000000000003E-5</v>
      </c>
      <c r="BD419">
        <v>5.1E-5</v>
      </c>
      <c r="BE419">
        <v>1.4E-2</v>
      </c>
      <c r="BF419">
        <v>8.3999999999999992E-6</v>
      </c>
      <c r="BG419">
        <v>3.1000000000000001E-5</v>
      </c>
      <c r="BH419">
        <v>2.9E-5</v>
      </c>
      <c r="BI419">
        <v>5.8E-5</v>
      </c>
      <c r="BJ419">
        <v>0.26700000000000002</v>
      </c>
      <c r="BK419">
        <v>4.4000000000000002E-6</v>
      </c>
      <c r="BL419">
        <v>1.7E-5</v>
      </c>
      <c r="BM419">
        <v>2.0999999999999999E-5</v>
      </c>
      <c r="BN419">
        <v>3.8700000000000002E-3</v>
      </c>
      <c r="BO419">
        <v>5.5000000000000002E-5</v>
      </c>
      <c r="BP419">
        <v>1.07E-3</v>
      </c>
      <c r="BQ419">
        <v>1.17E-4</v>
      </c>
      <c r="BR419">
        <v>7.9000000000000008E-3</v>
      </c>
      <c r="BS419">
        <v>2.0899999999999998E-3</v>
      </c>
    </row>
    <row r="420" spans="1:71" x14ac:dyDescent="0.25">
      <c r="A420" t="s">
        <v>793</v>
      </c>
      <c r="B420">
        <v>1.01E-4</v>
      </c>
      <c r="C420">
        <v>5.0599999999999996</v>
      </c>
      <c r="D420">
        <v>8.4199999999999998E-4</v>
      </c>
      <c r="E420">
        <v>8.6999999999999997E-6</v>
      </c>
      <c r="F420" s="2">
        <v>1E-3</v>
      </c>
      <c r="G420">
        <v>8.0000000000000002E-3</v>
      </c>
      <c r="H420">
        <v>2.5999999999999998E-5</v>
      </c>
      <c r="I420">
        <v>7.2999999999999999E-5</v>
      </c>
      <c r="J420">
        <v>4.8</v>
      </c>
      <c r="K420">
        <v>4.0000000000000003E-5</v>
      </c>
      <c r="L420">
        <v>8.2399999999999997E-4</v>
      </c>
      <c r="M420" t="s">
        <v>878</v>
      </c>
      <c r="N420">
        <v>5.0700000000000002E-2</v>
      </c>
      <c r="O420">
        <v>5.1299999999999998E-2</v>
      </c>
      <c r="P420">
        <v>3.1999999999999999E-5</v>
      </c>
      <c r="Q420">
        <v>0.56200000000000006</v>
      </c>
      <c r="R420">
        <v>1.65E-4</v>
      </c>
      <c r="S420">
        <v>1E-4</v>
      </c>
      <c r="T420">
        <v>4.6999999999999997E-5</v>
      </c>
      <c r="U420">
        <v>16.239999999999998</v>
      </c>
      <c r="V420">
        <v>9.2400000000000002E-4</v>
      </c>
      <c r="W420">
        <v>1.54E-4</v>
      </c>
      <c r="X420">
        <v>1.5999999999999999E-5</v>
      </c>
      <c r="Y420">
        <v>6.3999999999999997E-5</v>
      </c>
      <c r="Z420" t="s">
        <v>878</v>
      </c>
      <c r="AA420">
        <v>3.4E-5</v>
      </c>
      <c r="AB420">
        <v>5.5999999999999997E-6</v>
      </c>
      <c r="AC420" t="s">
        <v>878</v>
      </c>
      <c r="AD420">
        <v>0.185</v>
      </c>
      <c r="AE420">
        <v>3.57E-4</v>
      </c>
      <c r="AF420">
        <v>5.9599999999999996E-4</v>
      </c>
      <c r="AG420">
        <v>1.5E-5</v>
      </c>
      <c r="AH420">
        <v>8.3800000000000008</v>
      </c>
      <c r="AI420">
        <v>0.11600000000000001</v>
      </c>
      <c r="AJ420">
        <v>2.0100000000000001E-4</v>
      </c>
      <c r="AK420">
        <v>0.78300000000000003</v>
      </c>
      <c r="AL420">
        <v>1.17E-4</v>
      </c>
      <c r="AM420">
        <v>5.0000000000000001E-4</v>
      </c>
      <c r="AN420">
        <v>1.26</v>
      </c>
      <c r="AO420">
        <v>2.1999999999999999E-2</v>
      </c>
      <c r="AP420">
        <v>6.2399999999999999E-4</v>
      </c>
      <c r="AQ420">
        <v>1.7999999999999999E-6</v>
      </c>
      <c r="AR420">
        <v>1.11E-4</v>
      </c>
      <c r="AS420">
        <v>6.9999999999999997E-7</v>
      </c>
      <c r="AT420">
        <v>4.4900000000000002E-4</v>
      </c>
      <c r="AU420">
        <v>9.5000000000000005E-6</v>
      </c>
      <c r="AV420" t="s">
        <v>878</v>
      </c>
      <c r="AW420" t="s">
        <v>878</v>
      </c>
      <c r="AX420">
        <v>6.15</v>
      </c>
      <c r="AY420">
        <v>9.5000000000000005E-5</v>
      </c>
      <c r="AZ420">
        <v>2.1700000000000001E-3</v>
      </c>
      <c r="BA420">
        <v>1.6999999999999999E-3</v>
      </c>
      <c r="BB420">
        <v>18.057010999999999</v>
      </c>
      <c r="BC420">
        <v>5.1999999999999997E-5</v>
      </c>
      <c r="BD420">
        <v>6.0000000000000002E-5</v>
      </c>
      <c r="BE420">
        <v>1.06E-2</v>
      </c>
      <c r="BF420">
        <v>7.6000000000000001E-6</v>
      </c>
      <c r="BG420">
        <v>2.5999999999999998E-5</v>
      </c>
      <c r="BH420">
        <v>6.3999999999999997E-5</v>
      </c>
      <c r="BI420">
        <v>6.0000000000000002E-5</v>
      </c>
      <c r="BJ420">
        <v>0.22600000000000001</v>
      </c>
      <c r="BK420">
        <v>5.0000000000000004E-6</v>
      </c>
      <c r="BL420">
        <v>1.5E-5</v>
      </c>
      <c r="BM420">
        <v>5.1E-5</v>
      </c>
      <c r="BN420">
        <v>3.98E-3</v>
      </c>
      <c r="BO420">
        <v>5.0000000000000002E-5</v>
      </c>
      <c r="BP420">
        <v>8.7299999999999997E-4</v>
      </c>
      <c r="BQ420">
        <v>9.7E-5</v>
      </c>
      <c r="BR420">
        <v>8.0000000000000002E-3</v>
      </c>
      <c r="BS420">
        <v>2E-3</v>
      </c>
    </row>
    <row r="421" spans="1:71" x14ac:dyDescent="0.25">
      <c r="A421" t="s">
        <v>794</v>
      </c>
      <c r="B421">
        <v>6.0000000000000002E-6</v>
      </c>
      <c r="C421" t="s">
        <v>878</v>
      </c>
      <c r="D421" t="s">
        <v>878</v>
      </c>
      <c r="E421" t="s">
        <v>878</v>
      </c>
      <c r="F421" t="s">
        <v>878</v>
      </c>
      <c r="G421" t="s">
        <v>878</v>
      </c>
      <c r="H421" t="s">
        <v>878</v>
      </c>
      <c r="I421">
        <v>8.7000000000000001E-5</v>
      </c>
      <c r="J421" t="s">
        <v>878</v>
      </c>
      <c r="K421" t="s">
        <v>878</v>
      </c>
      <c r="L421" t="s">
        <v>878</v>
      </c>
      <c r="M421" t="s">
        <v>878</v>
      </c>
      <c r="N421">
        <v>1.5900000000000001E-3</v>
      </c>
      <c r="O421" t="s">
        <v>878</v>
      </c>
      <c r="P421" t="s">
        <v>878</v>
      </c>
      <c r="Q421">
        <v>1.12E-2</v>
      </c>
      <c r="R421" t="s">
        <v>878</v>
      </c>
      <c r="S421" t="s">
        <v>878</v>
      </c>
      <c r="T421" t="s">
        <v>878</v>
      </c>
      <c r="U421" t="s">
        <v>878</v>
      </c>
      <c r="V421" t="s">
        <v>878</v>
      </c>
      <c r="W421" t="s">
        <v>878</v>
      </c>
      <c r="X421" t="s">
        <v>878</v>
      </c>
      <c r="Y421" t="s">
        <v>878</v>
      </c>
      <c r="Z421" t="s">
        <v>878</v>
      </c>
      <c r="AA421" t="s">
        <v>878</v>
      </c>
      <c r="AB421" t="s">
        <v>878</v>
      </c>
      <c r="AC421" t="s">
        <v>878</v>
      </c>
      <c r="AD421" t="s">
        <v>878</v>
      </c>
      <c r="AE421" t="s">
        <v>878</v>
      </c>
      <c r="AF421" t="s">
        <v>878</v>
      </c>
      <c r="AG421" t="s">
        <v>878</v>
      </c>
      <c r="AH421" t="s">
        <v>878</v>
      </c>
      <c r="AI421" t="s">
        <v>878</v>
      </c>
      <c r="AJ421" t="s">
        <v>878</v>
      </c>
      <c r="AK421" t="s">
        <v>878</v>
      </c>
      <c r="AL421" t="s">
        <v>878</v>
      </c>
      <c r="AM421" t="s">
        <v>878</v>
      </c>
      <c r="AN421" t="s">
        <v>878</v>
      </c>
      <c r="AO421" t="s">
        <v>878</v>
      </c>
      <c r="AP421">
        <v>6.5899999999999997E-4</v>
      </c>
      <c r="AQ421" t="s">
        <v>878</v>
      </c>
      <c r="AR421" t="s">
        <v>878</v>
      </c>
      <c r="AS421" t="s">
        <v>878</v>
      </c>
      <c r="AT421" t="s">
        <v>878</v>
      </c>
      <c r="AU421" t="s">
        <v>878</v>
      </c>
      <c r="AV421" t="s">
        <v>878</v>
      </c>
      <c r="AW421" t="s">
        <v>878</v>
      </c>
      <c r="AX421">
        <v>7.1499999999999994E-2</v>
      </c>
      <c r="AY421">
        <v>8.6000000000000003E-5</v>
      </c>
      <c r="AZ421" t="s">
        <v>878</v>
      </c>
      <c r="BA421">
        <v>1.3200000000000001E-4</v>
      </c>
      <c r="BB421" t="s">
        <v>878</v>
      </c>
      <c r="BC421" t="s">
        <v>878</v>
      </c>
      <c r="BD421">
        <v>7.8299999999999995E-4</v>
      </c>
      <c r="BE421" t="s">
        <v>878</v>
      </c>
      <c r="BF421" t="s">
        <v>878</v>
      </c>
      <c r="BG421" t="s">
        <v>878</v>
      </c>
      <c r="BH421" t="s">
        <v>878</v>
      </c>
      <c r="BI421" t="s">
        <v>878</v>
      </c>
      <c r="BJ421" t="s">
        <v>878</v>
      </c>
      <c r="BK421" t="s">
        <v>878</v>
      </c>
      <c r="BL421" t="s">
        <v>878</v>
      </c>
      <c r="BM421" t="s">
        <v>878</v>
      </c>
      <c r="BN421" t="s">
        <v>878</v>
      </c>
      <c r="BO421" t="s">
        <v>878</v>
      </c>
      <c r="BP421" t="s">
        <v>878</v>
      </c>
      <c r="BQ421" t="s">
        <v>878</v>
      </c>
      <c r="BR421">
        <v>6.7999999999999996E-3</v>
      </c>
      <c r="BS421" t="s">
        <v>878</v>
      </c>
    </row>
    <row r="422" spans="1:71" x14ac:dyDescent="0.25">
      <c r="A422" t="s">
        <v>795</v>
      </c>
      <c r="B422">
        <v>2.76E-5</v>
      </c>
      <c r="C422">
        <v>6.81</v>
      </c>
      <c r="D422">
        <v>7.1000000000000004E-3</v>
      </c>
      <c r="E422">
        <v>3.6300000000000001E-5</v>
      </c>
      <c r="F422" t="s">
        <v>878</v>
      </c>
      <c r="G422">
        <v>2.29E-2</v>
      </c>
      <c r="H422">
        <v>6.1700000000000004E-4</v>
      </c>
      <c r="I422">
        <v>4.75E-4</v>
      </c>
      <c r="J422">
        <v>9.1999999999999998E-2</v>
      </c>
      <c r="K422" t="s">
        <v>878</v>
      </c>
      <c r="L422">
        <v>9.4999999999999998E-3</v>
      </c>
      <c r="M422" t="s">
        <v>878</v>
      </c>
      <c r="N422">
        <v>7.3000000000000001E-3</v>
      </c>
      <c r="O422">
        <v>5.7000000000000002E-3</v>
      </c>
      <c r="P422">
        <v>5.1199999999999998E-4</v>
      </c>
      <c r="Q422">
        <v>0.14099999999999999</v>
      </c>
      <c r="R422" t="s">
        <v>878</v>
      </c>
      <c r="S422" t="s">
        <v>878</v>
      </c>
      <c r="T422" t="s">
        <v>878</v>
      </c>
      <c r="U422">
        <v>4.03</v>
      </c>
      <c r="V422">
        <v>1.8699999999999999E-3</v>
      </c>
      <c r="W422" t="s">
        <v>878</v>
      </c>
      <c r="X422">
        <v>1.1E-5</v>
      </c>
      <c r="Y422">
        <v>5.2700000000000002E-4</v>
      </c>
      <c r="Z422" t="s">
        <v>878</v>
      </c>
      <c r="AA422" t="s">
        <v>878</v>
      </c>
      <c r="AB422">
        <v>2.5999999999999998E-5</v>
      </c>
      <c r="AC422" t="s">
        <v>878</v>
      </c>
      <c r="AD422">
        <v>3.67</v>
      </c>
      <c r="AE422">
        <v>4.7000000000000002E-3</v>
      </c>
      <c r="AF422">
        <v>1.7899999999999999E-3</v>
      </c>
      <c r="AG422">
        <v>5.3000000000000001E-5</v>
      </c>
      <c r="AH422">
        <v>0.6</v>
      </c>
      <c r="AI422">
        <v>2.9000000000000001E-2</v>
      </c>
      <c r="AJ422">
        <v>3.3599999999999998E-4</v>
      </c>
      <c r="AK422">
        <v>4.2000000000000003E-2</v>
      </c>
      <c r="AL422" t="s">
        <v>878</v>
      </c>
      <c r="AM422" t="s">
        <v>878</v>
      </c>
      <c r="AN422">
        <v>3.47E-3</v>
      </c>
      <c r="AO422">
        <v>6.2E-2</v>
      </c>
      <c r="AP422">
        <v>1.74E-3</v>
      </c>
      <c r="AQ422" t="s">
        <v>878</v>
      </c>
      <c r="AR422" t="s">
        <v>878</v>
      </c>
      <c r="AS422" t="s">
        <v>878</v>
      </c>
      <c r="AT422">
        <v>2.3900000000000002E-3</v>
      </c>
      <c r="AU422" t="s">
        <v>878</v>
      </c>
      <c r="AV422" t="s">
        <v>878</v>
      </c>
      <c r="AW422" t="s">
        <v>878</v>
      </c>
      <c r="AX422">
        <v>3.5999999999999997E-2</v>
      </c>
      <c r="AY422">
        <v>2.61E-4</v>
      </c>
      <c r="AZ422">
        <v>1.4E-3</v>
      </c>
      <c r="BA422">
        <v>2.6800000000000001E-4</v>
      </c>
      <c r="BB422" t="s">
        <v>878</v>
      </c>
      <c r="BC422" t="s">
        <v>878</v>
      </c>
      <c r="BD422">
        <v>3.3300000000000002E-4</v>
      </c>
      <c r="BE422">
        <v>3.0999999999999999E-3</v>
      </c>
      <c r="BF422">
        <v>7.6000000000000004E-5</v>
      </c>
      <c r="BG422">
        <v>1.18E-4</v>
      </c>
      <c r="BH422">
        <v>7.6000000000000001E-6</v>
      </c>
      <c r="BI422">
        <v>1.6100000000000001E-3</v>
      </c>
      <c r="BJ422">
        <v>8.0000000000000002E-3</v>
      </c>
      <c r="BK422">
        <v>7.7999999999999999E-5</v>
      </c>
      <c r="BL422" t="s">
        <v>878</v>
      </c>
      <c r="BM422">
        <v>1.0300000000000001E-3</v>
      </c>
      <c r="BN422" t="s">
        <v>878</v>
      </c>
      <c r="BO422" t="s">
        <v>878</v>
      </c>
      <c r="BP422">
        <v>3.7399999999999998E-3</v>
      </c>
      <c r="BQ422">
        <v>3.5799999999999997E-4</v>
      </c>
      <c r="BR422">
        <v>2.3999999999999998E-3</v>
      </c>
      <c r="BS422">
        <v>1.7600000000000001E-2</v>
      </c>
    </row>
    <row r="423" spans="1:71" x14ac:dyDescent="0.25">
      <c r="A423" t="s">
        <v>797</v>
      </c>
      <c r="B423">
        <v>2.8399999999999999E-5</v>
      </c>
      <c r="C423">
        <v>4.74</v>
      </c>
      <c r="D423">
        <v>5.74E-2</v>
      </c>
      <c r="E423" s="2">
        <v>9.9999999999999995E-7</v>
      </c>
      <c r="F423" t="s">
        <v>878</v>
      </c>
      <c r="G423">
        <v>1.7000000000000001E-2</v>
      </c>
      <c r="H423">
        <v>2.23E-4</v>
      </c>
      <c r="I423">
        <v>8.4900000000000004E-4</v>
      </c>
      <c r="J423">
        <v>4.05</v>
      </c>
      <c r="K423" t="s">
        <v>878</v>
      </c>
      <c r="L423">
        <v>7.4999999999999997E-3</v>
      </c>
      <c r="M423" t="s">
        <v>878</v>
      </c>
      <c r="N423">
        <v>9.2600000000000002E-2</v>
      </c>
      <c r="O423">
        <v>5.1000000000000004E-3</v>
      </c>
      <c r="P423">
        <v>2.8800000000000001E-4</v>
      </c>
      <c r="Q423">
        <v>0.30099999999999999</v>
      </c>
      <c r="R423" t="s">
        <v>878</v>
      </c>
      <c r="S423" t="s">
        <v>878</v>
      </c>
      <c r="T423" t="s">
        <v>878</v>
      </c>
      <c r="U423">
        <v>3.19</v>
      </c>
      <c r="V423">
        <v>1.17E-3</v>
      </c>
      <c r="W423" t="s">
        <v>878</v>
      </c>
      <c r="X423">
        <v>1.8E-5</v>
      </c>
      <c r="Y423">
        <v>4.4299999999999998E-4</v>
      </c>
      <c r="Z423" t="s">
        <v>878</v>
      </c>
      <c r="AA423" t="s">
        <v>878</v>
      </c>
      <c r="AB423">
        <v>2.5000000000000001E-5</v>
      </c>
      <c r="AC423" t="s">
        <v>878</v>
      </c>
      <c r="AD423">
        <v>3.21</v>
      </c>
      <c r="AE423">
        <v>3.6700000000000001E-3</v>
      </c>
      <c r="AF423">
        <v>9.77E-4</v>
      </c>
      <c r="AG423">
        <v>3.0000000000000001E-5</v>
      </c>
      <c r="AH423">
        <v>2.48</v>
      </c>
      <c r="AI423">
        <v>4.5999999999999999E-2</v>
      </c>
      <c r="AJ423">
        <v>1.2199999999999999E-3</v>
      </c>
      <c r="AK423">
        <v>4.3999999999999997E-2</v>
      </c>
      <c r="AL423" t="s">
        <v>878</v>
      </c>
      <c r="AM423" t="s">
        <v>878</v>
      </c>
      <c r="AN423">
        <v>1.5900000000000001E-2</v>
      </c>
      <c r="AO423">
        <v>6.9000000000000006E-2</v>
      </c>
      <c r="AP423">
        <v>1.33E-3</v>
      </c>
      <c r="AQ423" t="s">
        <v>878</v>
      </c>
      <c r="AR423" t="s">
        <v>878</v>
      </c>
      <c r="AS423" t="s">
        <v>878</v>
      </c>
      <c r="AT423">
        <v>9.9299999999999996E-4</v>
      </c>
      <c r="AU423">
        <v>5.9999999999999997E-7</v>
      </c>
      <c r="AV423" t="s">
        <v>878</v>
      </c>
      <c r="AW423" t="s">
        <v>878</v>
      </c>
      <c r="AX423">
        <v>1.76</v>
      </c>
      <c r="AY423">
        <v>1.65E-4</v>
      </c>
      <c r="AZ423">
        <v>6.8999999999999997E-4</v>
      </c>
      <c r="BA423">
        <v>2.41E-4</v>
      </c>
      <c r="BB423" t="s">
        <v>878</v>
      </c>
      <c r="BC423" t="s">
        <v>878</v>
      </c>
      <c r="BD423">
        <v>2.05E-4</v>
      </c>
      <c r="BE423">
        <v>2.8400000000000001E-3</v>
      </c>
      <c r="BF423" t="s">
        <v>878</v>
      </c>
      <c r="BG423">
        <v>5.8E-5</v>
      </c>
      <c r="BH423" t="s">
        <v>878</v>
      </c>
      <c r="BI423">
        <v>1.1299999999999999E-3</v>
      </c>
      <c r="BJ423" t="s">
        <v>878</v>
      </c>
      <c r="BK423">
        <v>6.9999999999999994E-5</v>
      </c>
      <c r="BL423" t="s">
        <v>878</v>
      </c>
      <c r="BM423">
        <v>6.4700000000000001E-4</v>
      </c>
      <c r="BN423">
        <v>8.7900000000000001E-4</v>
      </c>
      <c r="BO423">
        <v>3.8299999999999999E-4</v>
      </c>
      <c r="BP423">
        <v>1.81E-3</v>
      </c>
      <c r="BQ423">
        <v>1.94E-4</v>
      </c>
      <c r="BR423" t="s">
        <v>878</v>
      </c>
      <c r="BS423">
        <v>1.4999999999999999E-2</v>
      </c>
    </row>
    <row r="424" spans="1:71" x14ac:dyDescent="0.25">
      <c r="A424" t="s">
        <v>798</v>
      </c>
      <c r="B424">
        <v>3.4900000000000001E-5</v>
      </c>
      <c r="C424">
        <v>5.89</v>
      </c>
      <c r="D424">
        <v>4.9699999999999996E-3</v>
      </c>
      <c r="E424" s="2">
        <v>4.9999999999999998E-7</v>
      </c>
      <c r="F424" t="s">
        <v>878</v>
      </c>
      <c r="G424">
        <v>1.9699999999999999E-2</v>
      </c>
      <c r="H424">
        <v>4.4200000000000001E-4</v>
      </c>
      <c r="I424">
        <v>8.9400000000000005E-4</v>
      </c>
      <c r="J424">
        <v>0.625</v>
      </c>
      <c r="K424">
        <v>2.0000000000000002E-5</v>
      </c>
      <c r="L424">
        <v>8.2000000000000007E-3</v>
      </c>
      <c r="M424" t="s">
        <v>878</v>
      </c>
      <c r="N424">
        <v>1.3100000000000001E-2</v>
      </c>
      <c r="O424">
        <v>7.3000000000000001E-3</v>
      </c>
      <c r="P424">
        <v>3.57E-4</v>
      </c>
      <c r="Q424">
        <v>0.65200000000000002</v>
      </c>
      <c r="R424" t="s">
        <v>878</v>
      </c>
      <c r="S424" t="s">
        <v>878</v>
      </c>
      <c r="T424" t="s">
        <v>878</v>
      </c>
      <c r="U424">
        <v>4.16</v>
      </c>
      <c r="V424">
        <v>1.5E-3</v>
      </c>
      <c r="W424" t="s">
        <v>878</v>
      </c>
      <c r="X424">
        <v>9.7999999999999993E-6</v>
      </c>
      <c r="Y424">
        <v>4.5600000000000003E-4</v>
      </c>
      <c r="Z424" t="s">
        <v>878</v>
      </c>
      <c r="AA424" t="s">
        <v>878</v>
      </c>
      <c r="AB424">
        <v>1.5999999999999999E-5</v>
      </c>
      <c r="AC424" t="s">
        <v>878</v>
      </c>
      <c r="AD424">
        <v>3.31</v>
      </c>
      <c r="AE424">
        <v>4.0200000000000001E-3</v>
      </c>
      <c r="AF424">
        <v>1.83E-3</v>
      </c>
      <c r="AG424">
        <v>3.6000000000000001E-5</v>
      </c>
      <c r="AH424">
        <v>0.71399999999999997</v>
      </c>
      <c r="AI424">
        <v>6.9000000000000006E-2</v>
      </c>
      <c r="AJ424">
        <v>4.3199999999999998E-4</v>
      </c>
      <c r="AK424">
        <v>0.03</v>
      </c>
      <c r="AL424" t="s">
        <v>878</v>
      </c>
      <c r="AM424" t="s">
        <v>878</v>
      </c>
      <c r="AN424">
        <v>4.8700000000000002E-3</v>
      </c>
      <c r="AO424">
        <v>0.107</v>
      </c>
      <c r="AP424">
        <v>1.1299999999999999E-3</v>
      </c>
      <c r="AQ424" t="s">
        <v>878</v>
      </c>
      <c r="AR424" t="s">
        <v>878</v>
      </c>
      <c r="AS424" t="s">
        <v>878</v>
      </c>
      <c r="AT424">
        <v>1.2600000000000001E-3</v>
      </c>
      <c r="AU424" t="s">
        <v>878</v>
      </c>
      <c r="AV424" t="s">
        <v>878</v>
      </c>
      <c r="AW424" t="s">
        <v>878</v>
      </c>
      <c r="AX424">
        <v>0.5</v>
      </c>
      <c r="AY424">
        <v>1.5699999999999999E-4</v>
      </c>
      <c r="AZ424">
        <v>1.0200000000000001E-3</v>
      </c>
      <c r="BA424">
        <v>6.0599999999999998E-4</v>
      </c>
      <c r="BB424" t="s">
        <v>878</v>
      </c>
      <c r="BC424" t="s">
        <v>878</v>
      </c>
      <c r="BD424">
        <v>2.63E-4</v>
      </c>
      <c r="BE424">
        <v>7.7000000000000002E-3</v>
      </c>
      <c r="BF424">
        <v>5.3999999999999998E-5</v>
      </c>
      <c r="BG424">
        <v>8.2999999999999998E-5</v>
      </c>
      <c r="BH424">
        <v>3.4000000000000001E-6</v>
      </c>
      <c r="BI424">
        <v>1.3600000000000001E-3</v>
      </c>
      <c r="BJ424">
        <v>0.192</v>
      </c>
      <c r="BK424">
        <v>6.2000000000000003E-5</v>
      </c>
      <c r="BL424" t="s">
        <v>878</v>
      </c>
      <c r="BM424">
        <v>7.5799999999999999E-4</v>
      </c>
      <c r="BN424">
        <v>1.33E-3</v>
      </c>
      <c r="BO424">
        <v>5.3000000000000001E-5</v>
      </c>
      <c r="BP424">
        <v>2.2499999999999998E-3</v>
      </c>
      <c r="BQ424">
        <v>2.3599999999999999E-4</v>
      </c>
      <c r="BR424">
        <v>2.4299999999999999E-3</v>
      </c>
      <c r="BS424">
        <v>1.52E-2</v>
      </c>
    </row>
    <row r="425" spans="1:71" x14ac:dyDescent="0.25">
      <c r="A425" t="s">
        <v>799</v>
      </c>
      <c r="B425">
        <v>3.6600000000000002E-5</v>
      </c>
      <c r="C425">
        <v>6.3</v>
      </c>
      <c r="D425">
        <v>9.7999999999999997E-3</v>
      </c>
      <c r="E425">
        <v>4.5000000000000001E-6</v>
      </c>
      <c r="F425" t="s">
        <v>878</v>
      </c>
      <c r="G425">
        <v>1.9400000000000001E-2</v>
      </c>
      <c r="H425">
        <v>7.8600000000000002E-4</v>
      </c>
      <c r="I425">
        <v>4.0499999999999998E-4</v>
      </c>
      <c r="J425">
        <v>4.5999999999999999E-2</v>
      </c>
      <c r="K425">
        <v>5.8000000000000004E-6</v>
      </c>
      <c r="L425">
        <v>8.6E-3</v>
      </c>
      <c r="M425" t="s">
        <v>878</v>
      </c>
      <c r="N425">
        <v>8.3000000000000001E-3</v>
      </c>
      <c r="O425">
        <v>5.4000000000000003E-3</v>
      </c>
      <c r="P425">
        <v>3.79E-4</v>
      </c>
      <c r="Q425">
        <v>0.61199999999999999</v>
      </c>
      <c r="R425" t="s">
        <v>878</v>
      </c>
      <c r="S425" t="s">
        <v>878</v>
      </c>
      <c r="T425" t="s">
        <v>878</v>
      </c>
      <c r="U425">
        <v>6.68</v>
      </c>
      <c r="V425">
        <v>1.67E-3</v>
      </c>
      <c r="W425" t="s">
        <v>878</v>
      </c>
      <c r="X425">
        <v>1.8E-5</v>
      </c>
      <c r="Y425">
        <v>4.9899999999999999E-4</v>
      </c>
      <c r="Z425" t="s">
        <v>878</v>
      </c>
      <c r="AA425" t="s">
        <v>878</v>
      </c>
      <c r="AB425">
        <v>2.1999999999999999E-5</v>
      </c>
      <c r="AC425" t="s">
        <v>878</v>
      </c>
      <c r="AD425">
        <v>3.31</v>
      </c>
      <c r="AE425">
        <v>4.3200000000000001E-3</v>
      </c>
      <c r="AF425">
        <v>1.67E-3</v>
      </c>
      <c r="AG425">
        <v>4.6999999999999997E-5</v>
      </c>
      <c r="AH425">
        <v>0.55600000000000005</v>
      </c>
      <c r="AI425">
        <v>4.1000000000000002E-2</v>
      </c>
      <c r="AJ425">
        <v>2.12E-4</v>
      </c>
      <c r="AK425">
        <v>3.4000000000000002E-2</v>
      </c>
      <c r="AL425" t="s">
        <v>878</v>
      </c>
      <c r="AM425" t="s">
        <v>878</v>
      </c>
      <c r="AN425">
        <v>3.6600000000000001E-3</v>
      </c>
      <c r="AO425">
        <v>9.8000000000000004E-2</v>
      </c>
      <c r="AP425">
        <v>1.06E-3</v>
      </c>
      <c r="AQ425" t="s">
        <v>878</v>
      </c>
      <c r="AR425" t="s">
        <v>878</v>
      </c>
      <c r="AS425" t="s">
        <v>878</v>
      </c>
      <c r="AT425">
        <v>2.2399999999999998E-3</v>
      </c>
      <c r="AU425" t="s">
        <v>878</v>
      </c>
      <c r="AV425" t="s">
        <v>878</v>
      </c>
      <c r="AW425" t="s">
        <v>878</v>
      </c>
      <c r="AX425">
        <v>6.3E-2</v>
      </c>
      <c r="AY425">
        <v>1.4799999999999999E-4</v>
      </c>
      <c r="AZ425">
        <v>1.1199999999999999E-3</v>
      </c>
      <c r="BA425">
        <v>3.3E-4</v>
      </c>
      <c r="BB425" t="s">
        <v>878</v>
      </c>
      <c r="BC425" t="s">
        <v>878</v>
      </c>
      <c r="BD425">
        <v>2.8299999999999999E-4</v>
      </c>
      <c r="BE425">
        <v>2.7200000000000002E-3</v>
      </c>
      <c r="BF425">
        <v>5.3999999999999998E-5</v>
      </c>
      <c r="BG425">
        <v>1E-4</v>
      </c>
      <c r="BH425" t="s">
        <v>878</v>
      </c>
      <c r="BI425">
        <v>1.4300000000000001E-3</v>
      </c>
      <c r="BJ425" t="s">
        <v>878</v>
      </c>
      <c r="BK425">
        <v>5.1999999999999997E-5</v>
      </c>
      <c r="BL425" t="s">
        <v>878</v>
      </c>
      <c r="BM425">
        <v>8.43E-4</v>
      </c>
      <c r="BN425">
        <v>2.1700000000000001E-3</v>
      </c>
      <c r="BO425">
        <v>2.12E-4</v>
      </c>
      <c r="BP425">
        <v>3.15E-3</v>
      </c>
      <c r="BQ425">
        <v>3.1399999999999999E-4</v>
      </c>
      <c r="BR425">
        <v>2.63E-3</v>
      </c>
      <c r="BS425">
        <v>1.7100000000000001E-2</v>
      </c>
    </row>
    <row r="426" spans="1:71" x14ac:dyDescent="0.25">
      <c r="A426" t="s">
        <v>800</v>
      </c>
      <c r="B426">
        <v>5.1600000000000001E-5</v>
      </c>
      <c r="C426">
        <v>7.42</v>
      </c>
      <c r="D426">
        <v>3.47E-3</v>
      </c>
      <c r="E426">
        <v>3.9100000000000002E-5</v>
      </c>
      <c r="F426" t="s">
        <v>878</v>
      </c>
      <c r="G426">
        <v>0.26989999999999997</v>
      </c>
      <c r="H426">
        <v>3.0400000000000002E-4</v>
      </c>
      <c r="I426">
        <v>5.7200000000000003E-4</v>
      </c>
      <c r="J426">
        <v>0.59</v>
      </c>
      <c r="K426">
        <v>3.6000000000000001E-5</v>
      </c>
      <c r="L426">
        <v>9.1999999999999998E-3</v>
      </c>
      <c r="M426" t="s">
        <v>878</v>
      </c>
      <c r="N426">
        <v>1.48E-3</v>
      </c>
      <c r="O426">
        <v>1.92E-3</v>
      </c>
      <c r="P426">
        <v>6.78E-4</v>
      </c>
      <c r="Q426">
        <v>0.15329999999999999</v>
      </c>
      <c r="R426">
        <v>3.7199999999999999E-4</v>
      </c>
      <c r="S426">
        <v>1.12E-4</v>
      </c>
      <c r="T426">
        <v>1.4200000000000001E-4</v>
      </c>
      <c r="U426">
        <v>4.08</v>
      </c>
      <c r="V426">
        <v>2.5100000000000001E-3</v>
      </c>
      <c r="W426">
        <v>5.9000000000000003E-4</v>
      </c>
      <c r="X426" t="s">
        <v>878</v>
      </c>
      <c r="Y426">
        <v>6.8400000000000004E-4</v>
      </c>
      <c r="Z426" s="2">
        <v>5.0000000000000004E-6</v>
      </c>
      <c r="AA426">
        <v>5.0000000000000002E-5</v>
      </c>
      <c r="AB426">
        <v>6.3999999999999997E-5</v>
      </c>
      <c r="AC426" t="s">
        <v>878</v>
      </c>
      <c r="AD426">
        <v>2.88</v>
      </c>
      <c r="AE426">
        <v>4.5999999999999999E-3</v>
      </c>
      <c r="AF426">
        <v>2E-3</v>
      </c>
      <c r="AG426">
        <v>1.0000000000000001E-5</v>
      </c>
      <c r="AH426">
        <v>0.27600000000000002</v>
      </c>
      <c r="AI426">
        <v>3.7999999999999999E-2</v>
      </c>
      <c r="AJ426">
        <v>3.2699999999999998E-4</v>
      </c>
      <c r="AK426">
        <v>2.4</v>
      </c>
      <c r="AL426">
        <v>1.81E-3</v>
      </c>
      <c r="AM426">
        <v>3.9100000000000003E-3</v>
      </c>
      <c r="AN426">
        <v>8.8999999999999995E-4</v>
      </c>
      <c r="AO426">
        <v>2.8000000000000001E-2</v>
      </c>
      <c r="AP426">
        <v>3.0400000000000002E-3</v>
      </c>
      <c r="AQ426" t="s">
        <v>878</v>
      </c>
      <c r="AR426">
        <v>1.0499999999999999E-3</v>
      </c>
      <c r="AS426" t="s">
        <v>878</v>
      </c>
      <c r="AT426">
        <v>1.37E-2</v>
      </c>
      <c r="AU426" t="s">
        <v>878</v>
      </c>
      <c r="AV426" t="s">
        <v>878</v>
      </c>
      <c r="AW426" t="s">
        <v>878</v>
      </c>
      <c r="AX426">
        <v>6.6000000000000003E-2</v>
      </c>
      <c r="AY426">
        <v>1.95E-4</v>
      </c>
      <c r="AZ426">
        <v>4.8999999999999998E-4</v>
      </c>
      <c r="BA426">
        <v>2.8400000000000002E-4</v>
      </c>
      <c r="BB426">
        <v>32.32</v>
      </c>
      <c r="BC426">
        <v>7.6400000000000003E-4</v>
      </c>
      <c r="BD426">
        <v>3.9599999999999998E-4</v>
      </c>
      <c r="BE426">
        <v>1.5699999999999999E-2</v>
      </c>
      <c r="BF426">
        <v>1.34E-4</v>
      </c>
      <c r="BG426">
        <v>7.7000000000000001E-5</v>
      </c>
      <c r="BH426">
        <v>6.4999999999999996E-6</v>
      </c>
      <c r="BI426">
        <v>1.4599999999999999E-3</v>
      </c>
      <c r="BJ426">
        <v>0.122</v>
      </c>
      <c r="BK426">
        <v>7.2000000000000002E-5</v>
      </c>
      <c r="BL426">
        <v>1.1E-5</v>
      </c>
      <c r="BM426">
        <v>4.9700000000000005E-4</v>
      </c>
      <c r="BN426">
        <v>1.1299999999999999E-3</v>
      </c>
      <c r="BO426">
        <v>2.7799999999999998E-4</v>
      </c>
      <c r="BP426">
        <v>1.57E-3</v>
      </c>
      <c r="BQ426">
        <v>6.7999999999999999E-5</v>
      </c>
      <c r="BR426">
        <v>1.38E-2</v>
      </c>
      <c r="BS426">
        <v>2.52E-2</v>
      </c>
    </row>
    <row r="427" spans="1:71" x14ac:dyDescent="0.25">
      <c r="A427" t="s">
        <v>803</v>
      </c>
      <c r="B427">
        <v>7.3499999999999998E-5</v>
      </c>
      <c r="C427">
        <v>7.36</v>
      </c>
      <c r="D427">
        <v>2.2799999999999999E-3</v>
      </c>
      <c r="E427">
        <v>4.8999999999999997E-6</v>
      </c>
      <c r="F427" t="s">
        <v>878</v>
      </c>
      <c r="G427">
        <v>0.27139999999999997</v>
      </c>
      <c r="H427">
        <v>2.9399999999999999E-4</v>
      </c>
      <c r="I427">
        <v>1.1100000000000001E-3</v>
      </c>
      <c r="J427">
        <v>0.56599999999999995</v>
      </c>
      <c r="K427">
        <v>4.1999999999999998E-5</v>
      </c>
      <c r="L427">
        <v>9.2999999999999992E-3</v>
      </c>
      <c r="M427" t="s">
        <v>878</v>
      </c>
      <c r="N427">
        <v>2.4199999999999998E-3</v>
      </c>
      <c r="O427">
        <v>8.9599999999999999E-4</v>
      </c>
      <c r="P427">
        <v>6.8000000000000005E-4</v>
      </c>
      <c r="Q427">
        <v>0.31</v>
      </c>
      <c r="R427">
        <v>3.6999999999999999E-4</v>
      </c>
      <c r="S427">
        <v>1.13E-4</v>
      </c>
      <c r="T427">
        <v>1.54E-4</v>
      </c>
      <c r="U427">
        <v>5.5</v>
      </c>
      <c r="V427">
        <v>2.8400000000000001E-3</v>
      </c>
      <c r="W427">
        <v>6.2E-4</v>
      </c>
      <c r="X427" t="s">
        <v>878</v>
      </c>
      <c r="Y427">
        <v>6.9899999999999997E-4</v>
      </c>
      <c r="Z427" s="2">
        <v>5.0000000000000004E-6</v>
      </c>
      <c r="AA427">
        <v>5.0000000000000002E-5</v>
      </c>
      <c r="AB427">
        <v>1.2300000000000001E-4</v>
      </c>
      <c r="AC427" t="s">
        <v>878</v>
      </c>
      <c r="AD427">
        <v>2.84</v>
      </c>
      <c r="AE427">
        <v>4.6699999999999997E-3</v>
      </c>
      <c r="AF427">
        <v>1.9300000000000001E-3</v>
      </c>
      <c r="AG427">
        <v>1.0000000000000001E-5</v>
      </c>
      <c r="AH427">
        <v>0.27700000000000002</v>
      </c>
      <c r="AI427">
        <v>3.6999999999999998E-2</v>
      </c>
      <c r="AJ427">
        <v>4.0499999999999998E-4</v>
      </c>
      <c r="AK427">
        <v>2.42</v>
      </c>
      <c r="AL427">
        <v>1.7799999999999999E-3</v>
      </c>
      <c r="AM427">
        <v>3.9699999999999996E-3</v>
      </c>
      <c r="AN427">
        <v>4.5300000000000001E-4</v>
      </c>
      <c r="AO427">
        <v>2.7E-2</v>
      </c>
      <c r="AP427">
        <v>3.6099999999999999E-3</v>
      </c>
      <c r="AQ427" t="s">
        <v>878</v>
      </c>
      <c r="AR427">
        <v>1.07E-3</v>
      </c>
      <c r="AS427" t="s">
        <v>878</v>
      </c>
      <c r="AT427">
        <v>1.37E-2</v>
      </c>
      <c r="AU427" t="s">
        <v>878</v>
      </c>
      <c r="AV427" t="s">
        <v>878</v>
      </c>
      <c r="AW427" t="s">
        <v>878</v>
      </c>
      <c r="AX427">
        <v>3.7999999999999999E-2</v>
      </c>
      <c r="AY427">
        <v>2.3599999999999999E-4</v>
      </c>
      <c r="AZ427">
        <v>4.6000000000000001E-4</v>
      </c>
      <c r="BA427">
        <v>4.9899999999999999E-4</v>
      </c>
      <c r="BB427">
        <v>31.2</v>
      </c>
      <c r="BC427">
        <v>7.6000000000000004E-4</v>
      </c>
      <c r="BD427">
        <v>4.3300000000000001E-4</v>
      </c>
      <c r="BE427">
        <v>1.5599999999999999E-2</v>
      </c>
      <c r="BF427">
        <v>1.35E-4</v>
      </c>
      <c r="BG427">
        <v>7.7000000000000001E-5</v>
      </c>
      <c r="BH427">
        <v>1.1E-5</v>
      </c>
      <c r="BI427">
        <v>1.48E-3</v>
      </c>
      <c r="BJ427">
        <v>0.113</v>
      </c>
      <c r="BK427">
        <v>7.1000000000000005E-5</v>
      </c>
      <c r="BL427">
        <v>1.1E-5</v>
      </c>
      <c r="BM427">
        <v>5.0600000000000005E-4</v>
      </c>
      <c r="BN427">
        <v>6.9999999999999999E-4</v>
      </c>
      <c r="BO427">
        <v>2.7E-4</v>
      </c>
      <c r="BP427">
        <v>1.58E-3</v>
      </c>
      <c r="BQ427">
        <v>6.9999999999999994E-5</v>
      </c>
      <c r="BR427">
        <v>1.6299999999999999E-2</v>
      </c>
      <c r="BS427">
        <v>2.6100000000000002E-2</v>
      </c>
    </row>
    <row r="428" spans="1:71" x14ac:dyDescent="0.25">
      <c r="A428" t="s">
        <v>804</v>
      </c>
      <c r="B428">
        <v>1.2999999999999999E-4</v>
      </c>
      <c r="C428">
        <v>6.95</v>
      </c>
      <c r="D428">
        <v>3.9699999999999996E-3</v>
      </c>
      <c r="E428">
        <v>1.0000000000000001E-5</v>
      </c>
      <c r="F428" t="s">
        <v>878</v>
      </c>
      <c r="G428">
        <v>0.24249999999999999</v>
      </c>
      <c r="H428">
        <v>2.7099999999999997E-4</v>
      </c>
      <c r="I428">
        <v>2.2399999999999998E-3</v>
      </c>
      <c r="J428">
        <v>0.502</v>
      </c>
      <c r="K428">
        <v>5.5000000000000002E-5</v>
      </c>
      <c r="L428">
        <v>8.6999999999999994E-3</v>
      </c>
      <c r="M428" t="s">
        <v>878</v>
      </c>
      <c r="N428">
        <v>4.5799999999999999E-3</v>
      </c>
      <c r="O428">
        <v>9.4200000000000002E-4</v>
      </c>
      <c r="P428">
        <v>6.0800000000000003E-4</v>
      </c>
      <c r="Q428">
        <v>0.63800000000000001</v>
      </c>
      <c r="R428">
        <v>3.5500000000000001E-4</v>
      </c>
      <c r="S428">
        <v>1.18E-4</v>
      </c>
      <c r="T428">
        <v>1.5699999999999999E-4</v>
      </c>
      <c r="U428">
        <v>8.6199999999999992</v>
      </c>
      <c r="V428">
        <v>3.4499999999999999E-3</v>
      </c>
      <c r="W428">
        <v>5.53E-4</v>
      </c>
      <c r="X428" t="s">
        <v>878</v>
      </c>
      <c r="Y428">
        <v>6.4899999999999995E-4</v>
      </c>
      <c r="Z428" s="2">
        <v>5.0000000000000004E-6</v>
      </c>
      <c r="AA428">
        <v>5.0000000000000002E-5</v>
      </c>
      <c r="AB428">
        <v>2.4899999999999998E-4</v>
      </c>
      <c r="AC428" t="s">
        <v>878</v>
      </c>
      <c r="AD428">
        <v>2.58</v>
      </c>
      <c r="AE428">
        <v>4.3800000000000002E-3</v>
      </c>
      <c r="AF428">
        <v>1.7700000000000001E-3</v>
      </c>
      <c r="AG428">
        <v>1.2E-5</v>
      </c>
      <c r="AH428">
        <v>0.42399999999999999</v>
      </c>
      <c r="AI428">
        <v>3.5999999999999997E-2</v>
      </c>
      <c r="AJ428">
        <v>5.8799999999999998E-4</v>
      </c>
      <c r="AK428">
        <v>2.2000000000000002</v>
      </c>
      <c r="AL428">
        <v>1.5900000000000001E-3</v>
      </c>
      <c r="AM428">
        <v>3.7299999999999998E-3</v>
      </c>
      <c r="AN428">
        <v>4.7399999999999997E-4</v>
      </c>
      <c r="AO428">
        <v>2.7E-2</v>
      </c>
      <c r="AP428">
        <v>4.62E-3</v>
      </c>
      <c r="AQ428" t="s">
        <v>878</v>
      </c>
      <c r="AR428">
        <v>9.7999999999999997E-4</v>
      </c>
      <c r="AS428" t="s">
        <v>878</v>
      </c>
      <c r="AT428">
        <v>1.24E-2</v>
      </c>
      <c r="AU428" t="s">
        <v>878</v>
      </c>
      <c r="AV428" t="s">
        <v>878</v>
      </c>
      <c r="AW428" t="s">
        <v>878</v>
      </c>
      <c r="AX428">
        <v>6.9000000000000006E-2</v>
      </c>
      <c r="AY428">
        <v>3.3500000000000001E-4</v>
      </c>
      <c r="AZ428">
        <v>4.9200000000000003E-4</v>
      </c>
      <c r="BA428">
        <v>9.7599999999999998E-4</v>
      </c>
      <c r="BB428">
        <v>29.26</v>
      </c>
      <c r="BC428">
        <v>7.2000000000000005E-4</v>
      </c>
      <c r="BD428">
        <v>5.0299999999999997E-4</v>
      </c>
      <c r="BE428">
        <v>1.4200000000000001E-2</v>
      </c>
      <c r="BF428">
        <v>1.22E-4</v>
      </c>
      <c r="BG428">
        <v>7.2999999999999999E-5</v>
      </c>
      <c r="BH428">
        <v>2.3E-5</v>
      </c>
      <c r="BI428">
        <v>1.34E-3</v>
      </c>
      <c r="BJ428">
        <v>0.113</v>
      </c>
      <c r="BK428">
        <v>6.7000000000000002E-5</v>
      </c>
      <c r="BL428">
        <v>1.2999999999999999E-5</v>
      </c>
      <c r="BM428">
        <v>4.4999999999999999E-4</v>
      </c>
      <c r="BN428">
        <v>9.0899999999999998E-4</v>
      </c>
      <c r="BO428">
        <v>3.3100000000000002E-4</v>
      </c>
      <c r="BP428">
        <v>1.5200000000000001E-3</v>
      </c>
      <c r="BQ428">
        <v>8.3999999999999995E-5</v>
      </c>
      <c r="BR428">
        <v>2.07E-2</v>
      </c>
      <c r="BS428">
        <v>2.3900000000000001E-2</v>
      </c>
    </row>
    <row r="429" spans="1:71" x14ac:dyDescent="0.25">
      <c r="A429" t="s">
        <v>805</v>
      </c>
      <c r="B429">
        <v>2.32E-4</v>
      </c>
      <c r="C429">
        <v>6.05</v>
      </c>
      <c r="D429">
        <v>6.4999999999999997E-3</v>
      </c>
      <c r="E429">
        <v>1.8700000000000001E-5</v>
      </c>
      <c r="F429" t="s">
        <v>878</v>
      </c>
      <c r="G429">
        <v>0.18679999999999999</v>
      </c>
      <c r="H429">
        <v>2.2000000000000001E-4</v>
      </c>
      <c r="I429">
        <v>4.3299999999999996E-3</v>
      </c>
      <c r="J429">
        <v>0.41799999999999998</v>
      </c>
      <c r="K429">
        <v>7.8999999999999996E-5</v>
      </c>
      <c r="L429">
        <v>7.4999999999999997E-3</v>
      </c>
      <c r="M429" t="s">
        <v>878</v>
      </c>
      <c r="N429">
        <v>8.6999999999999994E-3</v>
      </c>
      <c r="O429">
        <v>1.08E-3</v>
      </c>
      <c r="P429">
        <v>4.86E-4</v>
      </c>
      <c r="Q429">
        <v>1.26</v>
      </c>
      <c r="R429">
        <v>3.1500000000000001E-4</v>
      </c>
      <c r="S429">
        <v>1.27E-4</v>
      </c>
      <c r="T429">
        <v>1.76E-4</v>
      </c>
      <c r="U429">
        <v>14.64</v>
      </c>
      <c r="V429">
        <v>4.4299999999999999E-3</v>
      </c>
      <c r="W429">
        <v>4.9700000000000005E-4</v>
      </c>
      <c r="X429" t="s">
        <v>878</v>
      </c>
      <c r="Y429">
        <v>5.6300000000000002E-4</v>
      </c>
      <c r="Z429" s="2">
        <v>5.0000000000000004E-6</v>
      </c>
      <c r="AA429">
        <v>4.8999999999999998E-5</v>
      </c>
      <c r="AB429">
        <v>4.8999999999999998E-4</v>
      </c>
      <c r="AC429" t="s">
        <v>878</v>
      </c>
      <c r="AD429">
        <v>2.0099999999999998</v>
      </c>
      <c r="AE429">
        <v>3.7699999999999999E-3</v>
      </c>
      <c r="AF429">
        <v>1.4400000000000001E-3</v>
      </c>
      <c r="AG429">
        <v>1.8E-5</v>
      </c>
      <c r="AH429">
        <v>0.69499999999999995</v>
      </c>
      <c r="AI429">
        <v>3.3000000000000002E-2</v>
      </c>
      <c r="AJ429">
        <v>9.5299999999999996E-4</v>
      </c>
      <c r="AK429">
        <v>1.69</v>
      </c>
      <c r="AL429">
        <v>1.2999999999999999E-3</v>
      </c>
      <c r="AM429">
        <v>3.2499999999999999E-3</v>
      </c>
      <c r="AN429">
        <v>7.27E-4</v>
      </c>
      <c r="AO429">
        <v>2.5999999999999999E-2</v>
      </c>
      <c r="AP429">
        <v>6.4999999999999997E-3</v>
      </c>
      <c r="AQ429" t="s">
        <v>878</v>
      </c>
      <c r="AR429">
        <v>8.5599999999999999E-4</v>
      </c>
      <c r="AS429" t="s">
        <v>878</v>
      </c>
      <c r="AT429">
        <v>9.7000000000000003E-3</v>
      </c>
      <c r="AU429" t="s">
        <v>878</v>
      </c>
      <c r="AV429" t="s">
        <v>878</v>
      </c>
      <c r="AW429" t="s">
        <v>878</v>
      </c>
      <c r="AX429">
        <v>0.128</v>
      </c>
      <c r="AY429">
        <v>5.1999999999999995E-4</v>
      </c>
      <c r="AZ429">
        <v>5.5500000000000005E-4</v>
      </c>
      <c r="BA429">
        <v>1.9E-3</v>
      </c>
      <c r="BB429">
        <v>25.9</v>
      </c>
      <c r="BC429">
        <v>6.5300000000000004E-4</v>
      </c>
      <c r="BD429">
        <v>6.2200000000000005E-4</v>
      </c>
      <c r="BE429">
        <v>1.1299999999999999E-2</v>
      </c>
      <c r="BF429">
        <v>9.6000000000000002E-5</v>
      </c>
      <c r="BG429">
        <v>6.4999999999999994E-5</v>
      </c>
      <c r="BH429">
        <v>4.5000000000000003E-5</v>
      </c>
      <c r="BI429">
        <v>1.1000000000000001E-3</v>
      </c>
      <c r="BJ429">
        <v>0.111</v>
      </c>
      <c r="BK429">
        <v>5.7000000000000003E-5</v>
      </c>
      <c r="BL429">
        <v>1.5999999999999999E-5</v>
      </c>
      <c r="BM429">
        <v>3.7300000000000001E-4</v>
      </c>
      <c r="BN429">
        <v>1.2800000000000001E-3</v>
      </c>
      <c r="BO429">
        <v>4.5100000000000001E-4</v>
      </c>
      <c r="BP429">
        <v>1.4400000000000001E-3</v>
      </c>
      <c r="BQ429">
        <v>1.13E-4</v>
      </c>
      <c r="BR429">
        <v>2.8500000000000001E-2</v>
      </c>
      <c r="BS429">
        <v>2.1000000000000001E-2</v>
      </c>
    </row>
    <row r="430" spans="1:71" x14ac:dyDescent="0.25">
      <c r="A430" t="s">
        <v>806</v>
      </c>
      <c r="B430">
        <v>1.0000000000000001E-5</v>
      </c>
      <c r="C430" t="s">
        <v>878</v>
      </c>
      <c r="D430" t="s">
        <v>878</v>
      </c>
      <c r="E430" t="s">
        <v>878</v>
      </c>
      <c r="F430" t="s">
        <v>878</v>
      </c>
      <c r="G430" t="s">
        <v>878</v>
      </c>
      <c r="H430" t="s">
        <v>878</v>
      </c>
      <c r="I430">
        <v>1.01E-4</v>
      </c>
      <c r="J430" t="s">
        <v>878</v>
      </c>
      <c r="K430" t="s">
        <v>878</v>
      </c>
      <c r="L430" t="s">
        <v>878</v>
      </c>
      <c r="M430" t="s">
        <v>878</v>
      </c>
      <c r="N430">
        <v>1.42E-3</v>
      </c>
      <c r="O430" t="s">
        <v>878</v>
      </c>
      <c r="P430" t="s">
        <v>878</v>
      </c>
      <c r="Q430">
        <v>2.6499999999999999E-2</v>
      </c>
      <c r="R430" t="s">
        <v>878</v>
      </c>
      <c r="S430" t="s">
        <v>878</v>
      </c>
      <c r="T430" t="s">
        <v>878</v>
      </c>
      <c r="U430" t="s">
        <v>878</v>
      </c>
      <c r="V430" t="s">
        <v>878</v>
      </c>
      <c r="W430" t="s">
        <v>878</v>
      </c>
      <c r="X430" t="s">
        <v>878</v>
      </c>
      <c r="Y430" t="s">
        <v>878</v>
      </c>
      <c r="Z430" t="s">
        <v>878</v>
      </c>
      <c r="AA430" t="s">
        <v>878</v>
      </c>
      <c r="AB430" t="s">
        <v>878</v>
      </c>
      <c r="AC430" t="s">
        <v>878</v>
      </c>
      <c r="AD430" t="s">
        <v>878</v>
      </c>
      <c r="AE430" t="s">
        <v>878</v>
      </c>
      <c r="AF430" t="s">
        <v>878</v>
      </c>
      <c r="AG430" t="s">
        <v>878</v>
      </c>
      <c r="AH430" t="s">
        <v>878</v>
      </c>
      <c r="AI430" t="s">
        <v>878</v>
      </c>
      <c r="AJ430" t="s">
        <v>878</v>
      </c>
      <c r="AK430" t="s">
        <v>878</v>
      </c>
      <c r="AL430" t="s">
        <v>878</v>
      </c>
      <c r="AM430" t="s">
        <v>878</v>
      </c>
      <c r="AN430" t="s">
        <v>878</v>
      </c>
      <c r="AO430" t="s">
        <v>878</v>
      </c>
      <c r="AP430">
        <v>5.1599999999999997E-4</v>
      </c>
      <c r="AQ430" t="s">
        <v>878</v>
      </c>
      <c r="AR430" t="s">
        <v>878</v>
      </c>
      <c r="AS430" t="s">
        <v>878</v>
      </c>
      <c r="AT430" t="s">
        <v>878</v>
      </c>
      <c r="AU430" t="s">
        <v>878</v>
      </c>
      <c r="AV430" t="s">
        <v>878</v>
      </c>
      <c r="AW430" t="s">
        <v>878</v>
      </c>
      <c r="AX430">
        <v>8.4099999999999994E-2</v>
      </c>
      <c r="AY430">
        <v>8.5000000000000006E-5</v>
      </c>
      <c r="AZ430" t="s">
        <v>878</v>
      </c>
      <c r="BA430">
        <v>1.2799999999999999E-4</v>
      </c>
      <c r="BB430" t="s">
        <v>878</v>
      </c>
      <c r="BC430" t="s">
        <v>878</v>
      </c>
      <c r="BD430">
        <v>7.4700000000000005E-4</v>
      </c>
      <c r="BE430" t="s">
        <v>878</v>
      </c>
      <c r="BF430" t="s">
        <v>878</v>
      </c>
      <c r="BG430" t="s">
        <v>878</v>
      </c>
      <c r="BH430" t="s">
        <v>878</v>
      </c>
      <c r="BI430" t="s">
        <v>878</v>
      </c>
      <c r="BJ430" t="s">
        <v>878</v>
      </c>
      <c r="BK430" t="s">
        <v>878</v>
      </c>
      <c r="BL430" t="s">
        <v>878</v>
      </c>
      <c r="BM430" t="s">
        <v>878</v>
      </c>
      <c r="BN430" t="s">
        <v>878</v>
      </c>
      <c r="BO430" t="s">
        <v>878</v>
      </c>
      <c r="BP430" t="s">
        <v>878</v>
      </c>
      <c r="BQ430" t="s">
        <v>878</v>
      </c>
      <c r="BR430">
        <v>6.6E-3</v>
      </c>
      <c r="BS430" t="s">
        <v>878</v>
      </c>
    </row>
    <row r="431" spans="1:71" x14ac:dyDescent="0.25">
      <c r="A431" t="s">
        <v>807</v>
      </c>
      <c r="B431">
        <v>7.3999999999999996E-5</v>
      </c>
      <c r="C431" t="s">
        <v>878</v>
      </c>
      <c r="D431" t="s">
        <v>878</v>
      </c>
      <c r="E431" t="s">
        <v>878</v>
      </c>
      <c r="F431" t="s">
        <v>878</v>
      </c>
      <c r="G431" t="s">
        <v>878</v>
      </c>
      <c r="H431" t="s">
        <v>878</v>
      </c>
      <c r="I431">
        <v>2.4399999999999999E-4</v>
      </c>
      <c r="J431" t="s">
        <v>878</v>
      </c>
      <c r="K431" t="s">
        <v>878</v>
      </c>
      <c r="L431" t="s">
        <v>878</v>
      </c>
      <c r="M431" t="s">
        <v>878</v>
      </c>
      <c r="N431">
        <v>1.6299999999999999E-3</v>
      </c>
      <c r="O431" t="s">
        <v>878</v>
      </c>
      <c r="P431" t="s">
        <v>878</v>
      </c>
      <c r="Q431">
        <v>0.22939999999999999</v>
      </c>
      <c r="R431" t="s">
        <v>878</v>
      </c>
      <c r="S431" t="s">
        <v>878</v>
      </c>
      <c r="T431" t="s">
        <v>878</v>
      </c>
      <c r="U431" t="s">
        <v>878</v>
      </c>
      <c r="V431" t="s">
        <v>878</v>
      </c>
      <c r="W431" t="s">
        <v>878</v>
      </c>
      <c r="X431" t="s">
        <v>878</v>
      </c>
      <c r="Y431" t="s">
        <v>878</v>
      </c>
      <c r="Z431" t="s">
        <v>878</v>
      </c>
      <c r="AA431" t="s">
        <v>878</v>
      </c>
      <c r="AB431" t="s">
        <v>878</v>
      </c>
      <c r="AC431" t="s">
        <v>878</v>
      </c>
      <c r="AD431" t="s">
        <v>878</v>
      </c>
      <c r="AE431" t="s">
        <v>878</v>
      </c>
      <c r="AF431" t="s">
        <v>878</v>
      </c>
      <c r="AG431" t="s">
        <v>878</v>
      </c>
      <c r="AH431" t="s">
        <v>878</v>
      </c>
      <c r="AI431" t="s">
        <v>878</v>
      </c>
      <c r="AJ431" t="s">
        <v>878</v>
      </c>
      <c r="AK431" t="s">
        <v>878</v>
      </c>
      <c r="AL431" t="s">
        <v>878</v>
      </c>
      <c r="AM431" t="s">
        <v>878</v>
      </c>
      <c r="AN431" t="s">
        <v>878</v>
      </c>
      <c r="AO431" t="s">
        <v>878</v>
      </c>
      <c r="AP431">
        <v>9.7799999999999992E-4</v>
      </c>
      <c r="AQ431" t="s">
        <v>878</v>
      </c>
      <c r="AR431" t="s">
        <v>878</v>
      </c>
      <c r="AS431" t="s">
        <v>878</v>
      </c>
      <c r="AT431" t="s">
        <v>878</v>
      </c>
      <c r="AU431" t="s">
        <v>878</v>
      </c>
      <c r="AV431" t="s">
        <v>878</v>
      </c>
      <c r="AW431" t="s">
        <v>878</v>
      </c>
      <c r="AX431">
        <v>0.31009999999999999</v>
      </c>
      <c r="AY431">
        <v>1.16E-4</v>
      </c>
      <c r="AZ431" t="s">
        <v>878</v>
      </c>
      <c r="BA431">
        <v>3.7500000000000001E-4</v>
      </c>
      <c r="BB431" t="s">
        <v>878</v>
      </c>
      <c r="BC431" t="s">
        <v>878</v>
      </c>
      <c r="BD431">
        <v>1.06E-3</v>
      </c>
      <c r="BE431" t="s">
        <v>878</v>
      </c>
      <c r="BF431" t="s">
        <v>878</v>
      </c>
      <c r="BG431" t="s">
        <v>878</v>
      </c>
      <c r="BH431" t="s">
        <v>878</v>
      </c>
      <c r="BI431" t="s">
        <v>878</v>
      </c>
      <c r="BJ431" t="s">
        <v>878</v>
      </c>
      <c r="BK431" t="s">
        <v>878</v>
      </c>
      <c r="BL431" t="s">
        <v>878</v>
      </c>
      <c r="BM431" t="s">
        <v>878</v>
      </c>
      <c r="BN431" t="s">
        <v>878</v>
      </c>
      <c r="BO431" t="s">
        <v>878</v>
      </c>
      <c r="BP431" t="s">
        <v>878</v>
      </c>
      <c r="BQ431" t="s">
        <v>878</v>
      </c>
      <c r="BR431">
        <v>8.8000000000000005E-3</v>
      </c>
      <c r="BS431" t="s">
        <v>878</v>
      </c>
    </row>
    <row r="432" spans="1:71" x14ac:dyDescent="0.25">
      <c r="A432" t="s">
        <v>808</v>
      </c>
      <c r="B432">
        <v>9.9000000000000001E-6</v>
      </c>
      <c r="C432">
        <v>7.69</v>
      </c>
      <c r="D432">
        <v>5.13E-4</v>
      </c>
      <c r="E432" s="2">
        <v>9.9999999999999995E-7</v>
      </c>
      <c r="F432" s="2">
        <v>1E-3</v>
      </c>
      <c r="G432">
        <v>5.4600000000000003E-2</v>
      </c>
      <c r="H432">
        <v>2.8800000000000001E-4</v>
      </c>
      <c r="I432">
        <v>6.8999999999999997E-5</v>
      </c>
      <c r="J432">
        <v>0.497</v>
      </c>
      <c r="K432" s="2">
        <v>7.9999999999999996E-6</v>
      </c>
      <c r="L432">
        <v>9.4000000000000004E-3</v>
      </c>
      <c r="M432" t="s">
        <v>878</v>
      </c>
      <c r="N432">
        <v>1.56E-3</v>
      </c>
      <c r="O432">
        <v>7.9000000000000008E-3</v>
      </c>
      <c r="P432">
        <v>8.6300000000000005E-4</v>
      </c>
      <c r="Q432">
        <v>1.12E-2</v>
      </c>
      <c r="R432">
        <v>6.4400000000000004E-4</v>
      </c>
      <c r="S432">
        <v>3.6900000000000002E-4</v>
      </c>
      <c r="T432">
        <v>1.4999999999999999E-4</v>
      </c>
      <c r="U432">
        <v>4.1399999999999997</v>
      </c>
      <c r="V432">
        <v>2.0799999999999998E-3</v>
      </c>
      <c r="W432">
        <v>6.9700000000000003E-4</v>
      </c>
      <c r="X432" s="2">
        <v>2.0000000000000001E-4</v>
      </c>
      <c r="Y432">
        <v>4.6000000000000001E-4</v>
      </c>
      <c r="Z432" s="2">
        <v>9.9999999999999995E-7</v>
      </c>
      <c r="AA432">
        <v>1.26E-4</v>
      </c>
      <c r="AB432">
        <v>8.3999999999999992E-6</v>
      </c>
      <c r="AC432" t="s">
        <v>878</v>
      </c>
      <c r="AD432">
        <v>2.89</v>
      </c>
      <c r="AE432">
        <v>4.6100000000000004E-3</v>
      </c>
      <c r="AF432">
        <v>2.9099999999999998E-3</v>
      </c>
      <c r="AG432">
        <v>5.0000000000000002E-5</v>
      </c>
      <c r="AH432">
        <v>1.38</v>
      </c>
      <c r="AI432">
        <v>0.06</v>
      </c>
      <c r="AJ432">
        <v>4.6E-5</v>
      </c>
      <c r="AK432">
        <v>0.63300000000000001</v>
      </c>
      <c r="AL432">
        <v>1.74E-3</v>
      </c>
      <c r="AM432">
        <v>4.0400000000000002E-3</v>
      </c>
      <c r="AN432">
        <v>4.4000000000000003E-3</v>
      </c>
      <c r="AO432">
        <v>7.1999999999999995E-2</v>
      </c>
      <c r="AP432">
        <v>2.3500000000000001E-3</v>
      </c>
      <c r="AQ432" t="s">
        <v>878</v>
      </c>
      <c r="AR432">
        <v>1.09E-3</v>
      </c>
      <c r="AS432" t="s">
        <v>878</v>
      </c>
      <c r="AT432">
        <v>1.7899999999999999E-2</v>
      </c>
      <c r="AU432" s="2">
        <v>1.9999999999999999E-7</v>
      </c>
      <c r="AV432" t="s">
        <v>878</v>
      </c>
      <c r="AW432" t="s">
        <v>878</v>
      </c>
      <c r="AX432">
        <v>3.1E-2</v>
      </c>
      <c r="AY432">
        <v>1.4899999999999999E-4</v>
      </c>
      <c r="AZ432">
        <v>1.4300000000000001E-3</v>
      </c>
      <c r="BA432" s="2">
        <v>2.0000000000000001E-4</v>
      </c>
      <c r="BB432">
        <v>30.72</v>
      </c>
      <c r="BC432">
        <v>7.8600000000000002E-4</v>
      </c>
      <c r="BD432">
        <v>5.04E-4</v>
      </c>
      <c r="BE432">
        <v>8.2000000000000007E-3</v>
      </c>
      <c r="BF432">
        <v>1.25E-4</v>
      </c>
      <c r="BG432">
        <v>1.06E-4</v>
      </c>
      <c r="BH432" s="2">
        <v>5.0000000000000004E-6</v>
      </c>
      <c r="BI432">
        <v>1.9300000000000001E-3</v>
      </c>
      <c r="BJ432">
        <v>0.48799999999999999</v>
      </c>
      <c r="BK432">
        <v>9.2E-5</v>
      </c>
      <c r="BL432">
        <v>5.3999999999999998E-5</v>
      </c>
      <c r="BM432">
        <v>3.7399999999999998E-4</v>
      </c>
      <c r="BN432">
        <v>0.01</v>
      </c>
      <c r="BO432">
        <v>3.1100000000000002E-4</v>
      </c>
      <c r="BP432">
        <v>3.32E-3</v>
      </c>
      <c r="BQ432">
        <v>3.3300000000000002E-4</v>
      </c>
      <c r="BR432">
        <v>1.1599999999999999E-2</v>
      </c>
      <c r="BS432">
        <v>1.5100000000000001E-2</v>
      </c>
    </row>
    <row r="433" spans="1:71" x14ac:dyDescent="0.25">
      <c r="A433" t="s">
        <v>809</v>
      </c>
      <c r="B433">
        <v>1.7399999999999999E-5</v>
      </c>
      <c r="C433">
        <v>6.79</v>
      </c>
      <c r="D433">
        <v>1.1299999999999999E-2</v>
      </c>
      <c r="E433">
        <v>1.9E-6</v>
      </c>
      <c r="F433">
        <v>1.38E-2</v>
      </c>
      <c r="G433">
        <v>0.21049999999999999</v>
      </c>
      <c r="H433">
        <v>2.5900000000000001E-4</v>
      </c>
      <c r="I433">
        <v>7.8999999999999996E-5</v>
      </c>
      <c r="J433">
        <v>0.03</v>
      </c>
      <c r="K433">
        <v>4.1999999999999996E-6</v>
      </c>
      <c r="L433">
        <v>8.9999999999999993E-3</v>
      </c>
      <c r="M433" t="s">
        <v>878</v>
      </c>
      <c r="N433">
        <v>1.63E-4</v>
      </c>
      <c r="O433">
        <v>8.6999999999999994E-3</v>
      </c>
      <c r="P433">
        <v>4.4299999999999998E-4</v>
      </c>
      <c r="Q433">
        <v>1.1599999999999999E-2</v>
      </c>
      <c r="R433">
        <v>3.6200000000000002E-4</v>
      </c>
      <c r="S433">
        <v>1.7200000000000001E-4</v>
      </c>
      <c r="T433">
        <v>1.2899999999999999E-4</v>
      </c>
      <c r="U433">
        <v>3.03</v>
      </c>
      <c r="V433">
        <v>2.0300000000000001E-3</v>
      </c>
      <c r="W433">
        <v>5.4900000000000001E-4</v>
      </c>
      <c r="X433">
        <v>2.33E-4</v>
      </c>
      <c r="Y433">
        <v>2.32E-4</v>
      </c>
      <c r="Z433" t="s">
        <v>878</v>
      </c>
      <c r="AA433">
        <v>6.0999999999999999E-5</v>
      </c>
      <c r="AB433">
        <v>7.5000000000000002E-6</v>
      </c>
      <c r="AC433" t="s">
        <v>878</v>
      </c>
      <c r="AD433">
        <v>2.71</v>
      </c>
      <c r="AE433">
        <v>4.3499999999999997E-3</v>
      </c>
      <c r="AF433">
        <v>2.1299999999999999E-3</v>
      </c>
      <c r="AG433">
        <v>2.5999999999999998E-5</v>
      </c>
      <c r="AH433">
        <v>0.377</v>
      </c>
      <c r="AI433">
        <v>7.0000000000000001E-3</v>
      </c>
      <c r="AJ433">
        <v>2.9300000000000002E-4</v>
      </c>
      <c r="AK433">
        <v>9.8000000000000004E-2</v>
      </c>
      <c r="AL433">
        <v>5.04E-4</v>
      </c>
      <c r="AM433">
        <v>3.62E-3</v>
      </c>
      <c r="AN433">
        <v>8.9999999999999998E-4</v>
      </c>
      <c r="AO433">
        <v>3.2000000000000001E-2</v>
      </c>
      <c r="AP433">
        <v>2.64E-3</v>
      </c>
      <c r="AQ433" t="s">
        <v>878</v>
      </c>
      <c r="AR433">
        <v>1.01E-3</v>
      </c>
      <c r="AS433" t="s">
        <v>878</v>
      </c>
      <c r="AT433">
        <v>1.54E-2</v>
      </c>
      <c r="AU433" s="2">
        <v>1.9999999999999999E-7</v>
      </c>
      <c r="AV433" t="s">
        <v>878</v>
      </c>
      <c r="AW433" t="s">
        <v>878</v>
      </c>
      <c r="AX433">
        <v>2.9000000000000001E-2</v>
      </c>
      <c r="AY433">
        <v>3.97E-4</v>
      </c>
      <c r="AZ433">
        <v>1.25E-3</v>
      </c>
      <c r="BA433">
        <v>2.3699999999999999E-4</v>
      </c>
      <c r="BB433">
        <v>35.159999999999997</v>
      </c>
      <c r="BC433">
        <v>6.7500000000000004E-4</v>
      </c>
      <c r="BD433">
        <v>3.9100000000000002E-4</v>
      </c>
      <c r="BE433">
        <v>5.7000000000000002E-3</v>
      </c>
      <c r="BF433">
        <v>4.0000000000000003E-5</v>
      </c>
      <c r="BG433">
        <v>7.1000000000000005E-5</v>
      </c>
      <c r="BH433" s="2">
        <v>1E-4</v>
      </c>
      <c r="BI433">
        <v>1.5499999999999999E-3</v>
      </c>
      <c r="BJ433">
        <v>0.22600000000000001</v>
      </c>
      <c r="BK433">
        <v>8.5000000000000006E-5</v>
      </c>
      <c r="BL433">
        <v>2.5000000000000001E-5</v>
      </c>
      <c r="BM433">
        <v>4.06E-4</v>
      </c>
      <c r="BN433">
        <v>1.7600000000000001E-2</v>
      </c>
      <c r="BO433">
        <v>1.9100000000000001E-4</v>
      </c>
      <c r="BP433">
        <v>1.5499999999999999E-3</v>
      </c>
      <c r="BQ433">
        <v>1.6100000000000001E-4</v>
      </c>
      <c r="BR433">
        <v>5.7000000000000002E-3</v>
      </c>
      <c r="BS433">
        <v>8.0000000000000002E-3</v>
      </c>
    </row>
    <row r="434" spans="1:71" x14ac:dyDescent="0.25">
      <c r="A434" t="s">
        <v>810</v>
      </c>
      <c r="B434">
        <v>1.6399999999999999E-5</v>
      </c>
      <c r="C434">
        <v>7.62</v>
      </c>
      <c r="D434">
        <v>5.1500000000000005E-4</v>
      </c>
      <c r="E434" s="2">
        <v>4.9999999999999998E-7</v>
      </c>
      <c r="F434" s="2">
        <v>1E-3</v>
      </c>
      <c r="G434">
        <v>5.3699999999999998E-2</v>
      </c>
      <c r="H434">
        <v>2.8299999999999999E-4</v>
      </c>
      <c r="I434">
        <v>1.2E-4</v>
      </c>
      <c r="J434">
        <v>0.496</v>
      </c>
      <c r="K434" s="2">
        <v>2.0000000000000002E-5</v>
      </c>
      <c r="L434">
        <v>9.1000000000000004E-3</v>
      </c>
      <c r="M434" t="s">
        <v>878</v>
      </c>
      <c r="N434">
        <v>1.65E-3</v>
      </c>
      <c r="O434">
        <v>7.9000000000000008E-3</v>
      </c>
      <c r="P434">
        <v>8.5300000000000003E-4</v>
      </c>
      <c r="Q434">
        <v>2.7400000000000001E-2</v>
      </c>
      <c r="R434">
        <v>6.2500000000000001E-4</v>
      </c>
      <c r="S434">
        <v>3.6099999999999999E-4</v>
      </c>
      <c r="T434">
        <v>1.4799999999999999E-4</v>
      </c>
      <c r="U434">
        <v>4.3</v>
      </c>
      <c r="V434">
        <v>2.1299999999999999E-3</v>
      </c>
      <c r="W434">
        <v>6.8300000000000001E-4</v>
      </c>
      <c r="X434" s="2">
        <v>2.0000000000000001E-4</v>
      </c>
      <c r="Y434">
        <v>4.4499999999999997E-4</v>
      </c>
      <c r="Z434" s="2">
        <v>1.9999999999999999E-6</v>
      </c>
      <c r="AA434">
        <v>1.2300000000000001E-4</v>
      </c>
      <c r="AB434">
        <v>1.1E-5</v>
      </c>
      <c r="AC434" t="s">
        <v>878</v>
      </c>
      <c r="AD434">
        <v>2.84</v>
      </c>
      <c r="AE434">
        <v>4.5900000000000003E-3</v>
      </c>
      <c r="AF434">
        <v>2.8900000000000002E-3</v>
      </c>
      <c r="AG434">
        <v>4.8999999999999998E-5</v>
      </c>
      <c r="AH434">
        <v>1.42</v>
      </c>
      <c r="AI434">
        <v>6.4000000000000001E-2</v>
      </c>
      <c r="AJ434">
        <v>5.0000000000000002E-5</v>
      </c>
      <c r="AK434">
        <v>0.60699999999999998</v>
      </c>
      <c r="AL434">
        <v>1.7099999999999999E-3</v>
      </c>
      <c r="AM434">
        <v>3.98E-3</v>
      </c>
      <c r="AN434">
        <v>4.1900000000000001E-3</v>
      </c>
      <c r="AO434">
        <v>7.0000000000000007E-2</v>
      </c>
      <c r="AP434">
        <v>2.8E-3</v>
      </c>
      <c r="AQ434" t="s">
        <v>878</v>
      </c>
      <c r="AR434">
        <v>1.07E-3</v>
      </c>
      <c r="AS434" t="s">
        <v>878</v>
      </c>
      <c r="AT434">
        <v>1.78E-2</v>
      </c>
      <c r="AU434" s="2">
        <v>1.9999999999999999E-7</v>
      </c>
      <c r="AV434" t="s">
        <v>878</v>
      </c>
      <c r="AW434" t="s">
        <v>878</v>
      </c>
      <c r="AX434">
        <v>6.7000000000000004E-2</v>
      </c>
      <c r="AY434">
        <v>1.44E-4</v>
      </c>
      <c r="AZ434">
        <v>1.42E-3</v>
      </c>
      <c r="BA434" s="2">
        <v>2.0000000000000001E-4</v>
      </c>
      <c r="BB434">
        <v>30.68</v>
      </c>
      <c r="BC434">
        <v>7.9299999999999998E-4</v>
      </c>
      <c r="BD434">
        <v>5.8200000000000005E-4</v>
      </c>
      <c r="BE434">
        <v>7.7999999999999996E-3</v>
      </c>
      <c r="BF434">
        <v>1.3200000000000001E-4</v>
      </c>
      <c r="BG434">
        <v>1.05E-4</v>
      </c>
      <c r="BH434" s="2">
        <v>5.0000000000000004E-6</v>
      </c>
      <c r="BI434">
        <v>1.8699999999999999E-3</v>
      </c>
      <c r="BJ434">
        <v>0.46700000000000003</v>
      </c>
      <c r="BK434">
        <v>9.1000000000000003E-5</v>
      </c>
      <c r="BL434">
        <v>5.3000000000000001E-5</v>
      </c>
      <c r="BM434">
        <v>3.6900000000000002E-4</v>
      </c>
      <c r="BN434">
        <v>9.7000000000000003E-3</v>
      </c>
      <c r="BO434">
        <v>3.0499999999999999E-4</v>
      </c>
      <c r="BP434">
        <v>3.2699999999999999E-3</v>
      </c>
      <c r="BQ434">
        <v>3.2200000000000002E-4</v>
      </c>
      <c r="BR434">
        <v>1.32E-2</v>
      </c>
      <c r="BS434">
        <v>1.47E-2</v>
      </c>
    </row>
    <row r="435" spans="1:71" x14ac:dyDescent="0.25">
      <c r="A435" t="s">
        <v>811</v>
      </c>
      <c r="B435">
        <v>2.44E-5</v>
      </c>
      <c r="C435">
        <v>6.82</v>
      </c>
      <c r="D435">
        <v>1.04E-2</v>
      </c>
      <c r="E435" s="2">
        <v>1.9999999999999999E-6</v>
      </c>
      <c r="F435">
        <v>1.3100000000000001E-2</v>
      </c>
      <c r="G435">
        <v>0.19789999999999999</v>
      </c>
      <c r="H435">
        <v>2.5599999999999999E-4</v>
      </c>
      <c r="I435">
        <v>1.2999999999999999E-4</v>
      </c>
      <c r="J435">
        <v>7.3999999999999996E-2</v>
      </c>
      <c r="K435">
        <v>6.8000000000000001E-6</v>
      </c>
      <c r="L435">
        <v>8.8999999999999999E-3</v>
      </c>
      <c r="M435" t="s">
        <v>878</v>
      </c>
      <c r="N435">
        <v>3.3599999999999998E-4</v>
      </c>
      <c r="O435">
        <v>8.8000000000000005E-3</v>
      </c>
      <c r="P435">
        <v>4.4999999999999999E-4</v>
      </c>
      <c r="Q435">
        <v>2.5399999999999999E-2</v>
      </c>
      <c r="R435">
        <v>3.7800000000000003E-4</v>
      </c>
      <c r="S435">
        <v>1.7799999999999999E-4</v>
      </c>
      <c r="T435">
        <v>1.2899999999999999E-4</v>
      </c>
      <c r="U435">
        <v>3.3</v>
      </c>
      <c r="V435">
        <v>2.0100000000000001E-3</v>
      </c>
      <c r="W435">
        <v>5.4500000000000002E-4</v>
      </c>
      <c r="X435">
        <v>1.2E-5</v>
      </c>
      <c r="Y435">
        <v>2.3599999999999999E-4</v>
      </c>
      <c r="Z435" t="s">
        <v>878</v>
      </c>
      <c r="AA435">
        <v>6.3999999999999997E-5</v>
      </c>
      <c r="AB435">
        <v>1.0000000000000001E-5</v>
      </c>
      <c r="AC435" t="s">
        <v>878</v>
      </c>
      <c r="AD435">
        <v>2.69</v>
      </c>
      <c r="AE435">
        <v>4.3200000000000001E-3</v>
      </c>
      <c r="AF435">
        <v>2.2200000000000002E-3</v>
      </c>
      <c r="AG435">
        <v>2.6999999999999999E-5</v>
      </c>
      <c r="AH435">
        <v>0.501</v>
      </c>
      <c r="AI435">
        <v>1.4999999999999999E-2</v>
      </c>
      <c r="AJ435">
        <v>2.8600000000000001E-4</v>
      </c>
      <c r="AK435">
        <v>0.114</v>
      </c>
      <c r="AL435">
        <v>5.8500000000000002E-4</v>
      </c>
      <c r="AM435">
        <v>3.5899999999999999E-3</v>
      </c>
      <c r="AN435">
        <v>1.1299999999999999E-3</v>
      </c>
      <c r="AO435">
        <v>3.4000000000000002E-2</v>
      </c>
      <c r="AP435">
        <v>3.0999999999999999E-3</v>
      </c>
      <c r="AQ435" t="s">
        <v>878</v>
      </c>
      <c r="AR435">
        <v>9.9200000000000004E-4</v>
      </c>
      <c r="AS435" t="s">
        <v>878</v>
      </c>
      <c r="AT435">
        <v>1.5599999999999999E-2</v>
      </c>
      <c r="AU435" s="2">
        <v>1.9999999999999999E-7</v>
      </c>
      <c r="AV435" t="s">
        <v>878</v>
      </c>
      <c r="AW435" t="s">
        <v>878</v>
      </c>
      <c r="AX435">
        <v>6.0999999999999999E-2</v>
      </c>
      <c r="AY435">
        <v>3.7100000000000002E-4</v>
      </c>
      <c r="AZ435">
        <v>1.25E-3</v>
      </c>
      <c r="BA435">
        <v>2.4000000000000001E-4</v>
      </c>
      <c r="BB435">
        <v>34.869999999999997</v>
      </c>
      <c r="BC435">
        <v>6.8000000000000005E-4</v>
      </c>
      <c r="BD435">
        <v>4.5399999999999998E-4</v>
      </c>
      <c r="BE435">
        <v>5.4000000000000003E-3</v>
      </c>
      <c r="BF435">
        <v>4.6999999999999997E-5</v>
      </c>
      <c r="BG435">
        <v>6.7999999999999999E-5</v>
      </c>
      <c r="BH435" s="2">
        <v>1E-4</v>
      </c>
      <c r="BI435">
        <v>1.57E-3</v>
      </c>
      <c r="BJ435">
        <v>0.23400000000000001</v>
      </c>
      <c r="BK435">
        <v>8.5000000000000006E-5</v>
      </c>
      <c r="BL435">
        <v>2.5999999999999998E-5</v>
      </c>
      <c r="BM435">
        <v>3.9199999999999999E-4</v>
      </c>
      <c r="BN435">
        <v>1.7000000000000001E-2</v>
      </c>
      <c r="BO435">
        <v>2.0599999999999999E-4</v>
      </c>
      <c r="BP435">
        <v>1.6000000000000001E-3</v>
      </c>
      <c r="BQ435">
        <v>1.7200000000000001E-4</v>
      </c>
      <c r="BR435">
        <v>8.2000000000000007E-3</v>
      </c>
      <c r="BS435">
        <v>8.2000000000000007E-3</v>
      </c>
    </row>
    <row r="436" spans="1:71" x14ac:dyDescent="0.25">
      <c r="A436" t="s">
        <v>812</v>
      </c>
      <c r="B436">
        <v>8.5099999999999995E-5</v>
      </c>
      <c r="C436">
        <v>7.33</v>
      </c>
      <c r="D436">
        <v>6.9099999999999999E-4</v>
      </c>
      <c r="E436" s="2">
        <v>4.9999999999999998E-7</v>
      </c>
      <c r="F436" t="s">
        <v>878</v>
      </c>
      <c r="G436">
        <v>4.6800000000000001E-2</v>
      </c>
      <c r="H436">
        <v>2.4000000000000001E-4</v>
      </c>
      <c r="I436">
        <v>1.01E-3</v>
      </c>
      <c r="J436">
        <v>0.47499999999999998</v>
      </c>
      <c r="K436">
        <v>2.9E-5</v>
      </c>
      <c r="L436">
        <v>8.6E-3</v>
      </c>
      <c r="M436" t="s">
        <v>878</v>
      </c>
      <c r="N436">
        <v>2.0400000000000001E-3</v>
      </c>
      <c r="O436">
        <v>7.4999999999999997E-3</v>
      </c>
      <c r="P436">
        <v>7.27E-4</v>
      </c>
      <c r="Q436">
        <v>0.2122</v>
      </c>
      <c r="R436">
        <v>5.3899999999999998E-4</v>
      </c>
      <c r="S436">
        <v>3.1100000000000002E-4</v>
      </c>
      <c r="T436">
        <v>1.3899999999999999E-4</v>
      </c>
      <c r="U436">
        <v>5.53</v>
      </c>
      <c r="V436">
        <v>2.0400000000000001E-3</v>
      </c>
      <c r="W436">
        <v>6.1799999999999995E-4</v>
      </c>
      <c r="X436" s="2">
        <v>2.0000000000000001E-4</v>
      </c>
      <c r="Y436">
        <v>3.7800000000000003E-4</v>
      </c>
      <c r="Z436" s="2">
        <v>5.0000000000000004E-6</v>
      </c>
      <c r="AA436">
        <v>1.0399999999999999E-4</v>
      </c>
      <c r="AB436">
        <v>3.1000000000000001E-5</v>
      </c>
      <c r="AC436" t="s">
        <v>878</v>
      </c>
      <c r="AD436">
        <v>2.54</v>
      </c>
      <c r="AE436">
        <v>4.3400000000000001E-3</v>
      </c>
      <c r="AF436">
        <v>3.0799999999999998E-3</v>
      </c>
      <c r="AG436">
        <v>4.1E-5</v>
      </c>
      <c r="AH436">
        <v>1.58</v>
      </c>
      <c r="AI436">
        <v>8.3000000000000004E-2</v>
      </c>
      <c r="AJ436">
        <v>7.3999999999999996E-5</v>
      </c>
      <c r="AK436">
        <v>0.441</v>
      </c>
      <c r="AL436">
        <v>1.49E-3</v>
      </c>
      <c r="AM436">
        <v>3.6700000000000001E-3</v>
      </c>
      <c r="AN436">
        <v>4.3400000000000001E-3</v>
      </c>
      <c r="AO436">
        <v>6.6000000000000003E-2</v>
      </c>
      <c r="AP436">
        <v>5.8999999999999999E-3</v>
      </c>
      <c r="AQ436" t="s">
        <v>878</v>
      </c>
      <c r="AR436">
        <v>1E-3</v>
      </c>
      <c r="AS436" t="s">
        <v>878</v>
      </c>
      <c r="AT436">
        <v>1.67E-2</v>
      </c>
      <c r="AU436" s="2">
        <v>1.9999999999999999E-7</v>
      </c>
      <c r="AV436" t="s">
        <v>878</v>
      </c>
      <c r="AW436" t="s">
        <v>878</v>
      </c>
      <c r="AX436">
        <v>0.38600000000000001</v>
      </c>
      <c r="AY436">
        <v>1.35E-4</v>
      </c>
      <c r="AZ436">
        <v>1.31E-3</v>
      </c>
      <c r="BA436">
        <v>3.7599999999999998E-4</v>
      </c>
      <c r="BB436">
        <v>30.51</v>
      </c>
      <c r="BC436">
        <v>7.3099999999999999E-4</v>
      </c>
      <c r="BD436">
        <v>9.9500000000000001E-4</v>
      </c>
      <c r="BE436">
        <v>5.7999999999999996E-3</v>
      </c>
      <c r="BF436">
        <v>1.2400000000000001E-4</v>
      </c>
      <c r="BG436">
        <v>9.2999999999999997E-5</v>
      </c>
      <c r="BH436" s="2">
        <v>3.0000000000000001E-6</v>
      </c>
      <c r="BI436">
        <v>1.72E-3</v>
      </c>
      <c r="BJ436">
        <v>0.42699999999999999</v>
      </c>
      <c r="BK436">
        <v>8.5000000000000006E-5</v>
      </c>
      <c r="BL436">
        <v>4.3999999999999999E-5</v>
      </c>
      <c r="BM436">
        <v>3.3100000000000002E-4</v>
      </c>
      <c r="BN436">
        <v>9.1999999999999998E-3</v>
      </c>
      <c r="BO436">
        <v>3.8099999999999999E-4</v>
      </c>
      <c r="BP436">
        <v>2.8900000000000002E-3</v>
      </c>
      <c r="BQ436">
        <v>2.7999999999999998E-4</v>
      </c>
      <c r="BR436">
        <v>2.6700000000000002E-2</v>
      </c>
      <c r="BS436">
        <v>1.2699999999999999E-2</v>
      </c>
    </row>
    <row r="437" spans="1:71" x14ac:dyDescent="0.25">
      <c r="A437" t="s">
        <v>813</v>
      </c>
      <c r="B437">
        <v>1.6200000000000001E-4</v>
      </c>
      <c r="C437">
        <v>7.29</v>
      </c>
      <c r="D437">
        <v>7.6099999999999996E-4</v>
      </c>
      <c r="E437" s="2">
        <v>4.9999999999999998E-7</v>
      </c>
      <c r="F437" s="2">
        <v>1E-3</v>
      </c>
      <c r="G437">
        <v>4.3400000000000001E-2</v>
      </c>
      <c r="H437">
        <v>2.42E-4</v>
      </c>
      <c r="I437">
        <v>2.14E-3</v>
      </c>
      <c r="J437">
        <v>0.47299999999999998</v>
      </c>
      <c r="K437">
        <v>4.1999999999999998E-5</v>
      </c>
      <c r="L437">
        <v>8.3000000000000001E-3</v>
      </c>
      <c r="M437" t="s">
        <v>878</v>
      </c>
      <c r="N437">
        <v>2.31E-3</v>
      </c>
      <c r="O437">
        <v>7.1000000000000004E-3</v>
      </c>
      <c r="P437">
        <v>6.7000000000000002E-4</v>
      </c>
      <c r="Q437">
        <v>0.42299999999999999</v>
      </c>
      <c r="R437">
        <v>5.0500000000000002E-4</v>
      </c>
      <c r="S437">
        <v>2.8600000000000001E-4</v>
      </c>
      <c r="T437">
        <v>1.37E-4</v>
      </c>
      <c r="U437">
        <v>6.43</v>
      </c>
      <c r="V437">
        <v>2.0300000000000001E-3</v>
      </c>
      <c r="W437">
        <v>5.7300000000000005E-4</v>
      </c>
      <c r="X437" s="2">
        <v>2.0000000000000001E-4</v>
      </c>
      <c r="Y437">
        <v>3.4200000000000002E-4</v>
      </c>
      <c r="Z437" s="2">
        <v>1E-4</v>
      </c>
      <c r="AA437">
        <v>9.6000000000000002E-5</v>
      </c>
      <c r="AB437">
        <v>5.1999999999999997E-5</v>
      </c>
      <c r="AC437" t="s">
        <v>878</v>
      </c>
      <c r="AD437">
        <v>2.5099999999999998</v>
      </c>
      <c r="AE437">
        <v>4.2199999999999998E-3</v>
      </c>
      <c r="AF437">
        <v>3.14E-3</v>
      </c>
      <c r="AG437">
        <v>3.8999999999999999E-5</v>
      </c>
      <c r="AH437">
        <v>1.69</v>
      </c>
      <c r="AI437">
        <v>9.5000000000000001E-2</v>
      </c>
      <c r="AJ437">
        <v>9.2999999999999997E-5</v>
      </c>
      <c r="AK437">
        <v>0.32400000000000001</v>
      </c>
      <c r="AL437">
        <v>1.41E-3</v>
      </c>
      <c r="AM437">
        <v>3.5400000000000002E-3</v>
      </c>
      <c r="AN437">
        <v>4.0699999999999998E-3</v>
      </c>
      <c r="AO437">
        <v>6.3E-2</v>
      </c>
      <c r="AP437">
        <v>8.3000000000000001E-3</v>
      </c>
      <c r="AQ437" t="s">
        <v>878</v>
      </c>
      <c r="AR437">
        <v>9.5799999999999998E-4</v>
      </c>
      <c r="AS437" t="s">
        <v>878</v>
      </c>
      <c r="AT437">
        <v>1.6899999999999998E-2</v>
      </c>
      <c r="AU437" s="2">
        <v>1.9999999999999999E-7</v>
      </c>
      <c r="AV437" t="s">
        <v>878</v>
      </c>
      <c r="AW437" t="s">
        <v>878</v>
      </c>
      <c r="AX437">
        <v>0.69099999999999995</v>
      </c>
      <c r="AY437">
        <v>1.2899999999999999E-4</v>
      </c>
      <c r="AZ437">
        <v>1.31E-3</v>
      </c>
      <c r="BA437">
        <v>6.5399999999999996E-4</v>
      </c>
      <c r="BB437">
        <v>29.67</v>
      </c>
      <c r="BC437">
        <v>7.0100000000000002E-4</v>
      </c>
      <c r="BD437">
        <v>1.33E-3</v>
      </c>
      <c r="BE437">
        <v>4.3E-3</v>
      </c>
      <c r="BF437">
        <v>1.11E-4</v>
      </c>
      <c r="BG437">
        <v>8.5000000000000006E-5</v>
      </c>
      <c r="BH437" s="2">
        <v>1E-4</v>
      </c>
      <c r="BI437">
        <v>1.65E-3</v>
      </c>
      <c r="BJ437">
        <v>0.40500000000000003</v>
      </c>
      <c r="BK437">
        <v>8.6000000000000003E-5</v>
      </c>
      <c r="BL437">
        <v>4.1E-5</v>
      </c>
      <c r="BM437">
        <v>3.0600000000000001E-4</v>
      </c>
      <c r="BN437">
        <v>9.2999999999999992E-3</v>
      </c>
      <c r="BO437">
        <v>4.8500000000000003E-4</v>
      </c>
      <c r="BP437">
        <v>2.64E-3</v>
      </c>
      <c r="BQ437">
        <v>2.5700000000000001E-4</v>
      </c>
      <c r="BR437">
        <v>3.4500000000000003E-2</v>
      </c>
      <c r="BS437">
        <v>1.1599999999999999E-2</v>
      </c>
    </row>
    <row r="438" spans="1:71" x14ac:dyDescent="0.25">
      <c r="A438" t="s">
        <v>814</v>
      </c>
      <c r="B438">
        <v>1.92E-4</v>
      </c>
      <c r="C438">
        <v>7.49</v>
      </c>
      <c r="D438">
        <v>8.4900000000000004E-4</v>
      </c>
      <c r="E438" s="2">
        <v>4.9999999999999998E-7</v>
      </c>
      <c r="F438" t="s">
        <v>878</v>
      </c>
      <c r="G438">
        <v>4.4200000000000003E-2</v>
      </c>
      <c r="H438">
        <v>2.42E-4</v>
      </c>
      <c r="I438">
        <v>2.7299999999999998E-3</v>
      </c>
      <c r="J438">
        <v>0.46899999999999997</v>
      </c>
      <c r="K438">
        <v>4.8000000000000001E-5</v>
      </c>
      <c r="L438">
        <v>8.5000000000000006E-3</v>
      </c>
      <c r="M438" t="s">
        <v>878</v>
      </c>
      <c r="N438">
        <v>2.3400000000000001E-3</v>
      </c>
      <c r="O438">
        <v>7.4000000000000003E-3</v>
      </c>
      <c r="P438">
        <v>6.7299999999999999E-4</v>
      </c>
      <c r="Q438">
        <v>0.51200000000000001</v>
      </c>
      <c r="R438">
        <v>5.1000000000000004E-4</v>
      </c>
      <c r="S438">
        <v>2.8899999999999998E-4</v>
      </c>
      <c r="T438">
        <v>1.36E-4</v>
      </c>
      <c r="U438">
        <v>6.46</v>
      </c>
      <c r="V438">
        <v>2.1199999999999999E-3</v>
      </c>
      <c r="W438">
        <v>5.7799999999999995E-4</v>
      </c>
      <c r="X438" s="2">
        <v>2.0000000000000001E-4</v>
      </c>
      <c r="Y438">
        <v>3.3300000000000002E-4</v>
      </c>
      <c r="Z438" s="2">
        <v>5.0000000000000004E-6</v>
      </c>
      <c r="AA438">
        <v>9.7999999999999997E-5</v>
      </c>
      <c r="AB438">
        <v>5.8999999999999998E-5</v>
      </c>
      <c r="AC438" t="s">
        <v>878</v>
      </c>
      <c r="AD438">
        <v>2.61</v>
      </c>
      <c r="AE438">
        <v>4.2500000000000003E-3</v>
      </c>
      <c r="AF438">
        <v>3.1700000000000001E-3</v>
      </c>
      <c r="AG438">
        <v>3.8999999999999999E-5</v>
      </c>
      <c r="AH438">
        <v>1.72</v>
      </c>
      <c r="AI438">
        <v>9.5000000000000001E-2</v>
      </c>
      <c r="AJ438">
        <v>9.3999999999999994E-5</v>
      </c>
      <c r="AK438">
        <v>0.32300000000000001</v>
      </c>
      <c r="AL438">
        <v>1.4E-3</v>
      </c>
      <c r="AM438">
        <v>3.5999999999999999E-3</v>
      </c>
      <c r="AN438">
        <v>3.8500000000000001E-3</v>
      </c>
      <c r="AO438">
        <v>6.4000000000000001E-2</v>
      </c>
      <c r="AP438">
        <v>9.1999999999999998E-3</v>
      </c>
      <c r="AQ438" t="s">
        <v>878</v>
      </c>
      <c r="AR438">
        <v>9.6199999999999996E-4</v>
      </c>
      <c r="AS438" t="s">
        <v>878</v>
      </c>
      <c r="AT438">
        <v>1.7299999999999999E-2</v>
      </c>
      <c r="AU438" s="2">
        <v>1.9999999999999999E-7</v>
      </c>
      <c r="AV438" t="s">
        <v>878</v>
      </c>
      <c r="AW438" t="s">
        <v>878</v>
      </c>
      <c r="AX438">
        <v>0.80400000000000005</v>
      </c>
      <c r="AY438">
        <v>1.3300000000000001E-4</v>
      </c>
      <c r="AZ438">
        <v>1.32E-3</v>
      </c>
      <c r="BA438">
        <v>7.8600000000000002E-4</v>
      </c>
      <c r="BB438">
        <v>29.25</v>
      </c>
      <c r="BC438">
        <v>6.8400000000000004E-4</v>
      </c>
      <c r="BD438">
        <v>1.3600000000000001E-3</v>
      </c>
      <c r="BE438">
        <v>4.0400000000000002E-3</v>
      </c>
      <c r="BF438">
        <v>1.11E-4</v>
      </c>
      <c r="BG438">
        <v>8.6000000000000003E-5</v>
      </c>
      <c r="BH438" s="2">
        <v>5.0000000000000004E-6</v>
      </c>
      <c r="BI438">
        <v>1.66E-3</v>
      </c>
      <c r="BJ438">
        <v>0.40200000000000002</v>
      </c>
      <c r="BK438">
        <v>9.0000000000000006E-5</v>
      </c>
      <c r="BL438">
        <v>4.0000000000000003E-5</v>
      </c>
      <c r="BM438">
        <v>3.0600000000000001E-4</v>
      </c>
      <c r="BN438">
        <v>9.4000000000000004E-3</v>
      </c>
      <c r="BO438">
        <v>5.4100000000000003E-4</v>
      </c>
      <c r="BP438">
        <v>2.64E-3</v>
      </c>
      <c r="BQ438">
        <v>2.5799999999999998E-4</v>
      </c>
      <c r="BR438">
        <v>3.7999999999999999E-2</v>
      </c>
      <c r="BS438">
        <v>1.09E-2</v>
      </c>
    </row>
    <row r="439" spans="1:71" x14ac:dyDescent="0.25">
      <c r="A439" t="s">
        <v>815</v>
      </c>
      <c r="B439">
        <v>2.41E-4</v>
      </c>
      <c r="C439">
        <v>7.32</v>
      </c>
      <c r="D439">
        <v>9.6000000000000002E-4</v>
      </c>
      <c r="E439" s="2">
        <v>4.9999999999999998E-7</v>
      </c>
      <c r="F439" s="2">
        <v>1E-3</v>
      </c>
      <c r="G439">
        <v>4.2500000000000003E-2</v>
      </c>
      <c r="H439">
        <v>2.32E-4</v>
      </c>
      <c r="I439">
        <v>3.13E-3</v>
      </c>
      <c r="J439">
        <v>0.45800000000000002</v>
      </c>
      <c r="K439">
        <v>5.3999999999999998E-5</v>
      </c>
      <c r="L439">
        <v>8.2000000000000007E-3</v>
      </c>
      <c r="M439" t="s">
        <v>878</v>
      </c>
      <c r="N439">
        <v>2.4599999999999999E-3</v>
      </c>
      <c r="O439">
        <v>7.0000000000000001E-3</v>
      </c>
      <c r="P439">
        <v>6.4999999999999997E-4</v>
      </c>
      <c r="Q439">
        <v>0.61499999999999999</v>
      </c>
      <c r="R439">
        <v>4.8200000000000001E-4</v>
      </c>
      <c r="S439">
        <v>2.7E-4</v>
      </c>
      <c r="T439">
        <v>1.2799999999999999E-4</v>
      </c>
      <c r="U439">
        <v>6.86</v>
      </c>
      <c r="V439">
        <v>2.0300000000000001E-3</v>
      </c>
      <c r="W439">
        <v>5.5800000000000001E-4</v>
      </c>
      <c r="X439" s="2">
        <v>2.0000000000000001E-4</v>
      </c>
      <c r="Y439">
        <v>3.1500000000000001E-4</v>
      </c>
      <c r="Z439" s="2">
        <v>7.9999999999999996E-6</v>
      </c>
      <c r="AA439">
        <v>9.2999999999999997E-5</v>
      </c>
      <c r="AB439">
        <v>6.7000000000000002E-5</v>
      </c>
      <c r="AC439" t="s">
        <v>878</v>
      </c>
      <c r="AD439">
        <v>2.4700000000000002</v>
      </c>
      <c r="AE439">
        <v>4.13E-3</v>
      </c>
      <c r="AF439">
        <v>3.2299999999999998E-3</v>
      </c>
      <c r="AG439">
        <v>3.8000000000000002E-5</v>
      </c>
      <c r="AH439">
        <v>1.79</v>
      </c>
      <c r="AI439">
        <v>9.9000000000000005E-2</v>
      </c>
      <c r="AJ439">
        <v>9.8999999999999994E-5</v>
      </c>
      <c r="AK439">
        <v>0.28599999999999998</v>
      </c>
      <c r="AL439">
        <v>1.33E-3</v>
      </c>
      <c r="AM439">
        <v>3.48E-3</v>
      </c>
      <c r="AN439">
        <v>3.5500000000000002E-3</v>
      </c>
      <c r="AO439">
        <v>6.2E-2</v>
      </c>
      <c r="AP439">
        <v>1.0999999999999999E-2</v>
      </c>
      <c r="AQ439" t="s">
        <v>878</v>
      </c>
      <c r="AR439">
        <v>9.3599999999999998E-4</v>
      </c>
      <c r="AS439" t="s">
        <v>878</v>
      </c>
      <c r="AT439">
        <v>1.66E-2</v>
      </c>
      <c r="AU439" s="2">
        <v>1.9999999999999999E-7</v>
      </c>
      <c r="AV439" t="s">
        <v>878</v>
      </c>
      <c r="AW439" t="s">
        <v>878</v>
      </c>
      <c r="AX439">
        <v>0.96199999999999997</v>
      </c>
      <c r="AY439">
        <v>1.36E-4</v>
      </c>
      <c r="AZ439">
        <v>1.31E-3</v>
      </c>
      <c r="BA439">
        <v>9.0700000000000004E-4</v>
      </c>
      <c r="BB439">
        <v>29.43</v>
      </c>
      <c r="BC439">
        <v>6.7100000000000005E-4</v>
      </c>
      <c r="BD439">
        <v>1.49E-3</v>
      </c>
      <c r="BE439">
        <v>3.62E-3</v>
      </c>
      <c r="BF439">
        <v>1.06E-4</v>
      </c>
      <c r="BG439">
        <v>8.1000000000000004E-5</v>
      </c>
      <c r="BH439" s="2">
        <v>5.0000000000000004E-6</v>
      </c>
      <c r="BI439">
        <v>1.6000000000000001E-3</v>
      </c>
      <c r="BJ439">
        <v>0.39100000000000001</v>
      </c>
      <c r="BK439">
        <v>8.7000000000000001E-5</v>
      </c>
      <c r="BL439">
        <v>3.8999999999999999E-5</v>
      </c>
      <c r="BM439">
        <v>2.9399999999999999E-4</v>
      </c>
      <c r="BN439">
        <v>8.9999999999999993E-3</v>
      </c>
      <c r="BO439">
        <v>5.8200000000000005E-4</v>
      </c>
      <c r="BP439">
        <v>2.4599999999999999E-3</v>
      </c>
      <c r="BQ439">
        <v>2.43E-4</v>
      </c>
      <c r="BR439">
        <v>4.4600000000000001E-2</v>
      </c>
      <c r="BS439">
        <v>1.06E-2</v>
      </c>
    </row>
    <row r="440" spans="1:71" x14ac:dyDescent="0.25">
      <c r="A440" t="s">
        <v>816</v>
      </c>
      <c r="B440">
        <v>2.9700000000000001E-4</v>
      </c>
      <c r="C440">
        <v>7.3</v>
      </c>
      <c r="D440">
        <v>8.6399999999999997E-4</v>
      </c>
      <c r="E440" s="2">
        <v>9.9999999999999995E-7</v>
      </c>
      <c r="F440" s="2">
        <v>1E-3</v>
      </c>
      <c r="G440">
        <v>4.2700000000000002E-2</v>
      </c>
      <c r="H440">
        <v>2.23E-4</v>
      </c>
      <c r="I440">
        <v>4.1000000000000003E-3</v>
      </c>
      <c r="J440">
        <v>0.47699999999999998</v>
      </c>
      <c r="K440">
        <v>5.1E-5</v>
      </c>
      <c r="L440">
        <v>8.3999999999999995E-3</v>
      </c>
      <c r="M440" t="s">
        <v>878</v>
      </c>
      <c r="N440">
        <v>2.6099999999999999E-3</v>
      </c>
      <c r="O440">
        <v>7.0000000000000001E-3</v>
      </c>
      <c r="P440">
        <v>6.5499999999999998E-4</v>
      </c>
      <c r="Q440">
        <v>0.81299999999999994</v>
      </c>
      <c r="R440">
        <v>4.9399999999999997E-4</v>
      </c>
      <c r="S440">
        <v>2.7799999999999998E-4</v>
      </c>
      <c r="T440">
        <v>1.36E-4</v>
      </c>
      <c r="U440">
        <v>7.13</v>
      </c>
      <c r="V440">
        <v>2E-3</v>
      </c>
      <c r="W440">
        <v>5.71E-4</v>
      </c>
      <c r="X440" s="2">
        <v>2.0000000000000001E-4</v>
      </c>
      <c r="Y440">
        <v>3.1199999999999999E-4</v>
      </c>
      <c r="Z440" s="2">
        <v>6.0000000000000002E-6</v>
      </c>
      <c r="AA440">
        <v>9.2E-5</v>
      </c>
      <c r="AB440">
        <v>8.3999999999999995E-5</v>
      </c>
      <c r="AC440" t="s">
        <v>878</v>
      </c>
      <c r="AD440">
        <v>2.4900000000000002</v>
      </c>
      <c r="AE440">
        <v>4.1799999999999997E-3</v>
      </c>
      <c r="AF440">
        <v>3.1099999999999999E-3</v>
      </c>
      <c r="AG440">
        <v>3.8000000000000002E-5</v>
      </c>
      <c r="AH440">
        <v>1.73</v>
      </c>
      <c r="AI440">
        <v>9.9000000000000005E-2</v>
      </c>
      <c r="AJ440">
        <v>1.0399999999999999E-4</v>
      </c>
      <c r="AK440">
        <v>0.27800000000000002</v>
      </c>
      <c r="AL440">
        <v>1.3500000000000001E-3</v>
      </c>
      <c r="AM440">
        <v>3.5300000000000002E-3</v>
      </c>
      <c r="AN440">
        <v>3.6600000000000001E-3</v>
      </c>
      <c r="AO440">
        <v>6.2E-2</v>
      </c>
      <c r="AP440">
        <v>9.7999999999999997E-3</v>
      </c>
      <c r="AQ440" t="s">
        <v>878</v>
      </c>
      <c r="AR440">
        <v>9.6100000000000005E-4</v>
      </c>
      <c r="AS440" t="s">
        <v>878</v>
      </c>
      <c r="AT440">
        <v>1.6899999999999998E-2</v>
      </c>
      <c r="AU440" s="2">
        <v>4.9999999999999998E-7</v>
      </c>
      <c r="AV440" t="s">
        <v>878</v>
      </c>
      <c r="AW440" t="s">
        <v>878</v>
      </c>
      <c r="AX440">
        <v>1.1599999999999999</v>
      </c>
      <c r="AY440">
        <v>1.3200000000000001E-4</v>
      </c>
      <c r="AZ440">
        <v>1.31E-3</v>
      </c>
      <c r="BA440">
        <v>1.07E-3</v>
      </c>
      <c r="BB440">
        <v>29.35</v>
      </c>
      <c r="BC440">
        <v>6.7400000000000001E-4</v>
      </c>
      <c r="BD440">
        <v>1.6900000000000001E-3</v>
      </c>
      <c r="BE440">
        <v>3.62E-3</v>
      </c>
      <c r="BF440">
        <v>1.03E-4</v>
      </c>
      <c r="BG440">
        <v>8.3999999999999995E-5</v>
      </c>
      <c r="BH440" s="2">
        <v>7.9999999999999996E-6</v>
      </c>
      <c r="BI440">
        <v>1.6100000000000001E-3</v>
      </c>
      <c r="BJ440">
        <v>0.39100000000000001</v>
      </c>
      <c r="BK440">
        <v>8.6000000000000003E-5</v>
      </c>
      <c r="BL440">
        <v>3.8999999999999999E-5</v>
      </c>
      <c r="BM440">
        <v>2.9300000000000002E-4</v>
      </c>
      <c r="BN440">
        <v>9.1000000000000004E-3</v>
      </c>
      <c r="BO440">
        <v>6.6E-4</v>
      </c>
      <c r="BP440">
        <v>2.5000000000000001E-3</v>
      </c>
      <c r="BQ440">
        <v>2.4600000000000002E-4</v>
      </c>
      <c r="BR440">
        <v>3.9800000000000002E-2</v>
      </c>
      <c r="BS440">
        <v>1.0699999999999999E-2</v>
      </c>
    </row>
    <row r="441" spans="1:71" x14ac:dyDescent="0.25">
      <c r="A441" t="s">
        <v>817</v>
      </c>
      <c r="B441">
        <v>3.8999999999999999E-4</v>
      </c>
      <c r="C441">
        <v>6.41</v>
      </c>
      <c r="D441">
        <v>1.6299999999999999E-3</v>
      </c>
      <c r="E441" s="2">
        <v>9.9999999999999995E-7</v>
      </c>
      <c r="F441" s="2">
        <v>2E-3</v>
      </c>
      <c r="G441">
        <v>3.0800000000000001E-2</v>
      </c>
      <c r="H441">
        <v>1.8000000000000001E-4</v>
      </c>
      <c r="I441">
        <v>5.7000000000000002E-3</v>
      </c>
      <c r="J441">
        <v>0.39</v>
      </c>
      <c r="K441">
        <v>1.01E-4</v>
      </c>
      <c r="L441">
        <v>7.1999999999999998E-3</v>
      </c>
      <c r="M441" t="s">
        <v>878</v>
      </c>
      <c r="N441">
        <v>2.8700000000000002E-3</v>
      </c>
      <c r="O441">
        <v>6.1999999999999998E-3</v>
      </c>
      <c r="P441">
        <v>5.1900000000000004E-4</v>
      </c>
      <c r="Q441">
        <v>1.08</v>
      </c>
      <c r="R441">
        <v>4.08E-4</v>
      </c>
      <c r="S441">
        <v>2.2800000000000001E-4</v>
      </c>
      <c r="T441">
        <v>1.07E-4</v>
      </c>
      <c r="U441">
        <v>8.35</v>
      </c>
      <c r="V441">
        <v>1.81E-3</v>
      </c>
      <c r="W441">
        <v>4.8899999999999996E-4</v>
      </c>
      <c r="X441" s="2">
        <v>2.0000000000000001E-4</v>
      </c>
      <c r="Y441">
        <v>2.8699999999999998E-4</v>
      </c>
      <c r="Z441" s="2">
        <v>1.2999999999999999E-5</v>
      </c>
      <c r="AA441">
        <v>7.6000000000000004E-5</v>
      </c>
      <c r="AB441">
        <v>1.07E-4</v>
      </c>
      <c r="AC441" t="s">
        <v>878</v>
      </c>
      <c r="AD441">
        <v>1.79</v>
      </c>
      <c r="AE441">
        <v>3.6600000000000001E-3</v>
      </c>
      <c r="AF441">
        <v>3.4499999999999999E-3</v>
      </c>
      <c r="AG441">
        <v>3.1000000000000001E-5</v>
      </c>
      <c r="AH441">
        <v>2.11</v>
      </c>
      <c r="AI441">
        <v>0.115</v>
      </c>
      <c r="AJ441">
        <v>1.21E-4</v>
      </c>
      <c r="AK441">
        <v>0.191</v>
      </c>
      <c r="AL441">
        <v>1.1100000000000001E-3</v>
      </c>
      <c r="AM441">
        <v>3.0799999999999998E-3</v>
      </c>
      <c r="AN441">
        <v>3.0200000000000001E-3</v>
      </c>
      <c r="AO441">
        <v>5.6000000000000001E-2</v>
      </c>
      <c r="AP441">
        <v>2.0899999999999998E-2</v>
      </c>
      <c r="AQ441" t="s">
        <v>878</v>
      </c>
      <c r="AR441">
        <v>8.25E-4</v>
      </c>
      <c r="AS441" t="s">
        <v>878</v>
      </c>
      <c r="AT441">
        <v>1.2200000000000001E-2</v>
      </c>
      <c r="AU441" s="2">
        <v>1.9999999999999999E-7</v>
      </c>
      <c r="AV441" t="s">
        <v>878</v>
      </c>
      <c r="AW441" t="s">
        <v>878</v>
      </c>
      <c r="AX441">
        <v>1.75</v>
      </c>
      <c r="AY441">
        <v>1.65E-4</v>
      </c>
      <c r="AZ441">
        <v>1.1299999999999999E-3</v>
      </c>
      <c r="BA441">
        <v>1.57E-3</v>
      </c>
      <c r="BB441">
        <v>29.44</v>
      </c>
      <c r="BC441">
        <v>5.8799999999999998E-4</v>
      </c>
      <c r="BD441">
        <v>2.0699999999999998E-3</v>
      </c>
      <c r="BE441">
        <v>2.8300000000000001E-3</v>
      </c>
      <c r="BF441">
        <v>8.6000000000000003E-5</v>
      </c>
      <c r="BG441">
        <v>7.1000000000000005E-5</v>
      </c>
      <c r="BH441" s="2">
        <v>6.9999999999999999E-6</v>
      </c>
      <c r="BI441">
        <v>1.39E-3</v>
      </c>
      <c r="BJ441">
        <v>0.32800000000000001</v>
      </c>
      <c r="BK441">
        <v>6.7000000000000002E-5</v>
      </c>
      <c r="BL441">
        <v>3.1999999999999999E-5</v>
      </c>
      <c r="BM441">
        <v>2.5999999999999998E-4</v>
      </c>
      <c r="BN441">
        <v>7.7000000000000002E-3</v>
      </c>
      <c r="BO441">
        <v>7.7399999999999995E-4</v>
      </c>
      <c r="BP441">
        <v>2E-3</v>
      </c>
      <c r="BQ441">
        <v>1.9799999999999999E-4</v>
      </c>
      <c r="BR441">
        <v>7.1599999999999997E-2</v>
      </c>
      <c r="BS441">
        <v>9.7000000000000003E-3</v>
      </c>
    </row>
    <row r="442" spans="1:71" x14ac:dyDescent="0.25">
      <c r="A442" t="s">
        <v>818</v>
      </c>
      <c r="B442">
        <v>5.1099999999999995E-4</v>
      </c>
      <c r="C442">
        <v>6.28</v>
      </c>
      <c r="D442">
        <v>9.7000000000000005E-4</v>
      </c>
      <c r="E442" t="s">
        <v>878</v>
      </c>
      <c r="F442" t="s">
        <v>878</v>
      </c>
      <c r="G442">
        <v>2.9899999999999999E-2</v>
      </c>
      <c r="H442">
        <v>1.9699999999999999E-4</v>
      </c>
      <c r="I442">
        <v>7.9000000000000008E-3</v>
      </c>
      <c r="J442">
        <v>0.44400000000000001</v>
      </c>
      <c r="K442" s="2">
        <v>1E-4</v>
      </c>
      <c r="L442" t="s">
        <v>878</v>
      </c>
      <c r="M442" t="s">
        <v>878</v>
      </c>
      <c r="N442">
        <v>3.13E-3</v>
      </c>
      <c r="O442">
        <v>5.8999999999999999E-3</v>
      </c>
      <c r="P442" t="s">
        <v>878</v>
      </c>
      <c r="Q442">
        <v>1.53</v>
      </c>
      <c r="R442" t="s">
        <v>878</v>
      </c>
      <c r="S442" t="s">
        <v>878</v>
      </c>
      <c r="T442" t="s">
        <v>878</v>
      </c>
      <c r="U442">
        <v>8.7899999999999991</v>
      </c>
      <c r="V442" t="s">
        <v>878</v>
      </c>
      <c r="W442" t="s">
        <v>878</v>
      </c>
      <c r="X442" t="s">
        <v>878</v>
      </c>
      <c r="Y442" t="s">
        <v>878</v>
      </c>
      <c r="Z442" t="s">
        <v>878</v>
      </c>
      <c r="AA442" t="s">
        <v>878</v>
      </c>
      <c r="AB442" t="s">
        <v>878</v>
      </c>
      <c r="AC442" t="s">
        <v>878</v>
      </c>
      <c r="AD442">
        <v>1.91</v>
      </c>
      <c r="AE442">
        <v>3.5200000000000001E-3</v>
      </c>
      <c r="AF442">
        <v>2.8300000000000001E-3</v>
      </c>
      <c r="AG442" t="s">
        <v>878</v>
      </c>
      <c r="AH442">
        <v>1.68</v>
      </c>
      <c r="AI442">
        <v>0.108</v>
      </c>
      <c r="AJ442" s="2">
        <v>1.4999999999999999E-4</v>
      </c>
      <c r="AK442">
        <v>0.188</v>
      </c>
      <c r="AL442">
        <v>1.14E-3</v>
      </c>
      <c r="AM442" t="s">
        <v>878</v>
      </c>
      <c r="AN442">
        <v>2.81E-3</v>
      </c>
      <c r="AO442">
        <v>5.5E-2</v>
      </c>
      <c r="AP442">
        <v>1.2200000000000001E-2</v>
      </c>
      <c r="AQ442" t="s">
        <v>878</v>
      </c>
      <c r="AR442" t="s">
        <v>878</v>
      </c>
      <c r="AS442" t="s">
        <v>878</v>
      </c>
      <c r="AT442" t="s">
        <v>878</v>
      </c>
      <c r="AU442" t="s">
        <v>878</v>
      </c>
      <c r="AV442" t="s">
        <v>878</v>
      </c>
      <c r="AW442" t="s">
        <v>878</v>
      </c>
      <c r="AX442">
        <v>1.91</v>
      </c>
      <c r="AY442">
        <v>1.3899999999999999E-4</v>
      </c>
      <c r="AZ442" t="s">
        <v>878</v>
      </c>
      <c r="BA442">
        <v>1.8799999999999999E-3</v>
      </c>
      <c r="BB442">
        <v>28.747247600000001</v>
      </c>
      <c r="BC442" t="s">
        <v>878</v>
      </c>
      <c r="BD442">
        <v>2.6199999999999999E-3</v>
      </c>
      <c r="BE442">
        <v>3.2599999999999999E-3</v>
      </c>
      <c r="BF442" t="s">
        <v>878</v>
      </c>
      <c r="BG442" t="s">
        <v>878</v>
      </c>
      <c r="BH442" t="s">
        <v>878</v>
      </c>
      <c r="BI442">
        <v>1.31E-3</v>
      </c>
      <c r="BJ442">
        <v>0.29899999999999999</v>
      </c>
      <c r="BK442">
        <v>7.2000000000000002E-5</v>
      </c>
      <c r="BL442" t="s">
        <v>878</v>
      </c>
      <c r="BM442" t="s">
        <v>878</v>
      </c>
      <c r="BN442">
        <v>3.2699999999999999E-3</v>
      </c>
      <c r="BO442">
        <v>1.06E-3</v>
      </c>
      <c r="BP442">
        <v>2.0400000000000001E-3</v>
      </c>
      <c r="BQ442" t="s">
        <v>878</v>
      </c>
      <c r="BR442">
        <v>4.36E-2</v>
      </c>
      <c r="BS442" t="s">
        <v>878</v>
      </c>
    </row>
    <row r="443" spans="1:71" x14ac:dyDescent="0.25">
      <c r="A443" t="s">
        <v>819</v>
      </c>
      <c r="B443">
        <v>7.0299999999999996E-4</v>
      </c>
      <c r="C443">
        <v>6.22</v>
      </c>
      <c r="D443">
        <v>9.9500000000000001E-4</v>
      </c>
      <c r="E443" t="s">
        <v>878</v>
      </c>
      <c r="F443" t="s">
        <v>878</v>
      </c>
      <c r="G443">
        <v>2.9100000000000001E-2</v>
      </c>
      <c r="H443">
        <v>2.0000000000000001E-4</v>
      </c>
      <c r="I443">
        <v>1.11E-2</v>
      </c>
      <c r="J443">
        <v>0.436</v>
      </c>
      <c r="K443" t="s">
        <v>878</v>
      </c>
      <c r="L443" t="s">
        <v>878</v>
      </c>
      <c r="M443" t="s">
        <v>878</v>
      </c>
      <c r="N443">
        <v>3.3600000000000001E-3</v>
      </c>
      <c r="O443">
        <v>6.1999999999999998E-3</v>
      </c>
      <c r="P443" t="s">
        <v>878</v>
      </c>
      <c r="Q443">
        <v>2</v>
      </c>
      <c r="R443" t="s">
        <v>878</v>
      </c>
      <c r="S443" t="s">
        <v>878</v>
      </c>
      <c r="T443" t="s">
        <v>878</v>
      </c>
      <c r="U443">
        <v>9</v>
      </c>
      <c r="V443" t="s">
        <v>878</v>
      </c>
      <c r="W443" t="s">
        <v>878</v>
      </c>
      <c r="X443" t="s">
        <v>878</v>
      </c>
      <c r="Y443" t="s">
        <v>878</v>
      </c>
      <c r="Z443" t="s">
        <v>878</v>
      </c>
      <c r="AA443" t="s">
        <v>878</v>
      </c>
      <c r="AB443" t="s">
        <v>878</v>
      </c>
      <c r="AC443" t="s">
        <v>878</v>
      </c>
      <c r="AD443">
        <v>2.08</v>
      </c>
      <c r="AE443" t="s">
        <v>878</v>
      </c>
      <c r="AF443">
        <v>2.7100000000000002E-3</v>
      </c>
      <c r="AG443" t="s">
        <v>878</v>
      </c>
      <c r="AH443">
        <v>1.65</v>
      </c>
      <c r="AI443">
        <v>0.1</v>
      </c>
      <c r="AJ443" s="2">
        <v>1.2E-4</v>
      </c>
      <c r="AK443">
        <v>0.21</v>
      </c>
      <c r="AL443">
        <v>1.15E-3</v>
      </c>
      <c r="AM443" t="s">
        <v>878</v>
      </c>
      <c r="AN443">
        <v>2.97E-3</v>
      </c>
      <c r="AO443">
        <v>5.5E-2</v>
      </c>
      <c r="AP443">
        <v>1.2999999999999999E-2</v>
      </c>
      <c r="AQ443" t="s">
        <v>878</v>
      </c>
      <c r="AR443" t="s">
        <v>878</v>
      </c>
      <c r="AS443" t="s">
        <v>878</v>
      </c>
      <c r="AT443" t="s">
        <v>878</v>
      </c>
      <c r="AU443" t="s">
        <v>878</v>
      </c>
      <c r="AV443" t="s">
        <v>878</v>
      </c>
      <c r="AW443" t="s">
        <v>878</v>
      </c>
      <c r="AX443">
        <v>2.39</v>
      </c>
      <c r="AY443">
        <v>1.4799999999999999E-4</v>
      </c>
      <c r="AZ443" t="s">
        <v>878</v>
      </c>
      <c r="BA443">
        <v>2.4099999999999998E-3</v>
      </c>
      <c r="BB443">
        <v>27.910539100000001</v>
      </c>
      <c r="BC443" t="s">
        <v>878</v>
      </c>
      <c r="BD443">
        <v>2.9099999999999998E-3</v>
      </c>
      <c r="BE443">
        <v>3.3300000000000001E-3</v>
      </c>
      <c r="BF443" t="s">
        <v>878</v>
      </c>
      <c r="BG443" t="s">
        <v>878</v>
      </c>
      <c r="BH443" t="s">
        <v>878</v>
      </c>
      <c r="BI443">
        <v>1.31E-3</v>
      </c>
      <c r="BJ443">
        <v>0.318</v>
      </c>
      <c r="BK443" t="s">
        <v>878</v>
      </c>
      <c r="BL443" t="s">
        <v>878</v>
      </c>
      <c r="BM443" t="s">
        <v>878</v>
      </c>
      <c r="BN443">
        <v>3.1800000000000001E-3</v>
      </c>
      <c r="BO443">
        <v>1.31E-3</v>
      </c>
      <c r="BP443">
        <v>2E-3</v>
      </c>
      <c r="BQ443" t="s">
        <v>878</v>
      </c>
      <c r="BR443">
        <v>4.7699999999999999E-2</v>
      </c>
      <c r="BS443">
        <v>8.8000000000000005E-3</v>
      </c>
    </row>
    <row r="444" spans="1:71" x14ac:dyDescent="0.25">
      <c r="A444" t="s">
        <v>820</v>
      </c>
      <c r="B444">
        <v>1.76E-4</v>
      </c>
      <c r="C444" t="s">
        <v>878</v>
      </c>
      <c r="D444" t="s">
        <v>878</v>
      </c>
      <c r="E444" t="s">
        <v>878</v>
      </c>
      <c r="F444" t="s">
        <v>878</v>
      </c>
      <c r="G444" t="s">
        <v>878</v>
      </c>
      <c r="H444" t="s">
        <v>878</v>
      </c>
      <c r="I444">
        <v>4.6000000000000001E-4</v>
      </c>
      <c r="J444" t="s">
        <v>878</v>
      </c>
      <c r="K444" t="s">
        <v>878</v>
      </c>
      <c r="L444" t="s">
        <v>878</v>
      </c>
      <c r="M444" t="s">
        <v>878</v>
      </c>
      <c r="N444">
        <v>1.8799999999999999E-3</v>
      </c>
      <c r="O444" t="s">
        <v>878</v>
      </c>
      <c r="P444" t="s">
        <v>878</v>
      </c>
      <c r="Q444">
        <v>0.58169999999999999</v>
      </c>
      <c r="R444" t="s">
        <v>878</v>
      </c>
      <c r="S444" t="s">
        <v>878</v>
      </c>
      <c r="T444" t="s">
        <v>878</v>
      </c>
      <c r="U444" t="s">
        <v>878</v>
      </c>
      <c r="V444" t="s">
        <v>878</v>
      </c>
      <c r="W444" t="s">
        <v>878</v>
      </c>
      <c r="X444" t="s">
        <v>878</v>
      </c>
      <c r="Y444" t="s">
        <v>878</v>
      </c>
      <c r="Z444" t="s">
        <v>878</v>
      </c>
      <c r="AA444" t="s">
        <v>878</v>
      </c>
      <c r="AB444" t="s">
        <v>878</v>
      </c>
      <c r="AC444" t="s">
        <v>878</v>
      </c>
      <c r="AD444" t="s">
        <v>878</v>
      </c>
      <c r="AE444" t="s">
        <v>878</v>
      </c>
      <c r="AF444" t="s">
        <v>878</v>
      </c>
      <c r="AG444" t="s">
        <v>878</v>
      </c>
      <c r="AH444" t="s">
        <v>878</v>
      </c>
      <c r="AI444" t="s">
        <v>878</v>
      </c>
      <c r="AJ444" t="s">
        <v>878</v>
      </c>
      <c r="AK444" t="s">
        <v>878</v>
      </c>
      <c r="AL444" t="s">
        <v>878</v>
      </c>
      <c r="AM444" t="s">
        <v>878</v>
      </c>
      <c r="AN444" t="s">
        <v>878</v>
      </c>
      <c r="AO444" t="s">
        <v>878</v>
      </c>
      <c r="AP444">
        <v>1.83E-3</v>
      </c>
      <c r="AQ444" t="s">
        <v>878</v>
      </c>
      <c r="AR444" t="s">
        <v>878</v>
      </c>
      <c r="AS444" t="s">
        <v>878</v>
      </c>
      <c r="AT444" t="s">
        <v>878</v>
      </c>
      <c r="AU444" t="s">
        <v>878</v>
      </c>
      <c r="AV444" t="s">
        <v>878</v>
      </c>
      <c r="AW444" t="s">
        <v>878</v>
      </c>
      <c r="AX444">
        <v>0.70820000000000005</v>
      </c>
      <c r="AY444">
        <v>1.7000000000000001E-4</v>
      </c>
      <c r="AZ444" t="s">
        <v>878</v>
      </c>
      <c r="BA444">
        <v>7.4899999999999999E-4</v>
      </c>
      <c r="BB444" t="s">
        <v>878</v>
      </c>
      <c r="BC444" t="s">
        <v>878</v>
      </c>
      <c r="BD444">
        <v>1.49E-3</v>
      </c>
      <c r="BE444" t="s">
        <v>878</v>
      </c>
      <c r="BF444" t="s">
        <v>878</v>
      </c>
      <c r="BG444" t="s">
        <v>878</v>
      </c>
      <c r="BH444" t="s">
        <v>878</v>
      </c>
      <c r="BI444" t="s">
        <v>878</v>
      </c>
      <c r="BJ444" t="s">
        <v>878</v>
      </c>
      <c r="BK444" t="s">
        <v>878</v>
      </c>
      <c r="BL444" t="s">
        <v>878</v>
      </c>
      <c r="BM444" t="s">
        <v>878</v>
      </c>
      <c r="BN444" t="s">
        <v>878</v>
      </c>
      <c r="BO444" t="s">
        <v>878</v>
      </c>
      <c r="BP444" t="s">
        <v>878</v>
      </c>
      <c r="BQ444" t="s">
        <v>878</v>
      </c>
      <c r="BR444">
        <v>1.18E-2</v>
      </c>
      <c r="BS444" t="s">
        <v>878</v>
      </c>
    </row>
    <row r="445" spans="1:71" x14ac:dyDescent="0.25">
      <c r="A445" t="s">
        <v>821</v>
      </c>
      <c r="B445">
        <v>9.1299999999999997E-4</v>
      </c>
      <c r="C445">
        <v>6.35</v>
      </c>
      <c r="D445">
        <v>1.1100000000000001E-3</v>
      </c>
      <c r="E445" t="s">
        <v>878</v>
      </c>
      <c r="F445" t="s">
        <v>878</v>
      </c>
      <c r="G445">
        <v>2.8400000000000002E-2</v>
      </c>
      <c r="H445">
        <v>2.03E-4</v>
      </c>
      <c r="I445">
        <v>1.3599999999999999E-2</v>
      </c>
      <c r="J445">
        <v>0.433</v>
      </c>
      <c r="K445">
        <v>7.4999999999999993E-5</v>
      </c>
      <c r="L445" t="s">
        <v>878</v>
      </c>
      <c r="M445" t="s">
        <v>878</v>
      </c>
      <c r="N445">
        <v>3.7399999999999998E-3</v>
      </c>
      <c r="O445">
        <v>6.3E-3</v>
      </c>
      <c r="P445" t="s">
        <v>878</v>
      </c>
      <c r="Q445">
        <v>2.52</v>
      </c>
      <c r="R445" t="s">
        <v>878</v>
      </c>
      <c r="S445" t="s">
        <v>878</v>
      </c>
      <c r="T445" t="s">
        <v>878</v>
      </c>
      <c r="U445">
        <v>9.4700000000000006</v>
      </c>
      <c r="V445" t="s">
        <v>878</v>
      </c>
      <c r="W445" t="s">
        <v>878</v>
      </c>
      <c r="X445" t="s">
        <v>878</v>
      </c>
      <c r="Y445" t="s">
        <v>878</v>
      </c>
      <c r="Z445" t="s">
        <v>878</v>
      </c>
      <c r="AA445" t="s">
        <v>878</v>
      </c>
      <c r="AB445" t="s">
        <v>878</v>
      </c>
      <c r="AC445" t="s">
        <v>878</v>
      </c>
      <c r="AD445">
        <v>2.23</v>
      </c>
      <c r="AE445">
        <v>3.5400000000000002E-3</v>
      </c>
      <c r="AF445">
        <v>2.7100000000000002E-3</v>
      </c>
      <c r="AG445" t="s">
        <v>878</v>
      </c>
      <c r="AH445">
        <v>1.56</v>
      </c>
      <c r="AI445">
        <v>9.5000000000000001E-2</v>
      </c>
      <c r="AJ445" s="2">
        <v>1.4999999999999999E-4</v>
      </c>
      <c r="AK445">
        <v>0.222</v>
      </c>
      <c r="AL445">
        <v>1.16E-3</v>
      </c>
      <c r="AM445" t="s">
        <v>878</v>
      </c>
      <c r="AN445">
        <v>3.0599999999999998E-3</v>
      </c>
      <c r="AO445">
        <v>5.6000000000000001E-2</v>
      </c>
      <c r="AP445">
        <v>1.41E-2</v>
      </c>
      <c r="AQ445" t="s">
        <v>878</v>
      </c>
      <c r="AR445" t="s">
        <v>878</v>
      </c>
      <c r="AS445" t="s">
        <v>878</v>
      </c>
      <c r="AT445" t="s">
        <v>878</v>
      </c>
      <c r="AU445" t="s">
        <v>878</v>
      </c>
      <c r="AV445" t="s">
        <v>878</v>
      </c>
      <c r="AW445" t="s">
        <v>878</v>
      </c>
      <c r="AX445">
        <v>2.88</v>
      </c>
      <c r="AY445">
        <v>1.5100000000000001E-4</v>
      </c>
      <c r="AZ445" t="s">
        <v>878</v>
      </c>
      <c r="BA445">
        <v>3.0100000000000001E-3</v>
      </c>
      <c r="BB445">
        <v>27.200037999999999</v>
      </c>
      <c r="BC445" t="s">
        <v>878</v>
      </c>
      <c r="BD445">
        <v>3.1099999999999999E-3</v>
      </c>
      <c r="BE445">
        <v>3.48E-3</v>
      </c>
      <c r="BF445" t="s">
        <v>878</v>
      </c>
      <c r="BG445" t="s">
        <v>878</v>
      </c>
      <c r="BH445" t="s">
        <v>878</v>
      </c>
      <c r="BI445">
        <v>1.3500000000000001E-3</v>
      </c>
      <c r="BJ445">
        <v>0.31</v>
      </c>
      <c r="BK445">
        <v>8.0000000000000007E-5</v>
      </c>
      <c r="BL445" t="s">
        <v>878</v>
      </c>
      <c r="BM445" t="s">
        <v>878</v>
      </c>
      <c r="BN445">
        <v>3.0200000000000001E-3</v>
      </c>
      <c r="BO445">
        <v>1.4499999999999999E-3</v>
      </c>
      <c r="BP445">
        <v>2.0500000000000002E-3</v>
      </c>
      <c r="BQ445" t="s">
        <v>878</v>
      </c>
      <c r="BR445">
        <v>4.9200000000000001E-2</v>
      </c>
      <c r="BS445">
        <v>8.8999999999999999E-3</v>
      </c>
    </row>
    <row r="446" spans="1:71" x14ac:dyDescent="0.25">
      <c r="A446" t="s">
        <v>822</v>
      </c>
      <c r="B446">
        <v>1.42E-3</v>
      </c>
      <c r="C446">
        <v>5.96</v>
      </c>
      <c r="D446">
        <v>1.16E-3</v>
      </c>
      <c r="E446" t="s">
        <v>878</v>
      </c>
      <c r="F446" t="s">
        <v>878</v>
      </c>
      <c r="G446">
        <v>4.13E-3</v>
      </c>
      <c r="H446">
        <v>1.9900000000000001E-4</v>
      </c>
      <c r="I446">
        <v>2.0400000000000001E-2</v>
      </c>
      <c r="J446">
        <v>0.45300000000000001</v>
      </c>
      <c r="K446" t="s">
        <v>878</v>
      </c>
      <c r="L446" t="s">
        <v>878</v>
      </c>
      <c r="M446" t="s">
        <v>878</v>
      </c>
      <c r="N446">
        <v>4.6899999999999997E-3</v>
      </c>
      <c r="O446">
        <v>5.7999999999999996E-3</v>
      </c>
      <c r="P446" t="s">
        <v>878</v>
      </c>
      <c r="Q446">
        <v>3.82</v>
      </c>
      <c r="R446" t="s">
        <v>878</v>
      </c>
      <c r="S446" t="s">
        <v>878</v>
      </c>
      <c r="T446" t="s">
        <v>878</v>
      </c>
      <c r="U446">
        <v>11.32</v>
      </c>
      <c r="V446" t="s">
        <v>878</v>
      </c>
      <c r="W446" t="s">
        <v>878</v>
      </c>
      <c r="X446" t="s">
        <v>878</v>
      </c>
      <c r="Y446" t="s">
        <v>878</v>
      </c>
      <c r="Z446" t="s">
        <v>878</v>
      </c>
      <c r="AA446" t="s">
        <v>878</v>
      </c>
      <c r="AB446" t="s">
        <v>878</v>
      </c>
      <c r="AC446" t="s">
        <v>878</v>
      </c>
      <c r="AD446">
        <v>0.24199999999999999</v>
      </c>
      <c r="AE446">
        <v>3.3999999999999998E-3</v>
      </c>
      <c r="AF446">
        <v>2.3999999999999998E-3</v>
      </c>
      <c r="AG446" t="s">
        <v>878</v>
      </c>
      <c r="AH446">
        <v>1.5</v>
      </c>
      <c r="AI446">
        <v>9.5000000000000001E-2</v>
      </c>
      <c r="AJ446" s="2">
        <v>2.0000000000000001E-4</v>
      </c>
      <c r="AK446">
        <v>0.20100000000000001</v>
      </c>
      <c r="AL446">
        <v>1.1000000000000001E-3</v>
      </c>
      <c r="AM446" t="s">
        <v>878</v>
      </c>
      <c r="AN446">
        <v>2.8700000000000002E-3</v>
      </c>
      <c r="AO446">
        <v>5.0999999999999997E-2</v>
      </c>
      <c r="AP446">
        <v>1.47E-2</v>
      </c>
      <c r="AQ446" t="s">
        <v>878</v>
      </c>
      <c r="AR446" t="s">
        <v>878</v>
      </c>
      <c r="AS446" t="s">
        <v>878</v>
      </c>
      <c r="AT446" t="s">
        <v>878</v>
      </c>
      <c r="AU446" t="s">
        <v>878</v>
      </c>
      <c r="AV446" t="s">
        <v>878</v>
      </c>
      <c r="AW446" t="s">
        <v>878</v>
      </c>
      <c r="AX446">
        <v>4.12</v>
      </c>
      <c r="AY446">
        <v>1.7000000000000001E-4</v>
      </c>
      <c r="AZ446" s="2">
        <v>2E-3</v>
      </c>
      <c r="BA446">
        <v>4.3499999999999997E-3</v>
      </c>
      <c r="BB446">
        <v>25.713595000000002</v>
      </c>
      <c r="BC446" t="s">
        <v>878</v>
      </c>
      <c r="BD446">
        <v>4.2100000000000002E-3</v>
      </c>
      <c r="BE446">
        <v>3.4499999999999999E-3</v>
      </c>
      <c r="BF446" t="s">
        <v>878</v>
      </c>
      <c r="BG446" t="s">
        <v>878</v>
      </c>
      <c r="BH446" t="s">
        <v>878</v>
      </c>
      <c r="BI446">
        <v>1.23E-3</v>
      </c>
      <c r="BJ446">
        <v>0.29399999999999998</v>
      </c>
      <c r="BK446" t="s">
        <v>878</v>
      </c>
      <c r="BL446" t="s">
        <v>878</v>
      </c>
      <c r="BM446" s="2">
        <v>2.9999999999999997E-4</v>
      </c>
      <c r="BN446">
        <v>2.8800000000000002E-3</v>
      </c>
      <c r="BO446">
        <v>1.98E-3</v>
      </c>
      <c r="BP446">
        <v>1.9599999999999999E-3</v>
      </c>
      <c r="BQ446" t="s">
        <v>878</v>
      </c>
      <c r="BR446">
        <v>4.8000000000000001E-2</v>
      </c>
      <c r="BS446" t="s">
        <v>878</v>
      </c>
    </row>
    <row r="447" spans="1:71" x14ac:dyDescent="0.25">
      <c r="A447" t="s">
        <v>823</v>
      </c>
      <c r="B447">
        <v>1.7099999999999999E-3</v>
      </c>
      <c r="C447">
        <v>5.54</v>
      </c>
      <c r="D447">
        <v>9.9000000000000008E-3</v>
      </c>
      <c r="E447">
        <v>1.7999999999999999E-6</v>
      </c>
      <c r="F447">
        <v>1.14E-2</v>
      </c>
      <c r="G447">
        <v>0.1799364</v>
      </c>
      <c r="H447">
        <v>2.0799999999999999E-4</v>
      </c>
      <c r="I447">
        <v>2.1100000000000001E-2</v>
      </c>
      <c r="J447">
        <v>8.3000000000000004E-2</v>
      </c>
      <c r="K447">
        <v>6.3999999999999997E-5</v>
      </c>
      <c r="L447">
        <v>7.1000000000000004E-3</v>
      </c>
      <c r="M447" t="s">
        <v>878</v>
      </c>
      <c r="N447">
        <v>2.96E-3</v>
      </c>
      <c r="O447">
        <v>7.1999999999999998E-3</v>
      </c>
      <c r="P447">
        <v>4.75E-4</v>
      </c>
      <c r="Q447">
        <v>3.95</v>
      </c>
      <c r="R447">
        <v>3.0600000000000001E-4</v>
      </c>
      <c r="S447">
        <v>1.37E-4</v>
      </c>
      <c r="T447">
        <v>1.0900000000000001E-4</v>
      </c>
      <c r="U447">
        <v>8.5500000000000007</v>
      </c>
      <c r="V447">
        <v>1.7700000000000001E-3</v>
      </c>
      <c r="W447">
        <v>4.4299999999999998E-4</v>
      </c>
      <c r="X447">
        <v>2.0999999999999999E-5</v>
      </c>
      <c r="Y447">
        <v>1.8200000000000001E-4</v>
      </c>
      <c r="Z447">
        <v>1.1E-5</v>
      </c>
      <c r="AA447">
        <v>4.8999999999999998E-5</v>
      </c>
      <c r="AB447">
        <v>3.3199999999999999E-4</v>
      </c>
      <c r="AC447" t="s">
        <v>878</v>
      </c>
      <c r="AD447">
        <v>2.1800000000000002</v>
      </c>
      <c r="AE447">
        <v>3.2299999999999998E-3</v>
      </c>
      <c r="AF447">
        <v>1.6999999999999999E-3</v>
      </c>
      <c r="AG447">
        <v>2.1999999999999999E-5</v>
      </c>
      <c r="AH447">
        <v>0.35399999999999998</v>
      </c>
      <c r="AI447">
        <v>1.6E-2</v>
      </c>
      <c r="AJ447">
        <v>3.3799999999999998E-4</v>
      </c>
      <c r="AK447">
        <v>7.5999999999999998E-2</v>
      </c>
      <c r="AL447">
        <v>2.72E-4</v>
      </c>
      <c r="AM447">
        <v>2.99E-3</v>
      </c>
      <c r="AN447">
        <v>1.0200000000000001E-3</v>
      </c>
      <c r="AO447">
        <v>2.7E-2</v>
      </c>
      <c r="AP447">
        <v>1.21E-2</v>
      </c>
      <c r="AQ447" t="s">
        <v>878</v>
      </c>
      <c r="AR447">
        <v>8.12E-4</v>
      </c>
      <c r="AS447" t="s">
        <v>878</v>
      </c>
      <c r="AT447">
        <v>1.24E-2</v>
      </c>
      <c r="AU447">
        <v>1.9999999999999999E-7</v>
      </c>
      <c r="AV447" t="s">
        <v>878</v>
      </c>
      <c r="AW447" t="s">
        <v>878</v>
      </c>
      <c r="AX447">
        <v>4.3</v>
      </c>
      <c r="AY447">
        <v>4.2200000000000001E-4</v>
      </c>
      <c r="AZ447">
        <v>1.01E-3</v>
      </c>
      <c r="BA447">
        <v>4.5900000000000003E-3</v>
      </c>
      <c r="BB447">
        <v>29.1492416</v>
      </c>
      <c r="BC447">
        <v>5.8500000000000002E-4</v>
      </c>
      <c r="BD447">
        <v>3.7399999999999998E-3</v>
      </c>
      <c r="BE447">
        <v>4.6600000000000001E-3</v>
      </c>
      <c r="BF447">
        <v>2.0000000000000002E-5</v>
      </c>
      <c r="BG447">
        <v>5.8999999999999998E-5</v>
      </c>
      <c r="BH447">
        <v>1.5999999999999999E-5</v>
      </c>
      <c r="BI447">
        <v>1.1299999999999999E-3</v>
      </c>
      <c r="BJ447">
        <v>0.15</v>
      </c>
      <c r="BK447">
        <v>7.1000000000000005E-5</v>
      </c>
      <c r="BL447">
        <v>2.0000000000000002E-5</v>
      </c>
      <c r="BM447">
        <v>3.4600000000000001E-4</v>
      </c>
      <c r="BN447">
        <v>1.44E-2</v>
      </c>
      <c r="BO447">
        <v>1.8799999999999999E-3</v>
      </c>
      <c r="BP447">
        <v>1.3500000000000001E-3</v>
      </c>
      <c r="BQ447">
        <v>1.3799999999999999E-4</v>
      </c>
      <c r="BR447">
        <v>2.87E-2</v>
      </c>
      <c r="BS447">
        <v>6.1999999999999998E-3</v>
      </c>
    </row>
    <row r="448" spans="1:71" x14ac:dyDescent="0.25">
      <c r="A448" t="s">
        <v>824</v>
      </c>
      <c r="B448">
        <v>2.2000000000000001E-3</v>
      </c>
      <c r="C448">
        <v>5.32</v>
      </c>
      <c r="D448">
        <v>1.31E-3</v>
      </c>
      <c r="E448" t="s">
        <v>878</v>
      </c>
      <c r="F448" t="s">
        <v>878</v>
      </c>
      <c r="G448">
        <v>4.28E-3</v>
      </c>
      <c r="H448">
        <v>1.8200000000000001E-4</v>
      </c>
      <c r="I448">
        <v>3.2399999999999998E-2</v>
      </c>
      <c r="J448">
        <v>0.42899999999999999</v>
      </c>
      <c r="K448" s="2">
        <v>1.2E-4</v>
      </c>
      <c r="L448" t="s">
        <v>878</v>
      </c>
      <c r="M448" t="s">
        <v>878</v>
      </c>
      <c r="N448">
        <v>6.0000000000000001E-3</v>
      </c>
      <c r="O448">
        <v>5.3E-3</v>
      </c>
      <c r="P448" t="s">
        <v>878</v>
      </c>
      <c r="Q448">
        <v>6.13</v>
      </c>
      <c r="R448" t="s">
        <v>878</v>
      </c>
      <c r="S448" t="s">
        <v>878</v>
      </c>
      <c r="T448" t="s">
        <v>878</v>
      </c>
      <c r="U448">
        <v>14.24</v>
      </c>
      <c r="V448" t="s">
        <v>878</v>
      </c>
      <c r="W448" t="s">
        <v>878</v>
      </c>
      <c r="X448" t="s">
        <v>878</v>
      </c>
      <c r="Y448" t="s">
        <v>878</v>
      </c>
      <c r="Z448" t="s">
        <v>878</v>
      </c>
      <c r="AA448" t="s">
        <v>878</v>
      </c>
      <c r="AB448" t="s">
        <v>878</v>
      </c>
      <c r="AC448" t="s">
        <v>878</v>
      </c>
      <c r="AD448">
        <v>1.77</v>
      </c>
      <c r="AE448">
        <v>3.0699999999999998E-3</v>
      </c>
      <c r="AF448">
        <v>2.0500000000000002E-3</v>
      </c>
      <c r="AG448" t="s">
        <v>878</v>
      </c>
      <c r="AH448">
        <v>1.29</v>
      </c>
      <c r="AI448">
        <v>8.7999999999999995E-2</v>
      </c>
      <c r="AJ448" s="2">
        <v>2.0000000000000001E-4</v>
      </c>
      <c r="AK448">
        <v>0.17899999999999999</v>
      </c>
      <c r="AL448">
        <v>9.5E-4</v>
      </c>
      <c r="AM448" t="s">
        <v>878</v>
      </c>
      <c r="AN448">
        <v>2.82E-3</v>
      </c>
      <c r="AO448">
        <v>4.4999999999999998E-2</v>
      </c>
      <c r="AP448">
        <v>1.84E-2</v>
      </c>
      <c r="AQ448" t="s">
        <v>878</v>
      </c>
      <c r="AR448" t="s">
        <v>878</v>
      </c>
      <c r="AS448" t="s">
        <v>878</v>
      </c>
      <c r="AT448" t="s">
        <v>878</v>
      </c>
      <c r="AU448" t="s">
        <v>878</v>
      </c>
      <c r="AV448" t="s">
        <v>878</v>
      </c>
      <c r="AW448" t="s">
        <v>878</v>
      </c>
      <c r="AX448">
        <v>6.13</v>
      </c>
      <c r="AY448">
        <v>1.9799999999999999E-4</v>
      </c>
      <c r="AZ448" s="2">
        <v>2E-3</v>
      </c>
      <c r="BA448">
        <v>6.7000000000000002E-3</v>
      </c>
      <c r="BB448">
        <v>22.684616699999999</v>
      </c>
      <c r="BC448" t="s">
        <v>878</v>
      </c>
      <c r="BD448">
        <v>5.7999999999999996E-3</v>
      </c>
      <c r="BE448">
        <v>3.3700000000000002E-3</v>
      </c>
      <c r="BF448" t="s">
        <v>878</v>
      </c>
      <c r="BG448" t="s">
        <v>878</v>
      </c>
      <c r="BH448" t="s">
        <v>878</v>
      </c>
      <c r="BI448">
        <v>1.1000000000000001E-3</v>
      </c>
      <c r="BJ448">
        <v>0.26100000000000001</v>
      </c>
      <c r="BK448" t="s">
        <v>878</v>
      </c>
      <c r="BL448" t="s">
        <v>878</v>
      </c>
      <c r="BM448" t="s">
        <v>878</v>
      </c>
      <c r="BN448" t="s">
        <v>878</v>
      </c>
      <c r="BO448">
        <v>2.6900000000000001E-3</v>
      </c>
      <c r="BP448">
        <v>1.75E-3</v>
      </c>
      <c r="BQ448" t="s">
        <v>878</v>
      </c>
      <c r="BR448">
        <v>5.91E-2</v>
      </c>
      <c r="BS448">
        <v>7.3000000000000001E-3</v>
      </c>
    </row>
    <row r="449" spans="1:71" x14ac:dyDescent="0.25">
      <c r="A449" t="s">
        <v>825</v>
      </c>
      <c r="B449">
        <v>2.6900000000000001E-3</v>
      </c>
      <c r="C449">
        <v>4.91</v>
      </c>
      <c r="D449">
        <v>8.8000000000000005E-3</v>
      </c>
      <c r="E449">
        <v>1.7999999999999999E-6</v>
      </c>
      <c r="F449">
        <v>1.03E-2</v>
      </c>
      <c r="G449">
        <v>0.14939459999999999</v>
      </c>
      <c r="H449">
        <v>1.7899999999999999E-4</v>
      </c>
      <c r="I449">
        <v>3.3099999999999997E-2</v>
      </c>
      <c r="J449">
        <v>0.125</v>
      </c>
      <c r="K449">
        <v>9.7999999999999997E-5</v>
      </c>
      <c r="L449">
        <v>6.3E-3</v>
      </c>
      <c r="M449" t="s">
        <v>878</v>
      </c>
      <c r="N449">
        <v>4.5999999999999999E-3</v>
      </c>
      <c r="O449">
        <v>6.4999999999999997E-3</v>
      </c>
      <c r="P449">
        <v>5.0600000000000005E-4</v>
      </c>
      <c r="Q449">
        <v>6.27</v>
      </c>
      <c r="R449">
        <v>2.6800000000000001E-4</v>
      </c>
      <c r="S449">
        <v>1.3100000000000001E-4</v>
      </c>
      <c r="T449">
        <v>1.02E-4</v>
      </c>
      <c r="U449">
        <v>11.81</v>
      </c>
      <c r="V449">
        <v>1.6000000000000001E-3</v>
      </c>
      <c r="W449">
        <v>3.9300000000000001E-4</v>
      </c>
      <c r="X449">
        <v>2.0900000000000001E-4</v>
      </c>
      <c r="Y449">
        <v>1.63E-4</v>
      </c>
      <c r="Z449">
        <v>1.5999999999999999E-5</v>
      </c>
      <c r="AA449">
        <v>4.3999999999999999E-5</v>
      </c>
      <c r="AB449">
        <v>5.1800000000000001E-4</v>
      </c>
      <c r="AC449" t="s">
        <v>878</v>
      </c>
      <c r="AD449">
        <v>1.87</v>
      </c>
      <c r="AE449">
        <v>2.9199999999999999E-3</v>
      </c>
      <c r="AF449">
        <v>1.4599999999999999E-3</v>
      </c>
      <c r="AG449">
        <v>2.0000000000000002E-5</v>
      </c>
      <c r="AH449">
        <v>0.38</v>
      </c>
      <c r="AI449">
        <v>2.4E-2</v>
      </c>
      <c r="AJ449">
        <v>3.6600000000000001E-4</v>
      </c>
      <c r="AK449">
        <v>6.8000000000000005E-2</v>
      </c>
      <c r="AL449">
        <v>2.33E-4</v>
      </c>
      <c r="AM449">
        <v>2.7899999999999999E-3</v>
      </c>
      <c r="AN449">
        <v>1.14E-3</v>
      </c>
      <c r="AO449">
        <v>2.5999999999999999E-2</v>
      </c>
      <c r="AP449">
        <v>1.7600000000000001E-2</v>
      </c>
      <c r="AQ449" t="s">
        <v>878</v>
      </c>
      <c r="AR449">
        <v>6.9999999999999999E-4</v>
      </c>
      <c r="AS449" t="s">
        <v>878</v>
      </c>
      <c r="AT449">
        <v>1.0699999999999999E-2</v>
      </c>
      <c r="AU449">
        <v>2.9999999999999999E-7</v>
      </c>
      <c r="AV449" t="s">
        <v>878</v>
      </c>
      <c r="AW449" t="s">
        <v>878</v>
      </c>
      <c r="AX449">
        <v>6.55</v>
      </c>
      <c r="AY449">
        <v>4.2900000000000002E-4</v>
      </c>
      <c r="AZ449">
        <v>8.8699999999999998E-4</v>
      </c>
      <c r="BA449">
        <v>7.1000000000000004E-3</v>
      </c>
      <c r="BB449">
        <v>25.9192663</v>
      </c>
      <c r="BC449">
        <v>5.1900000000000004E-4</v>
      </c>
      <c r="BD449">
        <v>5.7999999999999996E-3</v>
      </c>
      <c r="BE449">
        <v>4.2700000000000004E-3</v>
      </c>
      <c r="BF449">
        <v>1.5999999999999999E-5</v>
      </c>
      <c r="BG449">
        <v>5.3000000000000001E-5</v>
      </c>
      <c r="BH449">
        <v>2.0999999999999999E-5</v>
      </c>
      <c r="BI449">
        <v>9.5100000000000002E-4</v>
      </c>
      <c r="BJ449">
        <v>0.13100000000000001</v>
      </c>
      <c r="BK449">
        <v>6.3999999999999997E-5</v>
      </c>
      <c r="BL449">
        <v>1.8E-5</v>
      </c>
      <c r="BM449">
        <v>3.1E-4</v>
      </c>
      <c r="BN449">
        <v>1.26E-2</v>
      </c>
      <c r="BO449">
        <v>2.9499999999999999E-3</v>
      </c>
      <c r="BP449">
        <v>1.2199999999999999E-3</v>
      </c>
      <c r="BQ449">
        <v>1.2400000000000001E-4</v>
      </c>
      <c r="BR449">
        <v>4.2599999999999999E-2</v>
      </c>
      <c r="BS449">
        <v>5.4999999999999997E-3</v>
      </c>
    </row>
    <row r="450" spans="1:71" x14ac:dyDescent="0.25">
      <c r="A450" t="s">
        <v>826</v>
      </c>
      <c r="B450">
        <v>2.96E-3</v>
      </c>
      <c r="C450">
        <v>4.79</v>
      </c>
      <c r="D450">
        <v>9.6100000000000005E-4</v>
      </c>
      <c r="E450" t="s">
        <v>878</v>
      </c>
      <c r="F450" t="s">
        <v>878</v>
      </c>
      <c r="G450">
        <v>3.29E-3</v>
      </c>
      <c r="H450" s="2">
        <v>2.0000000000000001E-4</v>
      </c>
      <c r="I450">
        <v>4.5100000000000001E-2</v>
      </c>
      <c r="J450">
        <v>0.36099999999999999</v>
      </c>
      <c r="K450" t="s">
        <v>878</v>
      </c>
      <c r="L450" t="s">
        <v>878</v>
      </c>
      <c r="M450" t="s">
        <v>878</v>
      </c>
      <c r="N450">
        <v>6.0000000000000001E-3</v>
      </c>
      <c r="O450">
        <v>4.5599999999999998E-3</v>
      </c>
      <c r="P450" t="s">
        <v>878</v>
      </c>
      <c r="Q450">
        <v>8.3699999999999992</v>
      </c>
      <c r="R450" t="s">
        <v>878</v>
      </c>
      <c r="S450" t="s">
        <v>878</v>
      </c>
      <c r="T450" t="s">
        <v>878</v>
      </c>
      <c r="U450">
        <v>17.72</v>
      </c>
      <c r="V450">
        <v>6.87E-4</v>
      </c>
      <c r="W450" t="s">
        <v>878</v>
      </c>
      <c r="X450" t="s">
        <v>878</v>
      </c>
      <c r="Y450" t="s">
        <v>878</v>
      </c>
      <c r="Z450" t="s">
        <v>878</v>
      </c>
      <c r="AA450" t="s">
        <v>878</v>
      </c>
      <c r="AB450" t="s">
        <v>878</v>
      </c>
      <c r="AC450" t="s">
        <v>878</v>
      </c>
      <c r="AD450">
        <v>1.49</v>
      </c>
      <c r="AE450">
        <v>2.7499999999999998E-3</v>
      </c>
      <c r="AF450">
        <v>1.82E-3</v>
      </c>
      <c r="AG450" t="s">
        <v>878</v>
      </c>
      <c r="AH450">
        <v>1.1299999999999999</v>
      </c>
      <c r="AI450">
        <v>8.3000000000000004E-2</v>
      </c>
      <c r="AJ450" s="2">
        <v>2.0000000000000001E-4</v>
      </c>
      <c r="AK450">
        <v>0.151</v>
      </c>
      <c r="AL450">
        <v>8.0999999999999996E-4</v>
      </c>
      <c r="AM450" t="s">
        <v>878</v>
      </c>
      <c r="AN450">
        <v>2.81E-3</v>
      </c>
      <c r="AO450">
        <v>4.2000000000000003E-2</v>
      </c>
      <c r="AP450">
        <v>1.89E-2</v>
      </c>
      <c r="AQ450" t="s">
        <v>878</v>
      </c>
      <c r="AR450" t="s">
        <v>878</v>
      </c>
      <c r="AS450" t="s">
        <v>878</v>
      </c>
      <c r="AT450" t="s">
        <v>878</v>
      </c>
      <c r="AU450" t="s">
        <v>878</v>
      </c>
      <c r="AV450" t="s">
        <v>878</v>
      </c>
      <c r="AW450" t="s">
        <v>878</v>
      </c>
      <c r="AX450">
        <v>8.43</v>
      </c>
      <c r="AY450">
        <v>2.23E-4</v>
      </c>
      <c r="AZ450" t="s">
        <v>878</v>
      </c>
      <c r="BA450">
        <v>6.7999999999999996E-3</v>
      </c>
      <c r="BB450">
        <v>19.9127276</v>
      </c>
      <c r="BC450" t="s">
        <v>878</v>
      </c>
      <c r="BD450">
        <v>7.3000000000000001E-3</v>
      </c>
      <c r="BE450">
        <v>2.82E-3</v>
      </c>
      <c r="BF450" t="s">
        <v>878</v>
      </c>
      <c r="BG450" t="s">
        <v>878</v>
      </c>
      <c r="BH450" t="s">
        <v>878</v>
      </c>
      <c r="BI450" t="s">
        <v>878</v>
      </c>
      <c r="BJ450">
        <v>0.223</v>
      </c>
      <c r="BK450" t="s">
        <v>878</v>
      </c>
      <c r="BL450" t="s">
        <v>878</v>
      </c>
      <c r="BM450" t="s">
        <v>878</v>
      </c>
      <c r="BN450" t="s">
        <v>878</v>
      </c>
      <c r="BO450">
        <v>2.64E-3</v>
      </c>
      <c r="BP450">
        <v>1.5100000000000001E-3</v>
      </c>
      <c r="BQ450" t="s">
        <v>878</v>
      </c>
      <c r="BR450">
        <v>6.0199999999999997E-2</v>
      </c>
      <c r="BS450">
        <v>6.3E-3</v>
      </c>
    </row>
    <row r="451" spans="1:71" x14ac:dyDescent="0.25">
      <c r="A451" t="s">
        <v>827</v>
      </c>
      <c r="B451">
        <v>3.4399999999999999E-3</v>
      </c>
      <c r="C451">
        <v>4.58</v>
      </c>
      <c r="D451">
        <v>1.15E-3</v>
      </c>
      <c r="E451" t="s">
        <v>878</v>
      </c>
      <c r="F451" t="s">
        <v>878</v>
      </c>
      <c r="G451">
        <v>3.7000000000000002E-3</v>
      </c>
      <c r="H451" s="2">
        <v>2.0000000000000001E-4</v>
      </c>
      <c r="I451">
        <v>5.2699999999999997E-2</v>
      </c>
      <c r="J451">
        <v>0.373</v>
      </c>
      <c r="K451" t="s">
        <v>878</v>
      </c>
      <c r="L451" t="s">
        <v>878</v>
      </c>
      <c r="M451" t="s">
        <v>878</v>
      </c>
      <c r="N451">
        <v>7.1000000000000004E-3</v>
      </c>
      <c r="O451">
        <v>4.3400000000000001E-3</v>
      </c>
      <c r="P451" t="s">
        <v>878</v>
      </c>
      <c r="Q451">
        <v>9.59</v>
      </c>
      <c r="R451" t="s">
        <v>878</v>
      </c>
      <c r="S451" t="s">
        <v>878</v>
      </c>
      <c r="T451" t="s">
        <v>878</v>
      </c>
      <c r="U451">
        <v>18.64</v>
      </c>
      <c r="V451" t="s">
        <v>878</v>
      </c>
      <c r="W451" t="s">
        <v>878</v>
      </c>
      <c r="X451" t="s">
        <v>878</v>
      </c>
      <c r="Y451" t="s">
        <v>878</v>
      </c>
      <c r="Z451" t="s">
        <v>878</v>
      </c>
      <c r="AA451" t="s">
        <v>878</v>
      </c>
      <c r="AB451" t="s">
        <v>878</v>
      </c>
      <c r="AC451" t="s">
        <v>878</v>
      </c>
      <c r="AD451">
        <v>1.51</v>
      </c>
      <c r="AE451">
        <v>2.66E-3</v>
      </c>
      <c r="AF451">
        <v>1.73E-3</v>
      </c>
      <c r="AG451" t="s">
        <v>878</v>
      </c>
      <c r="AH451">
        <v>1.08</v>
      </c>
      <c r="AI451">
        <v>0.08</v>
      </c>
      <c r="AJ451" s="2">
        <v>2.0000000000000001E-4</v>
      </c>
      <c r="AK451">
        <v>0.16</v>
      </c>
      <c r="AL451">
        <v>7.8200000000000003E-4</v>
      </c>
      <c r="AM451" t="s">
        <v>878</v>
      </c>
      <c r="AN451">
        <v>2.5699999999999998E-3</v>
      </c>
      <c r="AO451" s="2">
        <v>0.1</v>
      </c>
      <c r="AP451">
        <v>2.4E-2</v>
      </c>
      <c r="AQ451" t="s">
        <v>878</v>
      </c>
      <c r="AR451" t="s">
        <v>878</v>
      </c>
      <c r="AS451" t="s">
        <v>878</v>
      </c>
      <c r="AT451" t="s">
        <v>878</v>
      </c>
      <c r="AU451" t="s">
        <v>878</v>
      </c>
      <c r="AV451" t="s">
        <v>878</v>
      </c>
      <c r="AW451" t="s">
        <v>878</v>
      </c>
      <c r="AX451">
        <v>9.5500000000000007</v>
      </c>
      <c r="AY451">
        <v>2.5099999999999998E-4</v>
      </c>
      <c r="AZ451" t="s">
        <v>878</v>
      </c>
      <c r="BA451">
        <v>8.5000000000000006E-3</v>
      </c>
      <c r="BB451">
        <v>18.356169300000001</v>
      </c>
      <c r="BC451" t="s">
        <v>878</v>
      </c>
      <c r="BD451">
        <v>8.3000000000000001E-3</v>
      </c>
      <c r="BE451">
        <v>2.98E-3</v>
      </c>
      <c r="BF451" t="s">
        <v>878</v>
      </c>
      <c r="BG451" t="s">
        <v>878</v>
      </c>
      <c r="BH451" t="s">
        <v>878</v>
      </c>
      <c r="BI451">
        <v>9.59E-4</v>
      </c>
      <c r="BJ451">
        <v>0.216</v>
      </c>
      <c r="BK451" t="s">
        <v>878</v>
      </c>
      <c r="BL451" t="s">
        <v>878</v>
      </c>
      <c r="BM451" t="s">
        <v>878</v>
      </c>
      <c r="BN451" s="2">
        <v>5.0000000000000001E-3</v>
      </c>
      <c r="BO451">
        <v>3.48E-3</v>
      </c>
      <c r="BP451">
        <v>1.41E-3</v>
      </c>
      <c r="BQ451" t="s">
        <v>878</v>
      </c>
      <c r="BR451">
        <v>7.2400000000000006E-2</v>
      </c>
      <c r="BS451">
        <v>5.7999999999999996E-3</v>
      </c>
    </row>
    <row r="452" spans="1:71" x14ac:dyDescent="0.25">
      <c r="A452" t="s">
        <v>828</v>
      </c>
      <c r="B452">
        <v>4.3699999999999998E-3</v>
      </c>
      <c r="C452">
        <v>3.55</v>
      </c>
      <c r="D452">
        <v>8.7200000000000005E-4</v>
      </c>
      <c r="E452" t="s">
        <v>878</v>
      </c>
      <c r="F452" t="s">
        <v>878</v>
      </c>
      <c r="G452" t="s">
        <v>878</v>
      </c>
      <c r="H452" s="2">
        <v>2.0000000000000001E-4</v>
      </c>
      <c r="I452">
        <v>7.0900000000000005E-2</v>
      </c>
      <c r="J452">
        <v>0.32</v>
      </c>
      <c r="K452" s="2">
        <v>2.0000000000000001E-4</v>
      </c>
      <c r="L452" t="s">
        <v>878</v>
      </c>
      <c r="M452" t="s">
        <v>878</v>
      </c>
      <c r="N452">
        <v>7.7000000000000002E-3</v>
      </c>
      <c r="O452">
        <v>3.7599999999999999E-3</v>
      </c>
      <c r="P452" t="s">
        <v>878</v>
      </c>
      <c r="Q452">
        <v>12.55</v>
      </c>
      <c r="R452" t="s">
        <v>878</v>
      </c>
      <c r="S452" t="s">
        <v>878</v>
      </c>
      <c r="T452" t="s">
        <v>878</v>
      </c>
      <c r="U452">
        <v>22.89</v>
      </c>
      <c r="V452" t="s">
        <v>878</v>
      </c>
      <c r="W452" t="s">
        <v>878</v>
      </c>
      <c r="X452" t="s">
        <v>878</v>
      </c>
      <c r="Y452" t="s">
        <v>878</v>
      </c>
      <c r="Z452" t="s">
        <v>878</v>
      </c>
      <c r="AA452" t="s">
        <v>878</v>
      </c>
      <c r="AB452" t="s">
        <v>878</v>
      </c>
      <c r="AC452" t="s">
        <v>878</v>
      </c>
      <c r="AD452">
        <v>0.217</v>
      </c>
      <c r="AE452">
        <v>2.3E-3</v>
      </c>
      <c r="AF452">
        <v>1.2899999999999999E-3</v>
      </c>
      <c r="AG452" t="s">
        <v>878</v>
      </c>
      <c r="AH452">
        <v>0.80200000000000005</v>
      </c>
      <c r="AI452">
        <v>7.0000000000000007E-2</v>
      </c>
      <c r="AJ452" s="2">
        <v>2.0000000000000001E-4</v>
      </c>
      <c r="AK452" s="2">
        <v>0.03</v>
      </c>
      <c r="AL452">
        <v>6.5300000000000004E-4</v>
      </c>
      <c r="AM452" t="s">
        <v>878</v>
      </c>
      <c r="AN452">
        <v>2.6199999999999999E-3</v>
      </c>
      <c r="AO452" s="2">
        <v>0.05</v>
      </c>
      <c r="AP452">
        <v>2.2499999999999999E-2</v>
      </c>
      <c r="AQ452" t="s">
        <v>878</v>
      </c>
      <c r="AR452" t="s">
        <v>878</v>
      </c>
      <c r="AS452" t="s">
        <v>878</v>
      </c>
      <c r="AT452" t="s">
        <v>878</v>
      </c>
      <c r="AU452" t="s">
        <v>878</v>
      </c>
      <c r="AV452" t="s">
        <v>878</v>
      </c>
      <c r="AW452" t="s">
        <v>878</v>
      </c>
      <c r="AX452">
        <v>11.83</v>
      </c>
      <c r="AY452">
        <v>2.7E-4</v>
      </c>
      <c r="AZ452" t="s">
        <v>878</v>
      </c>
      <c r="BA452">
        <v>8.8000000000000005E-3</v>
      </c>
      <c r="BB452">
        <v>14.6073413</v>
      </c>
      <c r="BC452" t="s">
        <v>878</v>
      </c>
      <c r="BD452">
        <v>1.0800000000000001E-2</v>
      </c>
      <c r="BE452">
        <v>2.4199999999999998E-3</v>
      </c>
      <c r="BF452" t="s">
        <v>878</v>
      </c>
      <c r="BG452" t="s">
        <v>878</v>
      </c>
      <c r="BH452" t="s">
        <v>878</v>
      </c>
      <c r="BI452">
        <v>7.9000000000000001E-4</v>
      </c>
      <c r="BJ452">
        <v>0.182</v>
      </c>
      <c r="BK452" t="s">
        <v>878</v>
      </c>
      <c r="BL452" t="s">
        <v>878</v>
      </c>
      <c r="BM452" t="s">
        <v>878</v>
      </c>
      <c r="BN452" t="s">
        <v>878</v>
      </c>
      <c r="BO452">
        <v>3.5999999999999999E-3</v>
      </c>
      <c r="BP452">
        <v>1.23E-3</v>
      </c>
      <c r="BQ452" t="s">
        <v>878</v>
      </c>
      <c r="BR452">
        <v>6.9199999999999998E-2</v>
      </c>
      <c r="BS452">
        <v>4.7400000000000003E-3</v>
      </c>
    </row>
    <row r="453" spans="1:71" x14ac:dyDescent="0.25">
      <c r="A453" t="s">
        <v>829</v>
      </c>
      <c r="B453">
        <v>3.4200000000000002E-4</v>
      </c>
      <c r="C453" t="s">
        <v>878</v>
      </c>
      <c r="D453" t="s">
        <v>878</v>
      </c>
      <c r="E453" t="s">
        <v>878</v>
      </c>
      <c r="F453" t="s">
        <v>878</v>
      </c>
      <c r="G453" t="s">
        <v>878</v>
      </c>
      <c r="H453" t="s">
        <v>878</v>
      </c>
      <c r="I453">
        <v>8.0199999999999998E-4</v>
      </c>
      <c r="J453" t="s">
        <v>878</v>
      </c>
      <c r="K453" t="s">
        <v>878</v>
      </c>
      <c r="L453" t="s">
        <v>878</v>
      </c>
      <c r="M453" t="s">
        <v>878</v>
      </c>
      <c r="N453">
        <v>2.31E-3</v>
      </c>
      <c r="O453" t="s">
        <v>878</v>
      </c>
      <c r="P453" t="s">
        <v>878</v>
      </c>
      <c r="Q453">
        <v>1.1399999999999999</v>
      </c>
      <c r="R453" t="s">
        <v>878</v>
      </c>
      <c r="S453" t="s">
        <v>878</v>
      </c>
      <c r="T453" t="s">
        <v>878</v>
      </c>
      <c r="U453" t="s">
        <v>878</v>
      </c>
      <c r="V453" t="s">
        <v>878</v>
      </c>
      <c r="W453" t="s">
        <v>878</v>
      </c>
      <c r="X453" t="s">
        <v>878</v>
      </c>
      <c r="Y453" t="s">
        <v>878</v>
      </c>
      <c r="Z453" t="s">
        <v>878</v>
      </c>
      <c r="AA453" t="s">
        <v>878</v>
      </c>
      <c r="AB453" t="s">
        <v>878</v>
      </c>
      <c r="AC453" t="s">
        <v>878</v>
      </c>
      <c r="AD453" t="s">
        <v>878</v>
      </c>
      <c r="AE453" t="s">
        <v>878</v>
      </c>
      <c r="AF453" t="s">
        <v>878</v>
      </c>
      <c r="AG453" t="s">
        <v>878</v>
      </c>
      <c r="AH453" t="s">
        <v>878</v>
      </c>
      <c r="AI453" t="s">
        <v>878</v>
      </c>
      <c r="AJ453" t="s">
        <v>878</v>
      </c>
      <c r="AK453" t="s">
        <v>878</v>
      </c>
      <c r="AL453" t="s">
        <v>878</v>
      </c>
      <c r="AM453" t="s">
        <v>878</v>
      </c>
      <c r="AN453" t="s">
        <v>878</v>
      </c>
      <c r="AO453" t="s">
        <v>878</v>
      </c>
      <c r="AP453">
        <v>3.0899999999999999E-3</v>
      </c>
      <c r="AQ453" t="s">
        <v>878</v>
      </c>
      <c r="AR453" t="s">
        <v>878</v>
      </c>
      <c r="AS453" t="s">
        <v>878</v>
      </c>
      <c r="AT453" t="s">
        <v>878</v>
      </c>
      <c r="AU453" t="s">
        <v>878</v>
      </c>
      <c r="AV453" t="s">
        <v>878</v>
      </c>
      <c r="AW453" t="s">
        <v>878</v>
      </c>
      <c r="AX453">
        <v>1.38</v>
      </c>
      <c r="AY453">
        <v>2.3599999999999999E-4</v>
      </c>
      <c r="AZ453" t="s">
        <v>878</v>
      </c>
      <c r="BA453">
        <v>1.2899999999999999E-3</v>
      </c>
      <c r="BB453" t="s">
        <v>878</v>
      </c>
      <c r="BC453" t="s">
        <v>878</v>
      </c>
      <c r="BD453">
        <v>2.2599999999999999E-3</v>
      </c>
      <c r="BE453" t="s">
        <v>878</v>
      </c>
      <c r="BF453" t="s">
        <v>878</v>
      </c>
      <c r="BG453" t="s">
        <v>878</v>
      </c>
      <c r="BH453" t="s">
        <v>878</v>
      </c>
      <c r="BI453" t="s">
        <v>878</v>
      </c>
      <c r="BJ453" t="s">
        <v>878</v>
      </c>
      <c r="BK453" t="s">
        <v>878</v>
      </c>
      <c r="BL453" t="s">
        <v>878</v>
      </c>
      <c r="BM453" t="s">
        <v>878</v>
      </c>
      <c r="BN453" t="s">
        <v>878</v>
      </c>
      <c r="BO453" t="s">
        <v>878</v>
      </c>
      <c r="BP453" t="s">
        <v>878</v>
      </c>
      <c r="BQ453" t="s">
        <v>878</v>
      </c>
      <c r="BR453">
        <v>1.7100000000000001E-2</v>
      </c>
      <c r="BS453" t="s">
        <v>878</v>
      </c>
    </row>
    <row r="454" spans="1:71" x14ac:dyDescent="0.25">
      <c r="A454" t="s">
        <v>830</v>
      </c>
      <c r="B454">
        <v>7.7200000000000001E-4</v>
      </c>
      <c r="C454" t="s">
        <v>878</v>
      </c>
      <c r="D454" t="s">
        <v>878</v>
      </c>
      <c r="E454" t="s">
        <v>878</v>
      </c>
      <c r="F454" t="s">
        <v>878</v>
      </c>
      <c r="G454" t="s">
        <v>878</v>
      </c>
      <c r="H454" t="s">
        <v>878</v>
      </c>
      <c r="I454">
        <v>1.7099999999999999E-3</v>
      </c>
      <c r="J454" t="s">
        <v>878</v>
      </c>
      <c r="K454" t="s">
        <v>878</v>
      </c>
      <c r="L454" t="s">
        <v>878</v>
      </c>
      <c r="M454" t="s">
        <v>878</v>
      </c>
      <c r="N454">
        <v>3.8700000000000002E-3</v>
      </c>
      <c r="O454" t="s">
        <v>878</v>
      </c>
      <c r="P454" t="s">
        <v>878</v>
      </c>
      <c r="Q454">
        <v>2.59</v>
      </c>
      <c r="R454" t="s">
        <v>878</v>
      </c>
      <c r="S454" t="s">
        <v>878</v>
      </c>
      <c r="T454" t="s">
        <v>878</v>
      </c>
      <c r="U454" t="s">
        <v>878</v>
      </c>
      <c r="V454" t="s">
        <v>878</v>
      </c>
      <c r="W454" t="s">
        <v>878</v>
      </c>
      <c r="X454" t="s">
        <v>878</v>
      </c>
      <c r="Y454" t="s">
        <v>878</v>
      </c>
      <c r="Z454" t="s">
        <v>878</v>
      </c>
      <c r="AA454" t="s">
        <v>878</v>
      </c>
      <c r="AB454" t="s">
        <v>878</v>
      </c>
      <c r="AC454" t="s">
        <v>878</v>
      </c>
      <c r="AD454" t="s">
        <v>878</v>
      </c>
      <c r="AE454" t="s">
        <v>878</v>
      </c>
      <c r="AF454" t="s">
        <v>878</v>
      </c>
      <c r="AG454" t="s">
        <v>878</v>
      </c>
      <c r="AH454" t="s">
        <v>878</v>
      </c>
      <c r="AI454" t="s">
        <v>878</v>
      </c>
      <c r="AJ454" t="s">
        <v>878</v>
      </c>
      <c r="AK454" t="s">
        <v>878</v>
      </c>
      <c r="AL454" t="s">
        <v>878</v>
      </c>
      <c r="AM454" t="s">
        <v>878</v>
      </c>
      <c r="AN454" t="s">
        <v>878</v>
      </c>
      <c r="AO454" t="s">
        <v>878</v>
      </c>
      <c r="AP454">
        <v>6.6E-3</v>
      </c>
      <c r="AQ454" t="s">
        <v>878</v>
      </c>
      <c r="AR454" t="s">
        <v>878</v>
      </c>
      <c r="AS454" t="s">
        <v>878</v>
      </c>
      <c r="AT454" t="s">
        <v>878</v>
      </c>
      <c r="AU454" t="s">
        <v>878</v>
      </c>
      <c r="AV454" t="s">
        <v>878</v>
      </c>
      <c r="AW454" t="s">
        <v>878</v>
      </c>
      <c r="AX454">
        <v>2.99</v>
      </c>
      <c r="AY454">
        <v>3.8900000000000002E-4</v>
      </c>
      <c r="AZ454" t="s">
        <v>878</v>
      </c>
      <c r="BA454">
        <v>2.8500000000000001E-3</v>
      </c>
      <c r="BB454" t="s">
        <v>878</v>
      </c>
      <c r="BC454" t="s">
        <v>878</v>
      </c>
      <c r="BD454">
        <v>4.7200000000000002E-3</v>
      </c>
      <c r="BE454" t="s">
        <v>878</v>
      </c>
      <c r="BF454" t="s">
        <v>878</v>
      </c>
      <c r="BG454" t="s">
        <v>878</v>
      </c>
      <c r="BH454" t="s">
        <v>878</v>
      </c>
      <c r="BI454" t="s">
        <v>878</v>
      </c>
      <c r="BJ454" t="s">
        <v>878</v>
      </c>
      <c r="BK454" t="s">
        <v>878</v>
      </c>
      <c r="BL454" t="s">
        <v>878</v>
      </c>
      <c r="BM454" t="s">
        <v>878</v>
      </c>
      <c r="BN454" t="s">
        <v>878</v>
      </c>
      <c r="BO454" t="s">
        <v>878</v>
      </c>
      <c r="BP454" t="s">
        <v>878</v>
      </c>
      <c r="BQ454" t="s">
        <v>878</v>
      </c>
      <c r="BR454">
        <v>3.2399999999999998E-2</v>
      </c>
      <c r="BS454" t="s">
        <v>878</v>
      </c>
    </row>
    <row r="455" spans="1:71" x14ac:dyDescent="0.25">
      <c r="A455" t="s">
        <v>832</v>
      </c>
      <c r="B455">
        <v>1.15E-3</v>
      </c>
      <c r="C455" t="s">
        <v>878</v>
      </c>
      <c r="D455" t="s">
        <v>878</v>
      </c>
      <c r="E455" t="s">
        <v>878</v>
      </c>
      <c r="F455" t="s">
        <v>878</v>
      </c>
      <c r="G455" t="s">
        <v>878</v>
      </c>
      <c r="H455" t="s">
        <v>878</v>
      </c>
      <c r="I455">
        <v>2.63E-3</v>
      </c>
      <c r="J455" t="s">
        <v>878</v>
      </c>
      <c r="K455" t="s">
        <v>878</v>
      </c>
      <c r="L455" t="s">
        <v>878</v>
      </c>
      <c r="M455" t="s">
        <v>878</v>
      </c>
      <c r="N455">
        <v>4.9899999999999996E-3</v>
      </c>
      <c r="O455" t="s">
        <v>878</v>
      </c>
      <c r="P455" t="s">
        <v>878</v>
      </c>
      <c r="Q455">
        <v>3.93</v>
      </c>
      <c r="R455" t="s">
        <v>878</v>
      </c>
      <c r="S455" t="s">
        <v>878</v>
      </c>
      <c r="T455" t="s">
        <v>878</v>
      </c>
      <c r="U455" t="s">
        <v>878</v>
      </c>
      <c r="V455" t="s">
        <v>878</v>
      </c>
      <c r="W455" t="s">
        <v>878</v>
      </c>
      <c r="X455" t="s">
        <v>878</v>
      </c>
      <c r="Y455" t="s">
        <v>878</v>
      </c>
      <c r="Z455" t="s">
        <v>878</v>
      </c>
      <c r="AA455" t="s">
        <v>878</v>
      </c>
      <c r="AB455" t="s">
        <v>878</v>
      </c>
      <c r="AC455" t="s">
        <v>878</v>
      </c>
      <c r="AD455" t="s">
        <v>878</v>
      </c>
      <c r="AE455" t="s">
        <v>878</v>
      </c>
      <c r="AF455" t="s">
        <v>878</v>
      </c>
      <c r="AG455" t="s">
        <v>878</v>
      </c>
      <c r="AH455" t="s">
        <v>878</v>
      </c>
      <c r="AI455" t="s">
        <v>878</v>
      </c>
      <c r="AJ455" t="s">
        <v>878</v>
      </c>
      <c r="AK455" t="s">
        <v>878</v>
      </c>
      <c r="AL455" t="s">
        <v>878</v>
      </c>
      <c r="AM455" t="s">
        <v>878</v>
      </c>
      <c r="AN455" t="s">
        <v>878</v>
      </c>
      <c r="AO455" t="s">
        <v>878</v>
      </c>
      <c r="AP455">
        <v>1.01E-2</v>
      </c>
      <c r="AQ455" t="s">
        <v>878</v>
      </c>
      <c r="AR455" t="s">
        <v>878</v>
      </c>
      <c r="AS455" t="s">
        <v>878</v>
      </c>
      <c r="AT455" t="s">
        <v>878</v>
      </c>
      <c r="AU455" t="s">
        <v>878</v>
      </c>
      <c r="AV455" t="s">
        <v>878</v>
      </c>
      <c r="AW455" t="s">
        <v>878</v>
      </c>
      <c r="AX455">
        <v>4.1900000000000004</v>
      </c>
      <c r="AY455">
        <v>5.0900000000000001E-4</v>
      </c>
      <c r="AZ455" t="s">
        <v>878</v>
      </c>
      <c r="BA455">
        <v>4.0699999999999998E-3</v>
      </c>
      <c r="BB455" t="s">
        <v>878</v>
      </c>
      <c r="BC455" t="s">
        <v>878</v>
      </c>
      <c r="BD455">
        <v>6.6E-3</v>
      </c>
      <c r="BE455" t="s">
        <v>878</v>
      </c>
      <c r="BF455" t="s">
        <v>878</v>
      </c>
      <c r="BG455" t="s">
        <v>878</v>
      </c>
      <c r="BH455" t="s">
        <v>878</v>
      </c>
      <c r="BI455" t="s">
        <v>878</v>
      </c>
      <c r="BJ455" t="s">
        <v>878</v>
      </c>
      <c r="BK455" t="s">
        <v>878</v>
      </c>
      <c r="BL455" t="s">
        <v>878</v>
      </c>
      <c r="BM455" t="s">
        <v>878</v>
      </c>
      <c r="BN455" t="s">
        <v>878</v>
      </c>
      <c r="BO455" t="s">
        <v>878</v>
      </c>
      <c r="BP455" t="s">
        <v>878</v>
      </c>
      <c r="BQ455" t="s">
        <v>878</v>
      </c>
      <c r="BR455">
        <v>4.5699999999999998E-2</v>
      </c>
      <c r="BS455" t="s">
        <v>878</v>
      </c>
    </row>
    <row r="456" spans="1:71" x14ac:dyDescent="0.25">
      <c r="A456" t="s">
        <v>833</v>
      </c>
      <c r="B456">
        <v>1.9499999999999999E-3</v>
      </c>
      <c r="C456" t="s">
        <v>878</v>
      </c>
      <c r="D456" t="s">
        <v>878</v>
      </c>
      <c r="E456" t="s">
        <v>878</v>
      </c>
      <c r="F456" t="s">
        <v>878</v>
      </c>
      <c r="G456" t="s">
        <v>878</v>
      </c>
      <c r="H456" t="s">
        <v>878</v>
      </c>
      <c r="I456">
        <v>4.0099999999999997E-3</v>
      </c>
      <c r="J456" t="s">
        <v>878</v>
      </c>
      <c r="K456" t="s">
        <v>878</v>
      </c>
      <c r="L456" t="s">
        <v>878</v>
      </c>
      <c r="M456" t="s">
        <v>878</v>
      </c>
      <c r="N456">
        <v>6.3E-3</v>
      </c>
      <c r="O456" t="s">
        <v>878</v>
      </c>
      <c r="P456" t="s">
        <v>878</v>
      </c>
      <c r="Q456">
        <v>6.31</v>
      </c>
      <c r="R456" t="s">
        <v>878</v>
      </c>
      <c r="S456" t="s">
        <v>878</v>
      </c>
      <c r="T456" t="s">
        <v>878</v>
      </c>
      <c r="U456" t="s">
        <v>878</v>
      </c>
      <c r="V456" t="s">
        <v>878</v>
      </c>
      <c r="W456" t="s">
        <v>878</v>
      </c>
      <c r="X456" t="s">
        <v>878</v>
      </c>
      <c r="Y456" t="s">
        <v>878</v>
      </c>
      <c r="Z456" t="s">
        <v>878</v>
      </c>
      <c r="AA456" t="s">
        <v>878</v>
      </c>
      <c r="AB456" t="s">
        <v>878</v>
      </c>
      <c r="AC456" t="s">
        <v>878</v>
      </c>
      <c r="AD456" t="s">
        <v>878</v>
      </c>
      <c r="AE456" t="s">
        <v>878</v>
      </c>
      <c r="AF456" t="s">
        <v>878</v>
      </c>
      <c r="AG456" t="s">
        <v>878</v>
      </c>
      <c r="AH456" t="s">
        <v>878</v>
      </c>
      <c r="AI456" t="s">
        <v>878</v>
      </c>
      <c r="AJ456" t="s">
        <v>878</v>
      </c>
      <c r="AK456" t="s">
        <v>878</v>
      </c>
      <c r="AL456" t="s">
        <v>878</v>
      </c>
      <c r="AM456" t="s">
        <v>878</v>
      </c>
      <c r="AN456" t="s">
        <v>878</v>
      </c>
      <c r="AO456" t="s">
        <v>878</v>
      </c>
      <c r="AP456">
        <v>1.47E-2</v>
      </c>
      <c r="AQ456" t="s">
        <v>878</v>
      </c>
      <c r="AR456" t="s">
        <v>878</v>
      </c>
      <c r="AS456" t="s">
        <v>878</v>
      </c>
      <c r="AT456" t="s">
        <v>878</v>
      </c>
      <c r="AU456" t="s">
        <v>878</v>
      </c>
      <c r="AV456" t="s">
        <v>878</v>
      </c>
      <c r="AW456" t="s">
        <v>878</v>
      </c>
      <c r="AX456" t="s">
        <v>878</v>
      </c>
      <c r="AY456">
        <v>9.2299999999999999E-4</v>
      </c>
      <c r="AZ456" t="s">
        <v>878</v>
      </c>
      <c r="BA456">
        <v>7.1000000000000004E-3</v>
      </c>
      <c r="BB456" t="s">
        <v>878</v>
      </c>
      <c r="BC456" t="s">
        <v>878</v>
      </c>
      <c r="BD456">
        <v>9.5999999999999992E-3</v>
      </c>
      <c r="BE456" t="s">
        <v>878</v>
      </c>
      <c r="BF456" t="s">
        <v>878</v>
      </c>
      <c r="BG456" t="s">
        <v>878</v>
      </c>
      <c r="BH456" t="s">
        <v>878</v>
      </c>
      <c r="BI456" t="s">
        <v>878</v>
      </c>
      <c r="BJ456" t="s">
        <v>878</v>
      </c>
      <c r="BK456" t="s">
        <v>878</v>
      </c>
      <c r="BL456" t="s">
        <v>878</v>
      </c>
      <c r="BM456" t="s">
        <v>878</v>
      </c>
      <c r="BN456" t="s">
        <v>878</v>
      </c>
      <c r="BO456" t="s">
        <v>878</v>
      </c>
      <c r="BP456" t="s">
        <v>878</v>
      </c>
      <c r="BQ456" t="s">
        <v>878</v>
      </c>
      <c r="BR456">
        <v>6.4600000000000005E-2</v>
      </c>
      <c r="BS456" t="s">
        <v>878</v>
      </c>
    </row>
    <row r="457" spans="1:71" x14ac:dyDescent="0.25">
      <c r="A457" t="s">
        <v>834</v>
      </c>
      <c r="B457">
        <v>4.28E-3</v>
      </c>
      <c r="C457" t="s">
        <v>878</v>
      </c>
      <c r="D457" t="s">
        <v>878</v>
      </c>
      <c r="E457" t="s">
        <v>878</v>
      </c>
      <c r="F457" t="s">
        <v>878</v>
      </c>
      <c r="G457" t="s">
        <v>878</v>
      </c>
      <c r="H457" t="s">
        <v>878</v>
      </c>
      <c r="I457">
        <v>9.7000000000000003E-3</v>
      </c>
      <c r="J457" t="s">
        <v>878</v>
      </c>
      <c r="K457" t="s">
        <v>878</v>
      </c>
      <c r="L457" t="s">
        <v>878</v>
      </c>
      <c r="M457" t="s">
        <v>878</v>
      </c>
      <c r="N457">
        <v>1.21E-2</v>
      </c>
      <c r="O457" t="s">
        <v>878</v>
      </c>
      <c r="P457" t="s">
        <v>878</v>
      </c>
      <c r="Q457">
        <v>14.8</v>
      </c>
      <c r="R457" t="s">
        <v>878</v>
      </c>
      <c r="S457" t="s">
        <v>878</v>
      </c>
      <c r="T457" t="s">
        <v>878</v>
      </c>
      <c r="U457" t="s">
        <v>878</v>
      </c>
      <c r="V457" t="s">
        <v>878</v>
      </c>
      <c r="W457" t="s">
        <v>878</v>
      </c>
      <c r="X457" t="s">
        <v>878</v>
      </c>
      <c r="Y457" t="s">
        <v>878</v>
      </c>
      <c r="Z457" t="s">
        <v>878</v>
      </c>
      <c r="AA457" t="s">
        <v>878</v>
      </c>
      <c r="AB457" t="s">
        <v>878</v>
      </c>
      <c r="AC457" t="s">
        <v>878</v>
      </c>
      <c r="AD457" t="s">
        <v>878</v>
      </c>
      <c r="AE457" t="s">
        <v>878</v>
      </c>
      <c r="AF457" t="s">
        <v>878</v>
      </c>
      <c r="AG457" t="s">
        <v>878</v>
      </c>
      <c r="AH457" t="s">
        <v>878</v>
      </c>
      <c r="AI457" t="s">
        <v>878</v>
      </c>
      <c r="AJ457" t="s">
        <v>878</v>
      </c>
      <c r="AK457" t="s">
        <v>878</v>
      </c>
      <c r="AL457" t="s">
        <v>878</v>
      </c>
      <c r="AM457" t="s">
        <v>878</v>
      </c>
      <c r="AN457" t="s">
        <v>878</v>
      </c>
      <c r="AO457" t="s">
        <v>878</v>
      </c>
      <c r="AP457">
        <v>3.4500000000000003E-2</v>
      </c>
      <c r="AQ457" t="s">
        <v>878</v>
      </c>
      <c r="AR457" t="s">
        <v>878</v>
      </c>
      <c r="AS457" t="s">
        <v>878</v>
      </c>
      <c r="AT457" t="s">
        <v>878</v>
      </c>
      <c r="AU457" t="s">
        <v>878</v>
      </c>
      <c r="AV457" t="s">
        <v>878</v>
      </c>
      <c r="AW457" t="s">
        <v>878</v>
      </c>
      <c r="AX457" t="s">
        <v>878</v>
      </c>
      <c r="AY457">
        <v>2.0100000000000001E-3</v>
      </c>
      <c r="AZ457" t="s">
        <v>878</v>
      </c>
      <c r="BA457">
        <v>1.5800000000000002E-2</v>
      </c>
      <c r="BB457" t="s">
        <v>878</v>
      </c>
      <c r="BC457" t="s">
        <v>878</v>
      </c>
      <c r="BD457">
        <v>2.06E-2</v>
      </c>
      <c r="BE457" t="s">
        <v>878</v>
      </c>
      <c r="BF457" t="s">
        <v>878</v>
      </c>
      <c r="BG457" t="s">
        <v>878</v>
      </c>
      <c r="BH457" t="s">
        <v>878</v>
      </c>
      <c r="BI457" t="s">
        <v>878</v>
      </c>
      <c r="BJ457" t="s">
        <v>878</v>
      </c>
      <c r="BK457" t="s">
        <v>878</v>
      </c>
      <c r="BL457" t="s">
        <v>878</v>
      </c>
      <c r="BM457" t="s">
        <v>878</v>
      </c>
      <c r="BN457" t="s">
        <v>878</v>
      </c>
      <c r="BO457" t="s">
        <v>878</v>
      </c>
      <c r="BP457" t="s">
        <v>878</v>
      </c>
      <c r="BQ457" t="s">
        <v>878</v>
      </c>
      <c r="BR457">
        <v>0.13550000000000001</v>
      </c>
      <c r="BS457" t="s">
        <v>878</v>
      </c>
    </row>
    <row r="458" spans="1:71" x14ac:dyDescent="0.25">
      <c r="A458" t="s">
        <v>835</v>
      </c>
      <c r="B458">
        <v>6.7299999999999999E-3</v>
      </c>
      <c r="C458" t="s">
        <v>878</v>
      </c>
      <c r="D458" t="s">
        <v>878</v>
      </c>
      <c r="E458" t="s">
        <v>878</v>
      </c>
      <c r="F458" t="s">
        <v>878</v>
      </c>
      <c r="G458" t="s">
        <v>878</v>
      </c>
      <c r="H458" t="s">
        <v>878</v>
      </c>
      <c r="I458" t="s">
        <v>878</v>
      </c>
      <c r="J458" t="s">
        <v>878</v>
      </c>
      <c r="K458" t="s">
        <v>878</v>
      </c>
      <c r="L458" t="s">
        <v>878</v>
      </c>
      <c r="M458" t="s">
        <v>878</v>
      </c>
      <c r="N458" t="s">
        <v>878</v>
      </c>
      <c r="O458" t="s">
        <v>878</v>
      </c>
      <c r="P458" t="s">
        <v>878</v>
      </c>
      <c r="Q458" t="s">
        <v>878</v>
      </c>
      <c r="R458" t="s">
        <v>878</v>
      </c>
      <c r="S458" t="s">
        <v>878</v>
      </c>
      <c r="T458" t="s">
        <v>878</v>
      </c>
      <c r="U458" t="s">
        <v>878</v>
      </c>
      <c r="V458" t="s">
        <v>878</v>
      </c>
      <c r="W458" t="s">
        <v>878</v>
      </c>
      <c r="X458" t="s">
        <v>878</v>
      </c>
      <c r="Y458" t="s">
        <v>878</v>
      </c>
      <c r="Z458" t="s">
        <v>878</v>
      </c>
      <c r="AA458" t="s">
        <v>878</v>
      </c>
      <c r="AB458" t="s">
        <v>878</v>
      </c>
      <c r="AC458" t="s">
        <v>878</v>
      </c>
      <c r="AD458" t="s">
        <v>878</v>
      </c>
      <c r="AE458" t="s">
        <v>878</v>
      </c>
      <c r="AF458" t="s">
        <v>878</v>
      </c>
      <c r="AG458" t="s">
        <v>878</v>
      </c>
      <c r="AH458" t="s">
        <v>878</v>
      </c>
      <c r="AI458" t="s">
        <v>878</v>
      </c>
      <c r="AJ458" t="s">
        <v>878</v>
      </c>
      <c r="AK458" t="s">
        <v>878</v>
      </c>
      <c r="AL458" t="s">
        <v>878</v>
      </c>
      <c r="AM458" t="s">
        <v>878</v>
      </c>
      <c r="AN458" t="s">
        <v>878</v>
      </c>
      <c r="AO458" t="s">
        <v>878</v>
      </c>
      <c r="AP458" t="s">
        <v>878</v>
      </c>
      <c r="AQ458" t="s">
        <v>878</v>
      </c>
      <c r="AR458" t="s">
        <v>878</v>
      </c>
      <c r="AS458" t="s">
        <v>878</v>
      </c>
      <c r="AT458" t="s">
        <v>878</v>
      </c>
      <c r="AU458" t="s">
        <v>878</v>
      </c>
      <c r="AV458" t="s">
        <v>878</v>
      </c>
      <c r="AW458" t="s">
        <v>878</v>
      </c>
      <c r="AX458" t="s">
        <v>878</v>
      </c>
      <c r="AY458" t="s">
        <v>878</v>
      </c>
      <c r="AZ458" t="s">
        <v>878</v>
      </c>
      <c r="BA458" t="s">
        <v>878</v>
      </c>
      <c r="BB458" t="s">
        <v>878</v>
      </c>
      <c r="BC458" t="s">
        <v>878</v>
      </c>
      <c r="BD458" t="s">
        <v>878</v>
      </c>
      <c r="BE458" t="s">
        <v>878</v>
      </c>
      <c r="BF458" t="s">
        <v>878</v>
      </c>
      <c r="BG458" t="s">
        <v>878</v>
      </c>
      <c r="BH458" t="s">
        <v>878</v>
      </c>
      <c r="BI458" t="s">
        <v>878</v>
      </c>
      <c r="BJ458" t="s">
        <v>878</v>
      </c>
      <c r="BK458" t="s">
        <v>878</v>
      </c>
      <c r="BL458" t="s">
        <v>878</v>
      </c>
      <c r="BM458" t="s">
        <v>878</v>
      </c>
      <c r="BN458" t="s">
        <v>878</v>
      </c>
      <c r="BO458" t="s">
        <v>878</v>
      </c>
      <c r="BP458" t="s">
        <v>878</v>
      </c>
      <c r="BQ458" t="s">
        <v>878</v>
      </c>
      <c r="BR458" t="s">
        <v>878</v>
      </c>
      <c r="BS458" t="s">
        <v>878</v>
      </c>
    </row>
    <row r="459" spans="1:71" x14ac:dyDescent="0.25">
      <c r="A459" t="s">
        <v>836</v>
      </c>
      <c r="B459">
        <v>0.17649999999999999</v>
      </c>
      <c r="C459">
        <v>0.91500000000000004</v>
      </c>
      <c r="D459">
        <v>0.41610000000000003</v>
      </c>
      <c r="E459">
        <v>7.6109999999999997E-3</v>
      </c>
      <c r="F459" t="s">
        <v>878</v>
      </c>
      <c r="G459" t="s">
        <v>878</v>
      </c>
      <c r="H459" t="s">
        <v>878</v>
      </c>
      <c r="I459" t="s">
        <v>878</v>
      </c>
      <c r="J459" t="s">
        <v>878</v>
      </c>
      <c r="K459">
        <v>3.3500000000000002E-2</v>
      </c>
      <c r="L459" t="s">
        <v>878</v>
      </c>
      <c r="M459" t="s">
        <v>878</v>
      </c>
      <c r="N459" t="s">
        <v>878</v>
      </c>
      <c r="O459">
        <v>9.41E-4</v>
      </c>
      <c r="P459" t="s">
        <v>878</v>
      </c>
      <c r="Q459">
        <v>16.989999999999998</v>
      </c>
      <c r="R459" t="s">
        <v>878</v>
      </c>
      <c r="S459" t="s">
        <v>878</v>
      </c>
      <c r="T459" t="s">
        <v>878</v>
      </c>
      <c r="U459">
        <v>20.07</v>
      </c>
      <c r="V459" t="s">
        <v>878</v>
      </c>
      <c r="W459" t="s">
        <v>878</v>
      </c>
      <c r="X459" t="s">
        <v>878</v>
      </c>
      <c r="Y459" t="s">
        <v>878</v>
      </c>
      <c r="Z459" t="s">
        <v>878</v>
      </c>
      <c r="AA459" t="s">
        <v>878</v>
      </c>
      <c r="AB459" t="s">
        <v>878</v>
      </c>
      <c r="AC459" t="s">
        <v>878</v>
      </c>
      <c r="AD459">
        <v>0.39500000000000002</v>
      </c>
      <c r="AE459" t="s">
        <v>878</v>
      </c>
      <c r="AF459" t="s">
        <v>878</v>
      </c>
      <c r="AG459" t="s">
        <v>878</v>
      </c>
      <c r="AH459">
        <v>0.16400000000000001</v>
      </c>
      <c r="AI459">
        <v>0.372</v>
      </c>
      <c r="AJ459">
        <v>1.1599999999999999E-2</v>
      </c>
      <c r="AK459" t="s">
        <v>878</v>
      </c>
      <c r="AL459" t="s">
        <v>878</v>
      </c>
      <c r="AM459" t="s">
        <v>878</v>
      </c>
      <c r="AN459" t="s">
        <v>878</v>
      </c>
      <c r="AO459" t="s">
        <v>878</v>
      </c>
      <c r="AP459">
        <v>8.6199999999999992</v>
      </c>
      <c r="AQ459" t="s">
        <v>878</v>
      </c>
      <c r="AR459" t="s">
        <v>878</v>
      </c>
      <c r="AS459" t="s">
        <v>878</v>
      </c>
      <c r="AT459" t="s">
        <v>878</v>
      </c>
      <c r="AU459" t="s">
        <v>878</v>
      </c>
      <c r="AV459" t="s">
        <v>878</v>
      </c>
      <c r="AW459" t="s">
        <v>878</v>
      </c>
      <c r="AX459">
        <v>28.29</v>
      </c>
      <c r="AY459">
        <v>0.46500000000000002</v>
      </c>
      <c r="AZ459" t="s">
        <v>878</v>
      </c>
      <c r="BA459" t="s">
        <v>878</v>
      </c>
      <c r="BB459">
        <v>2.08</v>
      </c>
      <c r="BC459" t="s">
        <v>878</v>
      </c>
      <c r="BD459" t="s">
        <v>878</v>
      </c>
      <c r="BE459" t="s">
        <v>878</v>
      </c>
      <c r="BF459" t="s">
        <v>878</v>
      </c>
      <c r="BG459" t="s">
        <v>878</v>
      </c>
      <c r="BH459" t="s">
        <v>878</v>
      </c>
      <c r="BI459" t="s">
        <v>878</v>
      </c>
      <c r="BJ459">
        <v>3.9E-2</v>
      </c>
      <c r="BK459" t="s">
        <v>878</v>
      </c>
      <c r="BL459" t="s">
        <v>878</v>
      </c>
      <c r="BM459" t="s">
        <v>878</v>
      </c>
      <c r="BN459" t="s">
        <v>878</v>
      </c>
      <c r="BO459" t="s">
        <v>878</v>
      </c>
      <c r="BP459" t="s">
        <v>878</v>
      </c>
      <c r="BQ459" t="s">
        <v>878</v>
      </c>
      <c r="BR459">
        <v>13.43</v>
      </c>
      <c r="BS459">
        <v>3.8700000000000002E-3</v>
      </c>
    </row>
    <row r="460" spans="1:71" x14ac:dyDescent="0.25">
      <c r="A460" t="s">
        <v>838</v>
      </c>
      <c r="B460">
        <v>0.67410000000000003</v>
      </c>
      <c r="C460">
        <v>0.55800000000000005</v>
      </c>
      <c r="D460">
        <v>0.76629999999999998</v>
      </c>
      <c r="E460">
        <v>6.3670000000000003E-3</v>
      </c>
      <c r="F460" t="s">
        <v>878</v>
      </c>
      <c r="G460" t="s">
        <v>878</v>
      </c>
      <c r="H460">
        <v>2.1999999999999999E-5</v>
      </c>
      <c r="I460">
        <v>5.0000000000000001E-3</v>
      </c>
      <c r="J460">
        <v>0.16500000000000001</v>
      </c>
      <c r="K460">
        <v>5.7000000000000002E-2</v>
      </c>
      <c r="L460">
        <v>1.2800000000000001E-3</v>
      </c>
      <c r="M460" t="s">
        <v>878</v>
      </c>
      <c r="N460">
        <v>2.6699999999999998E-4</v>
      </c>
      <c r="O460" s="2">
        <v>0.01</v>
      </c>
      <c r="P460">
        <v>1.1900000000000001E-4</v>
      </c>
      <c r="Q460">
        <v>16.71</v>
      </c>
      <c r="R460">
        <v>7.2999999999999999E-5</v>
      </c>
      <c r="S460">
        <v>3.8999999999999999E-5</v>
      </c>
      <c r="T460">
        <v>5.5999999999999999E-5</v>
      </c>
      <c r="U460">
        <v>14.45</v>
      </c>
      <c r="V460">
        <v>4.75E-4</v>
      </c>
      <c r="W460">
        <v>9.0000000000000006E-5</v>
      </c>
      <c r="X460" t="s">
        <v>878</v>
      </c>
      <c r="Y460">
        <v>6.2000000000000003E-5</v>
      </c>
      <c r="Z460" t="s">
        <v>878</v>
      </c>
      <c r="AA460" t="s">
        <v>878</v>
      </c>
      <c r="AB460">
        <v>7.6800000000000002E-4</v>
      </c>
      <c r="AC460" t="s">
        <v>878</v>
      </c>
      <c r="AD460">
        <v>0.216</v>
      </c>
      <c r="AE460">
        <v>7.2499999999999995E-4</v>
      </c>
      <c r="AF460">
        <v>2.1900000000000001E-4</v>
      </c>
      <c r="AG460" t="s">
        <v>878</v>
      </c>
      <c r="AH460">
        <v>0.124</v>
      </c>
      <c r="AI460">
        <v>0.22800000000000001</v>
      </c>
      <c r="AJ460">
        <v>1.3100000000000001E-2</v>
      </c>
      <c r="AK460">
        <v>3.1E-2</v>
      </c>
      <c r="AL460">
        <v>8.8999999999999995E-5</v>
      </c>
      <c r="AM460">
        <v>4.4900000000000002E-4</v>
      </c>
      <c r="AN460" s="2">
        <v>5.0000000000000001E-3</v>
      </c>
      <c r="AO460" s="2">
        <v>0.01</v>
      </c>
      <c r="AP460">
        <v>8.4499999999999993</v>
      </c>
      <c r="AQ460" t="s">
        <v>878</v>
      </c>
      <c r="AR460">
        <v>1.08E-4</v>
      </c>
      <c r="AS460" t="s">
        <v>878</v>
      </c>
      <c r="AT460">
        <v>1.4499999999999999E-3</v>
      </c>
      <c r="AU460">
        <v>5.9999999999999997E-7</v>
      </c>
      <c r="AV460" t="s">
        <v>878</v>
      </c>
      <c r="AW460" t="s">
        <v>878</v>
      </c>
      <c r="AX460">
        <v>29.11</v>
      </c>
      <c r="AY460">
        <v>1.89</v>
      </c>
      <c r="AZ460">
        <v>8.6000000000000003E-5</v>
      </c>
      <c r="BA460" s="2">
        <v>2E-3</v>
      </c>
      <c r="BB460">
        <v>1.74</v>
      </c>
      <c r="BC460" t="s">
        <v>878</v>
      </c>
      <c r="BD460">
        <v>5.5099999999999995E-4</v>
      </c>
      <c r="BE460">
        <v>1.3299999999999999E-2</v>
      </c>
      <c r="BF460" t="s">
        <v>878</v>
      </c>
      <c r="BG460">
        <v>1.2E-5</v>
      </c>
      <c r="BH460" s="2">
        <v>1E-4</v>
      </c>
      <c r="BI460">
        <v>2.9999999999999997E-4</v>
      </c>
      <c r="BJ460">
        <v>2.4E-2</v>
      </c>
      <c r="BK460">
        <v>7.3200000000000001E-4</v>
      </c>
      <c r="BL460" s="2">
        <v>1.0000000000000001E-5</v>
      </c>
      <c r="BM460">
        <v>3.4499999999999998E-4</v>
      </c>
      <c r="BN460" t="s">
        <v>878</v>
      </c>
      <c r="BO460">
        <v>5.4299999999999997E-4</v>
      </c>
      <c r="BP460">
        <v>3.7800000000000003E-4</v>
      </c>
      <c r="BQ460">
        <v>3.8999999999999999E-5</v>
      </c>
      <c r="BR460">
        <v>19.97</v>
      </c>
      <c r="BS460">
        <v>2.0799999999999998E-3</v>
      </c>
    </row>
    <row r="461" spans="1:71" x14ac:dyDescent="0.25">
      <c r="A461" t="s">
        <v>839</v>
      </c>
      <c r="B461">
        <v>0.2732</v>
      </c>
      <c r="C461">
        <v>0.77800000000000002</v>
      </c>
      <c r="D461">
        <v>0.58340000000000003</v>
      </c>
      <c r="E461">
        <v>3.5349999999999999E-3</v>
      </c>
      <c r="F461" t="s">
        <v>878</v>
      </c>
      <c r="G461">
        <v>0.19500000000000001</v>
      </c>
      <c r="H461" t="s">
        <v>878</v>
      </c>
      <c r="I461">
        <v>8.8000000000000005E-3</v>
      </c>
      <c r="J461">
        <v>0.14199999999999999</v>
      </c>
      <c r="K461">
        <v>4.1500000000000002E-2</v>
      </c>
      <c r="L461">
        <v>2E-3</v>
      </c>
      <c r="M461" t="s">
        <v>878</v>
      </c>
      <c r="N461">
        <v>7.8399999999999997E-4</v>
      </c>
      <c r="O461" t="s">
        <v>878</v>
      </c>
      <c r="P461">
        <v>6.7999999999999999E-5</v>
      </c>
      <c r="Q461">
        <v>17.23</v>
      </c>
      <c r="R461">
        <v>1.3300000000000001E-4</v>
      </c>
      <c r="S461">
        <v>8.0000000000000007E-5</v>
      </c>
      <c r="T461" t="s">
        <v>878</v>
      </c>
      <c r="U461">
        <v>17.05</v>
      </c>
      <c r="V461">
        <v>3.5100000000000002E-4</v>
      </c>
      <c r="W461">
        <v>1.6200000000000001E-4</v>
      </c>
      <c r="X461" s="2">
        <v>1E-4</v>
      </c>
      <c r="Y461">
        <v>9.5000000000000005E-5</v>
      </c>
      <c r="Z461" t="s">
        <v>878</v>
      </c>
      <c r="AA461">
        <v>2.6999999999999999E-5</v>
      </c>
      <c r="AB461">
        <v>1.4300000000000001E-3</v>
      </c>
      <c r="AC461" t="s">
        <v>878</v>
      </c>
      <c r="AD461">
        <v>0.33500000000000002</v>
      </c>
      <c r="AE461">
        <v>8.4500000000000005E-4</v>
      </c>
      <c r="AF461">
        <v>2.8899999999999998E-4</v>
      </c>
      <c r="AG461" t="s">
        <v>878</v>
      </c>
      <c r="AH461">
        <v>0.122</v>
      </c>
      <c r="AI461">
        <v>0.36799999999999999</v>
      </c>
      <c r="AJ461">
        <v>1.41E-2</v>
      </c>
      <c r="AK461">
        <v>3.4000000000000002E-2</v>
      </c>
      <c r="AL461">
        <v>1.17E-4</v>
      </c>
      <c r="AM461">
        <v>9.6199999999999996E-4</v>
      </c>
      <c r="AN461" t="s">
        <v>878</v>
      </c>
      <c r="AO461" t="s">
        <v>878</v>
      </c>
      <c r="AP461">
        <v>7.98</v>
      </c>
      <c r="AQ461" t="s">
        <v>878</v>
      </c>
      <c r="AR461">
        <v>2.4800000000000001E-4</v>
      </c>
      <c r="AS461" t="s">
        <v>878</v>
      </c>
      <c r="AT461">
        <v>1.9E-3</v>
      </c>
      <c r="AU461" t="s">
        <v>878</v>
      </c>
      <c r="AV461" t="s">
        <v>878</v>
      </c>
      <c r="AW461" t="s">
        <v>878</v>
      </c>
      <c r="AX461">
        <v>27.88</v>
      </c>
      <c r="AY461">
        <v>0.76959999999999995</v>
      </c>
      <c r="AZ461">
        <v>1.07E-4</v>
      </c>
      <c r="BA461" t="s">
        <v>878</v>
      </c>
      <c r="BB461">
        <v>1.79</v>
      </c>
      <c r="BC461">
        <v>1.7699999999999999E-4</v>
      </c>
      <c r="BD461">
        <v>4.0299999999999998E-4</v>
      </c>
      <c r="BE461">
        <v>1.64E-3</v>
      </c>
      <c r="BF461">
        <v>9.0999999999999993E-6</v>
      </c>
      <c r="BG461">
        <v>2.3E-5</v>
      </c>
      <c r="BH461" s="2">
        <v>5.0000000000000001E-4</v>
      </c>
      <c r="BI461">
        <v>3.8400000000000001E-4</v>
      </c>
      <c r="BJ461">
        <v>2.7E-2</v>
      </c>
      <c r="BK461">
        <v>1.2800000000000001E-3</v>
      </c>
      <c r="BL461">
        <v>1.1E-5</v>
      </c>
      <c r="BM461">
        <v>2.1900000000000001E-4</v>
      </c>
      <c r="BN461" t="s">
        <v>878</v>
      </c>
      <c r="BO461">
        <v>4.7600000000000002E-4</v>
      </c>
      <c r="BP461">
        <v>5.9800000000000001E-4</v>
      </c>
      <c r="BQ461">
        <v>7.7999999999999999E-5</v>
      </c>
      <c r="BR461">
        <v>18.440000000000001</v>
      </c>
      <c r="BS461">
        <v>3.3999999999999998E-3</v>
      </c>
    </row>
    <row r="462" spans="1:71" x14ac:dyDescent="0.25">
      <c r="A462" t="s">
        <v>840</v>
      </c>
      <c r="B462">
        <v>4.81E-3</v>
      </c>
      <c r="C462" t="s">
        <v>878</v>
      </c>
      <c r="D462" t="s">
        <v>878</v>
      </c>
      <c r="E462">
        <v>4.7039999999999998E-3</v>
      </c>
      <c r="F462" t="s">
        <v>878</v>
      </c>
      <c r="G462" t="s">
        <v>878</v>
      </c>
      <c r="H462" t="s">
        <v>878</v>
      </c>
      <c r="I462" t="s">
        <v>878</v>
      </c>
      <c r="J462" t="s">
        <v>878</v>
      </c>
      <c r="K462" t="s">
        <v>878</v>
      </c>
      <c r="L462" t="s">
        <v>878</v>
      </c>
      <c r="M462" t="s">
        <v>878</v>
      </c>
      <c r="N462" t="s">
        <v>878</v>
      </c>
      <c r="O462" t="s">
        <v>878</v>
      </c>
      <c r="P462" t="s">
        <v>878</v>
      </c>
      <c r="Q462" t="s">
        <v>878</v>
      </c>
      <c r="R462" t="s">
        <v>878</v>
      </c>
      <c r="S462" t="s">
        <v>878</v>
      </c>
      <c r="T462" t="s">
        <v>878</v>
      </c>
      <c r="U462" t="s">
        <v>878</v>
      </c>
      <c r="V462" t="s">
        <v>878</v>
      </c>
      <c r="W462" t="s">
        <v>878</v>
      </c>
      <c r="X462" t="s">
        <v>878</v>
      </c>
      <c r="Y462" t="s">
        <v>878</v>
      </c>
      <c r="Z462" t="s">
        <v>878</v>
      </c>
      <c r="AA462" t="s">
        <v>878</v>
      </c>
      <c r="AB462" t="s">
        <v>878</v>
      </c>
      <c r="AC462" t="s">
        <v>878</v>
      </c>
      <c r="AD462" t="s">
        <v>878</v>
      </c>
      <c r="AE462" t="s">
        <v>878</v>
      </c>
      <c r="AF462" t="s">
        <v>878</v>
      </c>
      <c r="AG462" t="s">
        <v>878</v>
      </c>
      <c r="AH462" t="s">
        <v>878</v>
      </c>
      <c r="AI462" t="s">
        <v>878</v>
      </c>
      <c r="AJ462" t="s">
        <v>878</v>
      </c>
      <c r="AK462" t="s">
        <v>878</v>
      </c>
      <c r="AL462" t="s">
        <v>878</v>
      </c>
      <c r="AM462" t="s">
        <v>878</v>
      </c>
      <c r="AN462" t="s">
        <v>878</v>
      </c>
      <c r="AO462" t="s">
        <v>878</v>
      </c>
      <c r="AP462" t="s">
        <v>878</v>
      </c>
      <c r="AQ462" t="s">
        <v>878</v>
      </c>
      <c r="AR462" t="s">
        <v>878</v>
      </c>
      <c r="AS462" t="s">
        <v>878</v>
      </c>
      <c r="AT462" t="s">
        <v>878</v>
      </c>
      <c r="AU462" t="s">
        <v>878</v>
      </c>
      <c r="AV462" t="s">
        <v>878</v>
      </c>
      <c r="AW462" t="s">
        <v>878</v>
      </c>
      <c r="AX462" t="s">
        <v>878</v>
      </c>
      <c r="AY462" t="s">
        <v>878</v>
      </c>
      <c r="AZ462" t="s">
        <v>878</v>
      </c>
      <c r="BA462" t="s">
        <v>878</v>
      </c>
      <c r="BB462" t="s">
        <v>878</v>
      </c>
      <c r="BC462" t="s">
        <v>878</v>
      </c>
      <c r="BD462" t="s">
        <v>878</v>
      </c>
      <c r="BE462" t="s">
        <v>878</v>
      </c>
      <c r="BF462" t="s">
        <v>878</v>
      </c>
      <c r="BG462" t="s">
        <v>878</v>
      </c>
      <c r="BH462" t="s">
        <v>878</v>
      </c>
      <c r="BI462" t="s">
        <v>878</v>
      </c>
      <c r="BJ462" t="s">
        <v>878</v>
      </c>
      <c r="BK462" t="s">
        <v>878</v>
      </c>
      <c r="BL462" t="s">
        <v>878</v>
      </c>
      <c r="BM462" t="s">
        <v>878</v>
      </c>
      <c r="BN462" t="s">
        <v>878</v>
      </c>
      <c r="BO462" t="s">
        <v>878</v>
      </c>
      <c r="BP462" t="s">
        <v>878</v>
      </c>
      <c r="BQ462" t="s">
        <v>878</v>
      </c>
      <c r="BR462" t="s">
        <v>878</v>
      </c>
      <c r="BS462" t="s">
        <v>878</v>
      </c>
    </row>
    <row r="463" spans="1:71" x14ac:dyDescent="0.25">
      <c r="A463" t="s">
        <v>841</v>
      </c>
      <c r="B463" t="s">
        <v>878</v>
      </c>
      <c r="C463" t="s">
        <v>878</v>
      </c>
      <c r="D463" t="s">
        <v>878</v>
      </c>
      <c r="E463" t="s">
        <v>878</v>
      </c>
      <c r="F463" t="s">
        <v>878</v>
      </c>
      <c r="G463" t="s">
        <v>878</v>
      </c>
      <c r="H463" t="s">
        <v>878</v>
      </c>
      <c r="I463" t="s">
        <v>878</v>
      </c>
      <c r="J463" t="s">
        <v>878</v>
      </c>
      <c r="K463" t="s">
        <v>878</v>
      </c>
      <c r="L463" t="s">
        <v>878</v>
      </c>
      <c r="M463" t="s">
        <v>878</v>
      </c>
      <c r="N463" t="s">
        <v>878</v>
      </c>
      <c r="O463" t="s">
        <v>878</v>
      </c>
      <c r="P463" t="s">
        <v>878</v>
      </c>
      <c r="Q463" t="s">
        <v>878</v>
      </c>
      <c r="R463" t="s">
        <v>878</v>
      </c>
      <c r="S463" t="s">
        <v>878</v>
      </c>
      <c r="T463" t="s">
        <v>878</v>
      </c>
      <c r="U463" t="s">
        <v>878</v>
      </c>
      <c r="V463" t="s">
        <v>878</v>
      </c>
      <c r="W463" t="s">
        <v>878</v>
      </c>
      <c r="X463" t="s">
        <v>878</v>
      </c>
      <c r="Y463" t="s">
        <v>878</v>
      </c>
      <c r="Z463" t="s">
        <v>878</v>
      </c>
      <c r="AA463" t="s">
        <v>878</v>
      </c>
      <c r="AB463" t="s">
        <v>878</v>
      </c>
      <c r="AC463" t="s">
        <v>878</v>
      </c>
      <c r="AD463" t="s">
        <v>878</v>
      </c>
      <c r="AE463" t="s">
        <v>878</v>
      </c>
      <c r="AF463" t="s">
        <v>878</v>
      </c>
      <c r="AG463" t="s">
        <v>878</v>
      </c>
      <c r="AH463" t="s">
        <v>878</v>
      </c>
      <c r="AI463" t="s">
        <v>878</v>
      </c>
      <c r="AJ463" t="s">
        <v>878</v>
      </c>
      <c r="AK463" t="s">
        <v>878</v>
      </c>
      <c r="AL463" t="s">
        <v>878</v>
      </c>
      <c r="AM463" t="s">
        <v>878</v>
      </c>
      <c r="AN463" t="s">
        <v>878</v>
      </c>
      <c r="AO463" t="s">
        <v>878</v>
      </c>
      <c r="AP463" t="s">
        <v>878</v>
      </c>
      <c r="AQ463" t="s">
        <v>878</v>
      </c>
      <c r="AR463" t="s">
        <v>878</v>
      </c>
      <c r="AS463" t="s">
        <v>878</v>
      </c>
      <c r="AT463" t="s">
        <v>878</v>
      </c>
      <c r="AU463" t="s">
        <v>878</v>
      </c>
      <c r="AV463" t="s">
        <v>878</v>
      </c>
      <c r="AW463" t="s">
        <v>878</v>
      </c>
      <c r="AX463" t="s">
        <v>878</v>
      </c>
      <c r="AY463" t="s">
        <v>878</v>
      </c>
      <c r="AZ463" t="s">
        <v>878</v>
      </c>
      <c r="BA463" t="s">
        <v>878</v>
      </c>
      <c r="BB463" t="s">
        <v>878</v>
      </c>
      <c r="BC463" t="s">
        <v>878</v>
      </c>
      <c r="BD463" t="s">
        <v>878</v>
      </c>
      <c r="BE463" t="s">
        <v>878</v>
      </c>
      <c r="BF463" t="s">
        <v>878</v>
      </c>
      <c r="BG463" t="s">
        <v>878</v>
      </c>
      <c r="BH463" t="s">
        <v>878</v>
      </c>
      <c r="BI463" t="s">
        <v>878</v>
      </c>
      <c r="BJ463" t="s">
        <v>878</v>
      </c>
      <c r="BK463" t="s">
        <v>878</v>
      </c>
      <c r="BL463" t="s">
        <v>878</v>
      </c>
      <c r="BM463" t="s">
        <v>878</v>
      </c>
      <c r="BN463" t="s">
        <v>878</v>
      </c>
      <c r="BO463" t="s">
        <v>878</v>
      </c>
      <c r="BP463" t="s">
        <v>878</v>
      </c>
      <c r="BQ463" t="s">
        <v>878</v>
      </c>
      <c r="BR463" t="s">
        <v>878</v>
      </c>
      <c r="BS463" t="s">
        <v>878</v>
      </c>
    </row>
    <row r="464" spans="1:71" x14ac:dyDescent="0.25">
      <c r="A464" t="s">
        <v>842</v>
      </c>
      <c r="B464">
        <v>3.44E-2</v>
      </c>
      <c r="C464">
        <v>0.04</v>
      </c>
      <c r="D464">
        <v>5.8200000000000002E-2</v>
      </c>
      <c r="E464">
        <v>1.5E-3</v>
      </c>
      <c r="F464" t="s">
        <v>878</v>
      </c>
      <c r="G464">
        <v>5.8400000000000001E-2</v>
      </c>
      <c r="H464" s="2">
        <v>5.0000000000000004E-6</v>
      </c>
      <c r="I464">
        <v>3.7500000000000001E-4</v>
      </c>
      <c r="J464">
        <v>1.7000000000000001E-2</v>
      </c>
      <c r="K464">
        <v>2.5500000000000002E-3</v>
      </c>
      <c r="L464">
        <v>6.4999999999999994E-5</v>
      </c>
      <c r="M464" t="s">
        <v>878</v>
      </c>
      <c r="N464">
        <v>7.4899999999999994E-2</v>
      </c>
      <c r="O464" s="2">
        <v>0.01</v>
      </c>
      <c r="P464">
        <v>8.1999999999999994E-6</v>
      </c>
      <c r="Q464">
        <v>44.73</v>
      </c>
      <c r="R464" s="2">
        <v>5.0000000000000002E-5</v>
      </c>
      <c r="S464" s="2">
        <v>1.0000000000000001E-5</v>
      </c>
      <c r="T464" s="2">
        <v>1.0000000000000001E-5</v>
      </c>
      <c r="U464">
        <v>1.05</v>
      </c>
      <c r="V464">
        <v>2.5999999999999998E-5</v>
      </c>
      <c r="W464" s="2">
        <v>1.0000000000000001E-5</v>
      </c>
      <c r="X464" t="s">
        <v>878</v>
      </c>
      <c r="Y464" s="2">
        <v>1.0000000000000001E-5</v>
      </c>
      <c r="Z464" t="s">
        <v>878</v>
      </c>
      <c r="AA464" t="s">
        <v>878</v>
      </c>
      <c r="AB464">
        <v>3.6000000000000001E-5</v>
      </c>
      <c r="AC464" t="s">
        <v>878</v>
      </c>
      <c r="AD464">
        <v>0.02</v>
      </c>
      <c r="AE464" t="s">
        <v>878</v>
      </c>
      <c r="AF464" t="s">
        <v>878</v>
      </c>
      <c r="AG464" t="s">
        <v>878</v>
      </c>
      <c r="AH464">
        <v>0.01</v>
      </c>
      <c r="AI464">
        <v>1.2E-2</v>
      </c>
      <c r="AJ464">
        <v>7.2900000000000005E-4</v>
      </c>
      <c r="AK464">
        <v>0.01</v>
      </c>
      <c r="AL464">
        <v>9.3000000000000007E-6</v>
      </c>
      <c r="AM464">
        <v>2.9E-5</v>
      </c>
      <c r="AN464">
        <v>1.48</v>
      </c>
      <c r="AO464" s="2">
        <v>0.01</v>
      </c>
      <c r="AP464">
        <v>0.374</v>
      </c>
      <c r="AQ464">
        <v>1.2789999999999999E-2</v>
      </c>
      <c r="AR464" s="2">
        <v>1.0000000000000001E-5</v>
      </c>
      <c r="AS464">
        <v>2.1900000000000001E-3</v>
      </c>
      <c r="AT464">
        <v>1.9699999999999999E-4</v>
      </c>
      <c r="AU464" s="2">
        <v>5.0000000000000004E-6</v>
      </c>
      <c r="AV464" t="s">
        <v>878</v>
      </c>
      <c r="AW464" t="s">
        <v>878</v>
      </c>
      <c r="AX464">
        <v>38.33</v>
      </c>
      <c r="AY464">
        <v>8.1799999999999998E-2</v>
      </c>
      <c r="AZ464" s="2">
        <v>1E-4</v>
      </c>
      <c r="BA464">
        <v>7.1000000000000004E-3</v>
      </c>
      <c r="BB464">
        <v>0.22</v>
      </c>
      <c r="BC464" t="s">
        <v>878</v>
      </c>
      <c r="BD464">
        <v>4.8000000000000001E-5</v>
      </c>
      <c r="BE464">
        <v>4.9600000000000002E-4</v>
      </c>
      <c r="BF464" t="s">
        <v>878</v>
      </c>
      <c r="BG464" s="2">
        <v>5.0000000000000004E-6</v>
      </c>
      <c r="BH464">
        <v>1.9000000000000001E-4</v>
      </c>
      <c r="BI464" s="2">
        <v>5.0000000000000002E-5</v>
      </c>
      <c r="BJ464">
        <v>3.0000000000000001E-3</v>
      </c>
      <c r="BK464">
        <v>6.0000000000000002E-5</v>
      </c>
      <c r="BL464" s="2">
        <v>1.0000000000000001E-5</v>
      </c>
      <c r="BM464">
        <v>2.5999999999999998E-5</v>
      </c>
      <c r="BN464" t="s">
        <v>878</v>
      </c>
      <c r="BO464">
        <v>1.12E-4</v>
      </c>
      <c r="BP464">
        <v>2.5999999999999998E-5</v>
      </c>
      <c r="BQ464" s="2">
        <v>1.0000000000000001E-5</v>
      </c>
      <c r="BR464">
        <v>0.86199999999999999</v>
      </c>
      <c r="BS464">
        <v>1.3300000000000001E-4</v>
      </c>
    </row>
    <row r="465" spans="1:71" x14ac:dyDescent="0.25">
      <c r="A465" t="s">
        <v>843</v>
      </c>
      <c r="B465">
        <v>3.9699999999999996E-3</v>
      </c>
      <c r="C465">
        <v>1.6</v>
      </c>
      <c r="D465">
        <v>1.43E-2</v>
      </c>
      <c r="E465">
        <v>5.4850000000000003E-3</v>
      </c>
      <c r="F465" t="s">
        <v>878</v>
      </c>
      <c r="G465">
        <v>1.2200000000000001E-2</v>
      </c>
      <c r="H465" s="2">
        <v>5.0000000000000002E-5</v>
      </c>
      <c r="I465">
        <v>2.3800000000000002E-3</v>
      </c>
      <c r="J465">
        <v>0.70199999999999996</v>
      </c>
      <c r="K465">
        <v>6.4099999999999997E-4</v>
      </c>
      <c r="L465">
        <v>1.82E-3</v>
      </c>
      <c r="M465" t="s">
        <v>878</v>
      </c>
      <c r="N465">
        <v>9.4999999999999998E-3</v>
      </c>
      <c r="O465">
        <v>3.9500000000000004E-3</v>
      </c>
      <c r="P465" t="s">
        <v>878</v>
      </c>
      <c r="Q465">
        <v>23.36</v>
      </c>
      <c r="R465">
        <v>1.02E-4</v>
      </c>
      <c r="S465">
        <v>5.3999999999999998E-5</v>
      </c>
      <c r="T465">
        <v>4.3000000000000002E-5</v>
      </c>
      <c r="U465">
        <v>25.75</v>
      </c>
      <c r="V465">
        <v>3.9300000000000001E-4</v>
      </c>
      <c r="W465">
        <v>1.3200000000000001E-4</v>
      </c>
      <c r="X465" t="s">
        <v>878</v>
      </c>
      <c r="Y465">
        <v>7.1000000000000005E-5</v>
      </c>
      <c r="Z465">
        <v>1.92E-4</v>
      </c>
      <c r="AA465">
        <v>1.9000000000000001E-5</v>
      </c>
      <c r="AB465">
        <v>1.54E-4</v>
      </c>
      <c r="AC465" t="s">
        <v>878</v>
      </c>
      <c r="AD465">
        <v>0.63400000000000001</v>
      </c>
      <c r="AE465">
        <v>1.0300000000000001E-3</v>
      </c>
      <c r="AF465" t="s">
        <v>878</v>
      </c>
      <c r="AG465">
        <v>8.3000000000000002E-6</v>
      </c>
      <c r="AH465">
        <v>0.30099999999999999</v>
      </c>
      <c r="AI465">
        <v>8.0000000000000002E-3</v>
      </c>
      <c r="AJ465">
        <v>0.2535</v>
      </c>
      <c r="AK465">
        <v>0.35699999999999998</v>
      </c>
      <c r="AL465">
        <v>2.1000000000000001E-4</v>
      </c>
      <c r="AM465">
        <v>7.5500000000000003E-4</v>
      </c>
      <c r="AN465" t="s">
        <v>878</v>
      </c>
      <c r="AO465">
        <v>1.4E-2</v>
      </c>
      <c r="AP465">
        <v>2.3E-2</v>
      </c>
      <c r="AQ465">
        <v>5.2899999999999998E-5</v>
      </c>
      <c r="AR465">
        <v>1.9799999999999999E-4</v>
      </c>
      <c r="AS465">
        <v>4.4000000000000002E-6</v>
      </c>
      <c r="AT465" t="s">
        <v>878</v>
      </c>
      <c r="AU465">
        <v>6.1499999999999999E-4</v>
      </c>
      <c r="AV465" t="s">
        <v>878</v>
      </c>
      <c r="AW465" t="s">
        <v>878</v>
      </c>
      <c r="AX465">
        <v>30.18</v>
      </c>
      <c r="AY465">
        <v>5.4999999999999997E-3</v>
      </c>
      <c r="AZ465">
        <v>4.9399999999999997E-4</v>
      </c>
      <c r="BA465">
        <v>1.9400000000000001E-2</v>
      </c>
      <c r="BB465">
        <v>4.9361128000000001</v>
      </c>
      <c r="BC465" t="s">
        <v>878</v>
      </c>
      <c r="BD465">
        <v>1.64E-4</v>
      </c>
      <c r="BE465">
        <v>1.49E-2</v>
      </c>
      <c r="BF465">
        <v>9.9000000000000001E-6</v>
      </c>
      <c r="BG465">
        <v>1.7E-5</v>
      </c>
      <c r="BH465" t="s">
        <v>878</v>
      </c>
      <c r="BI465">
        <v>2.4399999999999999E-4</v>
      </c>
      <c r="BJ465">
        <v>0.105</v>
      </c>
      <c r="BK465">
        <v>5.1999999999999997E-5</v>
      </c>
      <c r="BL465">
        <v>7.5000000000000002E-6</v>
      </c>
      <c r="BM465">
        <v>8.6000000000000003E-5</v>
      </c>
      <c r="BN465" t="s">
        <v>878</v>
      </c>
      <c r="BO465">
        <v>2.9500000000000001E-4</v>
      </c>
      <c r="BP465">
        <v>5.4100000000000003E-4</v>
      </c>
      <c r="BQ465">
        <v>5.3000000000000001E-5</v>
      </c>
      <c r="BR465">
        <v>8.8499999999999995E-2</v>
      </c>
      <c r="BS465">
        <v>2.49E-3</v>
      </c>
    </row>
    <row r="466" spans="1:71" x14ac:dyDescent="0.25">
      <c r="A466" t="s">
        <v>845</v>
      </c>
      <c r="B466">
        <v>1.83E-2</v>
      </c>
      <c r="C466">
        <v>0.69599999999999995</v>
      </c>
      <c r="D466">
        <v>0.3483</v>
      </c>
      <c r="E466" t="s">
        <v>878</v>
      </c>
      <c r="F466" t="s">
        <v>878</v>
      </c>
      <c r="G466">
        <v>2.1299999999999999E-2</v>
      </c>
      <c r="H466">
        <v>2.3E-5</v>
      </c>
      <c r="I466">
        <v>1.11E-2</v>
      </c>
      <c r="J466">
        <v>0.52200000000000002</v>
      </c>
      <c r="K466">
        <v>2.7699999999999999E-3</v>
      </c>
      <c r="L466">
        <v>1.3600000000000001E-3</v>
      </c>
      <c r="M466" t="s">
        <v>878</v>
      </c>
      <c r="N466">
        <v>3.4799999999999998E-2</v>
      </c>
      <c r="O466">
        <v>3.0899999999999999E-3</v>
      </c>
      <c r="P466" t="s">
        <v>878</v>
      </c>
      <c r="Q466">
        <v>30.22</v>
      </c>
      <c r="R466">
        <v>9.2E-5</v>
      </c>
      <c r="S466">
        <v>4.6999999999999997E-5</v>
      </c>
      <c r="T466">
        <v>3.0000000000000001E-5</v>
      </c>
      <c r="U466">
        <v>21.45</v>
      </c>
      <c r="V466">
        <v>4.1199999999999999E-4</v>
      </c>
      <c r="W466">
        <v>1.1E-4</v>
      </c>
      <c r="X466" t="s">
        <v>878</v>
      </c>
      <c r="Y466">
        <v>5.8999999999999998E-5</v>
      </c>
      <c r="Z466" t="s">
        <v>878</v>
      </c>
      <c r="AA466" t="s">
        <v>878</v>
      </c>
      <c r="AB466">
        <v>7.1199999999999996E-4</v>
      </c>
      <c r="AC466" t="s">
        <v>878</v>
      </c>
      <c r="AD466">
        <v>0.18099999999999999</v>
      </c>
      <c r="AE466">
        <v>7.5699999999999997E-4</v>
      </c>
      <c r="AF466">
        <v>2.12E-4</v>
      </c>
      <c r="AG466" t="s">
        <v>878</v>
      </c>
      <c r="AH466">
        <v>0.307</v>
      </c>
      <c r="AI466">
        <v>2.1999999999999999E-2</v>
      </c>
      <c r="AJ466">
        <v>6.6100000000000006E-2</v>
      </c>
      <c r="AK466">
        <v>0.111</v>
      </c>
      <c r="AL466">
        <v>1.1E-4</v>
      </c>
      <c r="AM466">
        <v>5.6300000000000002E-4</v>
      </c>
      <c r="AN466">
        <v>0.3548</v>
      </c>
      <c r="AO466">
        <v>2.5000000000000001E-2</v>
      </c>
      <c r="AP466">
        <v>0.22500000000000001</v>
      </c>
      <c r="AQ466" t="s">
        <v>878</v>
      </c>
      <c r="AR466">
        <v>1.5300000000000001E-4</v>
      </c>
      <c r="AS466" t="s">
        <v>878</v>
      </c>
      <c r="AT466">
        <v>8.8099999999999995E-4</v>
      </c>
      <c r="AU466">
        <v>4.3999999999999999E-5</v>
      </c>
      <c r="AV466" t="s">
        <v>878</v>
      </c>
      <c r="AW466" t="s">
        <v>878</v>
      </c>
      <c r="AX466">
        <v>31.44</v>
      </c>
      <c r="AY466">
        <v>4.8899999999999999E-2</v>
      </c>
      <c r="AZ466">
        <v>1.34E-4</v>
      </c>
      <c r="BA466">
        <v>8.3000000000000001E-3</v>
      </c>
      <c r="BB466">
        <v>3.15</v>
      </c>
      <c r="BC466">
        <v>1.2300000000000001E-4</v>
      </c>
      <c r="BD466">
        <v>4.8700000000000002E-3</v>
      </c>
      <c r="BE466">
        <v>2.5500000000000002E-3</v>
      </c>
      <c r="BF466" t="s">
        <v>878</v>
      </c>
      <c r="BG466">
        <v>1.5E-5</v>
      </c>
      <c r="BH466">
        <v>1.3799999999999999E-3</v>
      </c>
      <c r="BI466">
        <v>2.7700000000000001E-4</v>
      </c>
      <c r="BJ466">
        <v>0.04</v>
      </c>
      <c r="BK466">
        <v>2.81E-3</v>
      </c>
      <c r="BL466" s="2">
        <v>1.0000000000000001E-5</v>
      </c>
      <c r="BM466">
        <v>4.2200000000000001E-4</v>
      </c>
      <c r="BN466" t="s">
        <v>878</v>
      </c>
      <c r="BO466">
        <v>9.7499999999999996E-4</v>
      </c>
      <c r="BP466">
        <v>4.4799999999999999E-4</v>
      </c>
      <c r="BQ466">
        <v>4.6999999999999997E-5</v>
      </c>
      <c r="BR466">
        <v>0.60199999999999998</v>
      </c>
      <c r="BS466">
        <v>2.0600000000000002E-3</v>
      </c>
    </row>
    <row r="467" spans="1:71" x14ac:dyDescent="0.25">
      <c r="A467" t="s">
        <v>846</v>
      </c>
      <c r="B467">
        <v>3.7299999999999998E-3</v>
      </c>
      <c r="C467">
        <v>0.24299999999999999</v>
      </c>
      <c r="D467">
        <v>0.12770000000000001</v>
      </c>
      <c r="E467">
        <v>4.5199999999999998E-4</v>
      </c>
      <c r="F467" t="s">
        <v>878</v>
      </c>
      <c r="G467">
        <v>9.2500000000000004E-4</v>
      </c>
      <c r="H467" s="2">
        <v>5.0000000000000004E-6</v>
      </c>
      <c r="I467">
        <v>8.9999999999999993E-3</v>
      </c>
      <c r="J467">
        <v>0.35099999999999998</v>
      </c>
      <c r="K467">
        <v>3.29E-3</v>
      </c>
      <c r="L467">
        <v>2.1900000000000001E-4</v>
      </c>
      <c r="M467" t="s">
        <v>878</v>
      </c>
      <c r="N467">
        <v>3.5700000000000003E-2</v>
      </c>
      <c r="O467">
        <v>2.81E-3</v>
      </c>
      <c r="P467">
        <v>2.5000000000000001E-5</v>
      </c>
      <c r="Q467">
        <v>22.6</v>
      </c>
      <c r="R467" t="s">
        <v>878</v>
      </c>
      <c r="S467" t="s">
        <v>878</v>
      </c>
      <c r="T467" t="s">
        <v>878</v>
      </c>
      <c r="U467">
        <v>28.91</v>
      </c>
      <c r="V467">
        <v>5.0799999999999999E-4</v>
      </c>
      <c r="W467">
        <v>1.9000000000000001E-5</v>
      </c>
      <c r="X467" t="s">
        <v>878</v>
      </c>
      <c r="Y467">
        <v>2.1999999999999999E-5</v>
      </c>
      <c r="Z467" t="s">
        <v>878</v>
      </c>
      <c r="AA467" t="s">
        <v>878</v>
      </c>
      <c r="AB467">
        <v>2.3E-3</v>
      </c>
      <c r="AC467" t="s">
        <v>878</v>
      </c>
      <c r="AD467" t="s">
        <v>878</v>
      </c>
      <c r="AE467">
        <v>1.1900000000000001E-4</v>
      </c>
      <c r="AF467">
        <v>9.1000000000000003E-5</v>
      </c>
      <c r="AG467" t="s">
        <v>878</v>
      </c>
      <c r="AH467">
        <v>0.73099999999999998</v>
      </c>
      <c r="AI467">
        <v>0.02</v>
      </c>
      <c r="AJ467">
        <v>6.4999999999999997E-3</v>
      </c>
      <c r="AK467">
        <v>2.9000000000000001E-2</v>
      </c>
      <c r="AL467">
        <v>3.6000000000000001E-5</v>
      </c>
      <c r="AM467" t="s">
        <v>878</v>
      </c>
      <c r="AN467" t="s">
        <v>878</v>
      </c>
      <c r="AO467" t="s">
        <v>878</v>
      </c>
      <c r="AP467">
        <v>0.2697</v>
      </c>
      <c r="AQ467" t="s">
        <v>878</v>
      </c>
      <c r="AR467">
        <v>2.3E-5</v>
      </c>
      <c r="AS467" t="s">
        <v>878</v>
      </c>
      <c r="AT467">
        <v>2.1800000000000001E-4</v>
      </c>
      <c r="AU467">
        <v>1.5999999999999999E-5</v>
      </c>
      <c r="AV467" t="s">
        <v>878</v>
      </c>
      <c r="AW467" t="s">
        <v>878</v>
      </c>
      <c r="AX467">
        <v>29.02</v>
      </c>
      <c r="AY467">
        <v>3.49E-3</v>
      </c>
      <c r="AZ467">
        <v>8.1000000000000004E-5</v>
      </c>
      <c r="BA467">
        <v>2.7E-2</v>
      </c>
      <c r="BB467">
        <v>2.14</v>
      </c>
      <c r="BC467" t="s">
        <v>878</v>
      </c>
      <c r="BD467">
        <v>1.75E-3</v>
      </c>
      <c r="BE467">
        <v>6.3599999999999996E-4</v>
      </c>
      <c r="BF467" s="2">
        <v>5.0000000000000004E-6</v>
      </c>
      <c r="BG467" t="s">
        <v>878</v>
      </c>
      <c r="BH467">
        <v>5.4999999999999997E-3</v>
      </c>
      <c r="BI467">
        <v>3.0000000000000001E-5</v>
      </c>
      <c r="BJ467">
        <v>1.2E-2</v>
      </c>
      <c r="BK467">
        <v>1.5300000000000001E-4</v>
      </c>
      <c r="BL467" t="s">
        <v>878</v>
      </c>
      <c r="BM467">
        <v>1.11E-4</v>
      </c>
      <c r="BN467" t="s">
        <v>878</v>
      </c>
      <c r="BO467">
        <v>2.4399999999999999E-4</v>
      </c>
      <c r="BP467">
        <v>1.65E-4</v>
      </c>
      <c r="BQ467" t="s">
        <v>878</v>
      </c>
      <c r="BR467">
        <v>1.29</v>
      </c>
      <c r="BS467">
        <v>9.0899999999999998E-4</v>
      </c>
    </row>
    <row r="468" spans="1:71" x14ac:dyDescent="0.25">
      <c r="A468" t="s">
        <v>847</v>
      </c>
      <c r="B468" t="s">
        <v>878</v>
      </c>
      <c r="C468">
        <v>10.77</v>
      </c>
      <c r="D468">
        <v>5.3600000000000002E-4</v>
      </c>
      <c r="E468" t="s">
        <v>878</v>
      </c>
      <c r="F468" t="s">
        <v>878</v>
      </c>
      <c r="G468">
        <v>3.96E-3</v>
      </c>
      <c r="H468">
        <v>4.9800000000000001E-3</v>
      </c>
      <c r="I468">
        <v>2.1100000000000001E-4</v>
      </c>
      <c r="J468">
        <v>0.45</v>
      </c>
      <c r="K468" t="s">
        <v>878</v>
      </c>
      <c r="L468">
        <v>4.15E-4</v>
      </c>
      <c r="M468" t="s">
        <v>878</v>
      </c>
      <c r="N468">
        <v>4.95E-4</v>
      </c>
      <c r="O468">
        <v>8.0999999999999996E-3</v>
      </c>
      <c r="P468">
        <v>8.8000000000000005E-3</v>
      </c>
      <c r="Q468">
        <v>2.5400000000000002E-3</v>
      </c>
      <c r="R468">
        <v>6.7000000000000002E-5</v>
      </c>
      <c r="S468">
        <v>2.3E-5</v>
      </c>
      <c r="T468" t="s">
        <v>878</v>
      </c>
      <c r="U468">
        <v>1.62</v>
      </c>
      <c r="V468">
        <v>8.2000000000000007E-3</v>
      </c>
      <c r="W468">
        <v>1.08E-4</v>
      </c>
      <c r="X468">
        <v>4.3100000000000001E-4</v>
      </c>
      <c r="Y468">
        <v>1.9799999999999999E-4</v>
      </c>
      <c r="Z468" t="s">
        <v>878</v>
      </c>
      <c r="AA468">
        <v>9.0000000000000002E-6</v>
      </c>
      <c r="AB468" t="s">
        <v>878</v>
      </c>
      <c r="AC468" t="s">
        <v>878</v>
      </c>
      <c r="AD468">
        <v>0.5</v>
      </c>
      <c r="AE468">
        <v>1.6799999999999999E-4</v>
      </c>
      <c r="AF468">
        <v>2.6480486000000001</v>
      </c>
      <c r="AG468" t="s">
        <v>878</v>
      </c>
      <c r="AH468">
        <v>0.41</v>
      </c>
      <c r="AI468">
        <v>0.14299999999999999</v>
      </c>
      <c r="AJ468">
        <v>2.0599999999999999E-4</v>
      </c>
      <c r="AK468">
        <v>0.69299999999999995</v>
      </c>
      <c r="AL468">
        <v>7.4999999999999997E-3</v>
      </c>
      <c r="AM468">
        <v>1.8699999999999999E-4</v>
      </c>
      <c r="AN468">
        <v>5.1999999999999998E-3</v>
      </c>
      <c r="AO468">
        <v>1.6E-2</v>
      </c>
      <c r="AP468">
        <v>5.1699999999999999E-4</v>
      </c>
      <c r="AQ468" t="s">
        <v>878</v>
      </c>
      <c r="AR468">
        <v>5.1999999999999997E-5</v>
      </c>
      <c r="AS468" t="s">
        <v>878</v>
      </c>
      <c r="AT468">
        <v>4.2299999999999997E-2</v>
      </c>
      <c r="AU468" t="s">
        <v>878</v>
      </c>
      <c r="AV468" t="s">
        <v>878</v>
      </c>
      <c r="AW468" t="s">
        <v>878</v>
      </c>
      <c r="AX468">
        <v>0.02</v>
      </c>
      <c r="AY468">
        <v>1.11E-4</v>
      </c>
      <c r="AZ468">
        <v>1.83E-4</v>
      </c>
      <c r="BA468" t="s">
        <v>878</v>
      </c>
      <c r="BB468">
        <v>30.023344999999999</v>
      </c>
      <c r="BC468">
        <v>1.02E-4</v>
      </c>
      <c r="BD468">
        <v>6.3E-3</v>
      </c>
      <c r="BE468">
        <v>1.6900000000000001E-3</v>
      </c>
      <c r="BF468">
        <v>4.8999999999999998E-3</v>
      </c>
      <c r="BG468">
        <v>1.5E-5</v>
      </c>
      <c r="BH468" t="s">
        <v>878</v>
      </c>
      <c r="BI468">
        <v>3.01E-4</v>
      </c>
      <c r="BJ468">
        <v>3.4000000000000002E-2</v>
      </c>
      <c r="BK468">
        <v>4.26E-4</v>
      </c>
      <c r="BL468" t="s">
        <v>878</v>
      </c>
      <c r="BM468">
        <v>2.12E-4</v>
      </c>
      <c r="BN468" t="s">
        <v>878</v>
      </c>
      <c r="BO468">
        <v>6.9700000000000003E-4</v>
      </c>
      <c r="BP468">
        <v>4.1899999999999999E-4</v>
      </c>
      <c r="BQ468">
        <v>2.4000000000000001E-5</v>
      </c>
      <c r="BR468">
        <v>7.1000000000000004E-3</v>
      </c>
      <c r="BS468">
        <v>2E-3</v>
      </c>
    </row>
    <row r="469" spans="1:71" x14ac:dyDescent="0.25">
      <c r="A469" t="s">
        <v>849</v>
      </c>
      <c r="B469">
        <v>7.8600000000000007E-3</v>
      </c>
      <c r="C469" t="s">
        <v>878</v>
      </c>
      <c r="D469" t="s">
        <v>878</v>
      </c>
      <c r="E469" t="s">
        <v>878</v>
      </c>
      <c r="F469" t="s">
        <v>878</v>
      </c>
      <c r="G469" t="s">
        <v>878</v>
      </c>
      <c r="H469" t="s">
        <v>878</v>
      </c>
      <c r="I469">
        <v>2.1499999999999998E-2</v>
      </c>
      <c r="J469" t="s">
        <v>878</v>
      </c>
      <c r="K469" t="s">
        <v>878</v>
      </c>
      <c r="L469" t="s">
        <v>878</v>
      </c>
      <c r="M469" t="s">
        <v>878</v>
      </c>
      <c r="N469">
        <v>1.5699999999999999E-2</v>
      </c>
      <c r="O469" t="s">
        <v>878</v>
      </c>
      <c r="P469" t="s">
        <v>878</v>
      </c>
      <c r="Q469">
        <v>28.9</v>
      </c>
      <c r="R469" t="s">
        <v>878</v>
      </c>
      <c r="S469" t="s">
        <v>878</v>
      </c>
      <c r="T469" t="s">
        <v>878</v>
      </c>
      <c r="U469">
        <v>30.18</v>
      </c>
      <c r="V469" t="s">
        <v>878</v>
      </c>
      <c r="W469" t="s">
        <v>878</v>
      </c>
      <c r="X469" t="s">
        <v>878</v>
      </c>
      <c r="Y469" t="s">
        <v>878</v>
      </c>
      <c r="Z469" t="s">
        <v>878</v>
      </c>
      <c r="AA469" t="s">
        <v>878</v>
      </c>
      <c r="AB469" t="s">
        <v>878</v>
      </c>
      <c r="AC469" t="s">
        <v>878</v>
      </c>
      <c r="AD469" t="s">
        <v>878</v>
      </c>
      <c r="AE469" t="s">
        <v>878</v>
      </c>
      <c r="AF469" t="s">
        <v>878</v>
      </c>
      <c r="AG469" t="s">
        <v>878</v>
      </c>
      <c r="AH469" t="s">
        <v>878</v>
      </c>
      <c r="AI469" t="s">
        <v>878</v>
      </c>
      <c r="AJ469" t="s">
        <v>878</v>
      </c>
      <c r="AK469" t="s">
        <v>878</v>
      </c>
      <c r="AL469" t="s">
        <v>878</v>
      </c>
      <c r="AM469" t="s">
        <v>878</v>
      </c>
      <c r="AN469" t="s">
        <v>878</v>
      </c>
      <c r="AO469" t="s">
        <v>878</v>
      </c>
      <c r="AP469">
        <v>6.1899999999999997E-2</v>
      </c>
      <c r="AQ469" t="s">
        <v>878</v>
      </c>
      <c r="AR469" t="s">
        <v>878</v>
      </c>
      <c r="AS469" t="s">
        <v>878</v>
      </c>
      <c r="AT469" t="s">
        <v>878</v>
      </c>
      <c r="AU469" t="s">
        <v>878</v>
      </c>
      <c r="AV469" t="s">
        <v>878</v>
      </c>
      <c r="AW469" t="s">
        <v>878</v>
      </c>
      <c r="AX469">
        <v>30.8</v>
      </c>
      <c r="AY469">
        <v>2.0999999999999999E-3</v>
      </c>
      <c r="AZ469" t="s">
        <v>878</v>
      </c>
      <c r="BA469">
        <v>3.2099999999999997E-2</v>
      </c>
      <c r="BB469" t="s">
        <v>878</v>
      </c>
      <c r="BC469" t="s">
        <v>878</v>
      </c>
      <c r="BD469">
        <v>3.4200000000000001E-2</v>
      </c>
      <c r="BE469" t="s">
        <v>878</v>
      </c>
      <c r="BF469" t="s">
        <v>878</v>
      </c>
      <c r="BG469" t="s">
        <v>878</v>
      </c>
      <c r="BH469" t="s">
        <v>878</v>
      </c>
      <c r="BI469" t="s">
        <v>878</v>
      </c>
      <c r="BJ469" t="s">
        <v>878</v>
      </c>
      <c r="BK469" t="s">
        <v>878</v>
      </c>
      <c r="BL469" t="s">
        <v>878</v>
      </c>
      <c r="BM469" t="s">
        <v>878</v>
      </c>
      <c r="BN469" t="s">
        <v>878</v>
      </c>
      <c r="BO469" t="s">
        <v>878</v>
      </c>
      <c r="BP469" t="s">
        <v>878</v>
      </c>
      <c r="BQ469" t="s">
        <v>878</v>
      </c>
      <c r="BR469">
        <v>0.22</v>
      </c>
      <c r="BS469" t="s">
        <v>878</v>
      </c>
    </row>
    <row r="470" spans="1:71" x14ac:dyDescent="0.25">
      <c r="A470" t="s">
        <v>850</v>
      </c>
      <c r="B470" t="s">
        <v>878</v>
      </c>
      <c r="C470">
        <v>7.47</v>
      </c>
      <c r="D470" t="s">
        <v>878</v>
      </c>
      <c r="E470" s="2">
        <v>1.9999999999999999E-7</v>
      </c>
      <c r="F470" t="s">
        <v>878</v>
      </c>
      <c r="G470">
        <v>2.64E-2</v>
      </c>
      <c r="H470">
        <v>1.06E-4</v>
      </c>
      <c r="I470" t="s">
        <v>878</v>
      </c>
      <c r="J470">
        <v>5.96</v>
      </c>
      <c r="K470" t="s">
        <v>878</v>
      </c>
      <c r="L470">
        <v>3.4499999999999999E-3</v>
      </c>
      <c r="M470" t="s">
        <v>878</v>
      </c>
      <c r="N470">
        <v>4.6299999999999996E-3</v>
      </c>
      <c r="O470">
        <v>1.9300000000000001E-2</v>
      </c>
      <c r="P470">
        <v>6.7999999999999999E-5</v>
      </c>
      <c r="Q470">
        <v>4.5900000000000003E-3</v>
      </c>
      <c r="R470">
        <v>4.3300000000000001E-4</v>
      </c>
      <c r="S470">
        <v>2.12E-4</v>
      </c>
      <c r="T470">
        <v>1.6699999999999999E-4</v>
      </c>
      <c r="U470">
        <v>7.95</v>
      </c>
      <c r="V470">
        <v>1.99E-3</v>
      </c>
      <c r="W470">
        <v>5.22E-4</v>
      </c>
      <c r="X470" t="s">
        <v>878</v>
      </c>
      <c r="Y470">
        <v>3.5100000000000002E-4</v>
      </c>
      <c r="Z470" t="s">
        <v>878</v>
      </c>
      <c r="AA470">
        <v>8.1000000000000004E-5</v>
      </c>
      <c r="AB470">
        <v>6.1E-6</v>
      </c>
      <c r="AC470" t="s">
        <v>878</v>
      </c>
      <c r="AD470">
        <v>0.68</v>
      </c>
      <c r="AE470">
        <v>1.6999999999999999E-3</v>
      </c>
      <c r="AF470">
        <v>6.8599999999999998E-4</v>
      </c>
      <c r="AG470">
        <v>2.3E-5</v>
      </c>
      <c r="AH470">
        <v>4.3899999999999997</v>
      </c>
      <c r="AI470">
        <v>0.111</v>
      </c>
      <c r="AJ470">
        <v>1.46E-4</v>
      </c>
      <c r="AK470">
        <v>2.35</v>
      </c>
      <c r="AL470">
        <v>2.1099999999999999E-3</v>
      </c>
      <c r="AM470">
        <v>1.9400000000000001E-3</v>
      </c>
      <c r="AN470" t="s">
        <v>878</v>
      </c>
      <c r="AO470">
        <v>0.14399999999999999</v>
      </c>
      <c r="AP470">
        <v>2.8800000000000001E-4</v>
      </c>
      <c r="AQ470" t="s">
        <v>878</v>
      </c>
      <c r="AR470">
        <v>4.4499999999999997E-4</v>
      </c>
      <c r="AS470" t="s">
        <v>878</v>
      </c>
      <c r="AT470" t="s">
        <v>878</v>
      </c>
      <c r="AU470" t="s">
        <v>878</v>
      </c>
      <c r="AV470" t="s">
        <v>878</v>
      </c>
      <c r="AW470" t="s">
        <v>878</v>
      </c>
      <c r="AX470">
        <v>1.0999999999999999E-2</v>
      </c>
      <c r="AY470" t="s">
        <v>878</v>
      </c>
      <c r="AZ470">
        <v>2.0699999999999998E-3</v>
      </c>
      <c r="BA470" t="s">
        <v>878</v>
      </c>
      <c r="BB470" t="s">
        <v>878</v>
      </c>
      <c r="BC470" t="s">
        <v>878</v>
      </c>
      <c r="BD470">
        <v>1.46E-4</v>
      </c>
      <c r="BE470">
        <v>4.19E-2</v>
      </c>
      <c r="BF470" t="s">
        <v>878</v>
      </c>
      <c r="BG470">
        <v>7.6000000000000004E-5</v>
      </c>
      <c r="BH470" t="s">
        <v>878</v>
      </c>
      <c r="BI470">
        <v>2.5700000000000001E-4</v>
      </c>
      <c r="BJ470">
        <v>1.08</v>
      </c>
      <c r="BK470">
        <v>6.4999999999999996E-6</v>
      </c>
      <c r="BL470">
        <v>2.8E-5</v>
      </c>
      <c r="BM470">
        <v>6.7999999999999999E-5</v>
      </c>
      <c r="BN470" t="s">
        <v>878</v>
      </c>
      <c r="BO470">
        <v>4.3000000000000002E-5</v>
      </c>
      <c r="BP470">
        <v>2.1299999999999999E-3</v>
      </c>
      <c r="BQ470">
        <v>1.6699999999999999E-4</v>
      </c>
      <c r="BR470">
        <v>1.0999999999999999E-2</v>
      </c>
      <c r="BS470">
        <v>1.41E-2</v>
      </c>
    </row>
    <row r="471" spans="1:71" x14ac:dyDescent="0.25">
      <c r="A471" t="s">
        <v>851</v>
      </c>
      <c r="B471" s="2">
        <v>5.0000000000000004E-6</v>
      </c>
      <c r="C471">
        <v>7.5</v>
      </c>
      <c r="D471">
        <v>6.7999999999999999E-5</v>
      </c>
      <c r="E471" s="2">
        <v>1.9999999999999999E-7</v>
      </c>
      <c r="F471" t="s">
        <v>878</v>
      </c>
      <c r="G471">
        <v>2.5399999999999999E-2</v>
      </c>
      <c r="H471">
        <v>1.11E-4</v>
      </c>
      <c r="I471" s="2">
        <v>1.0000000000000001E-5</v>
      </c>
      <c r="J471">
        <v>5.92</v>
      </c>
      <c r="K471">
        <v>5.2000000000000002E-6</v>
      </c>
      <c r="L471">
        <v>3.6700000000000001E-3</v>
      </c>
      <c r="M471" t="s">
        <v>878</v>
      </c>
      <c r="N471">
        <v>4.45E-3</v>
      </c>
      <c r="O471">
        <v>1.8700000000000001E-2</v>
      </c>
      <c r="P471">
        <v>7.2999999999999999E-5</v>
      </c>
      <c r="Q471">
        <v>4.6800000000000001E-3</v>
      </c>
      <c r="R471">
        <v>4.4799999999999999E-4</v>
      </c>
      <c r="S471">
        <v>2.1499999999999999E-4</v>
      </c>
      <c r="T471">
        <v>1.66E-4</v>
      </c>
      <c r="U471">
        <v>7.82</v>
      </c>
      <c r="V471">
        <v>2.0100000000000001E-3</v>
      </c>
      <c r="W471">
        <v>5.2599999999999999E-4</v>
      </c>
      <c r="X471" t="s">
        <v>878</v>
      </c>
      <c r="Y471">
        <v>3.6099999999999999E-4</v>
      </c>
      <c r="Z471" t="s">
        <v>878</v>
      </c>
      <c r="AA471">
        <v>8.2000000000000001E-5</v>
      </c>
      <c r="AB471">
        <v>6.1999999999999999E-6</v>
      </c>
      <c r="AC471" t="s">
        <v>878</v>
      </c>
      <c r="AD471">
        <v>0.74</v>
      </c>
      <c r="AE471">
        <v>1.7799999999999999E-3</v>
      </c>
      <c r="AF471">
        <v>7.3800000000000005E-4</v>
      </c>
      <c r="AG471">
        <v>2.3E-5</v>
      </c>
      <c r="AH471">
        <v>4.2699999999999996</v>
      </c>
      <c r="AI471">
        <v>0.11</v>
      </c>
      <c r="AJ471">
        <v>1.44E-4</v>
      </c>
      <c r="AK471">
        <v>2.36</v>
      </c>
      <c r="AL471">
        <v>2.14E-3</v>
      </c>
      <c r="AM471">
        <v>2E-3</v>
      </c>
      <c r="AN471" t="s">
        <v>878</v>
      </c>
      <c r="AO471">
        <v>0.14599999999999999</v>
      </c>
      <c r="AP471">
        <v>2.6899999999999998E-4</v>
      </c>
      <c r="AQ471" t="s">
        <v>878</v>
      </c>
      <c r="AR471">
        <v>4.6000000000000001E-4</v>
      </c>
      <c r="AS471" t="s">
        <v>878</v>
      </c>
      <c r="AT471" t="s">
        <v>878</v>
      </c>
      <c r="AU471" s="2">
        <v>1.9999999999999999E-7</v>
      </c>
      <c r="AV471" t="s">
        <v>878</v>
      </c>
      <c r="AW471" t="s">
        <v>878</v>
      </c>
      <c r="AX471">
        <v>8.9999999999999993E-3</v>
      </c>
      <c r="AY471">
        <v>1.2999999999999999E-5</v>
      </c>
      <c r="AZ471">
        <v>2.0500000000000002E-3</v>
      </c>
      <c r="BA471" s="2">
        <v>1E-4</v>
      </c>
      <c r="BB471" t="s">
        <v>878</v>
      </c>
      <c r="BC471" t="s">
        <v>878</v>
      </c>
      <c r="BD471">
        <v>1.45E-4</v>
      </c>
      <c r="BE471">
        <v>4.1500000000000002E-2</v>
      </c>
      <c r="BF471">
        <v>1.2899999999999999E-4</v>
      </c>
      <c r="BG471">
        <v>7.8999999999999996E-5</v>
      </c>
      <c r="BH471" t="s">
        <v>878</v>
      </c>
      <c r="BI471">
        <v>2.7900000000000001E-4</v>
      </c>
      <c r="BJ471">
        <v>1.06</v>
      </c>
      <c r="BK471">
        <v>6.9999999999999999E-6</v>
      </c>
      <c r="BL471">
        <v>2.8E-5</v>
      </c>
      <c r="BM471">
        <v>6.9999999999999994E-5</v>
      </c>
      <c r="BN471" t="s">
        <v>878</v>
      </c>
      <c r="BO471">
        <v>4.3000000000000002E-5</v>
      </c>
      <c r="BP471">
        <v>2.1099999999999999E-3</v>
      </c>
      <c r="BQ471">
        <v>1.6699999999999999E-4</v>
      </c>
      <c r="BR471">
        <v>1.0699999999999999E-2</v>
      </c>
      <c r="BS471">
        <v>1.3899999999999999E-2</v>
      </c>
    </row>
    <row r="472" spans="1:71" x14ac:dyDescent="0.25">
      <c r="A472" t="s">
        <v>852</v>
      </c>
      <c r="B472" t="s">
        <v>878</v>
      </c>
      <c r="C472">
        <v>7.44</v>
      </c>
      <c r="D472" t="s">
        <v>878</v>
      </c>
      <c r="E472" s="2">
        <v>9.9999999999999995E-8</v>
      </c>
      <c r="F472" t="s">
        <v>878</v>
      </c>
      <c r="G472">
        <v>2.63E-2</v>
      </c>
      <c r="H472">
        <v>1.12E-4</v>
      </c>
      <c r="I472" t="s">
        <v>878</v>
      </c>
      <c r="J472">
        <v>5.93</v>
      </c>
      <c r="K472" t="s">
        <v>878</v>
      </c>
      <c r="L472">
        <v>3.82E-3</v>
      </c>
      <c r="M472" t="s">
        <v>878</v>
      </c>
      <c r="N472">
        <v>4.5700000000000003E-3</v>
      </c>
      <c r="O472">
        <v>1.7999999999999999E-2</v>
      </c>
      <c r="P472">
        <v>6.8999999999999997E-5</v>
      </c>
      <c r="Q472">
        <v>4.5399999999999998E-3</v>
      </c>
      <c r="R472">
        <v>4.5300000000000001E-4</v>
      </c>
      <c r="S472">
        <v>2.1699999999999999E-4</v>
      </c>
      <c r="T472">
        <v>1.7000000000000001E-4</v>
      </c>
      <c r="U472">
        <v>7.87</v>
      </c>
      <c r="V472">
        <v>2.0200000000000001E-3</v>
      </c>
      <c r="W472">
        <v>5.3200000000000003E-4</v>
      </c>
      <c r="X472" t="s">
        <v>878</v>
      </c>
      <c r="Y472">
        <v>3.5399999999999999E-4</v>
      </c>
      <c r="Z472" t="s">
        <v>878</v>
      </c>
      <c r="AA472">
        <v>8.2999999999999998E-5</v>
      </c>
      <c r="AB472">
        <v>6.1999999999999999E-6</v>
      </c>
      <c r="AC472" t="s">
        <v>878</v>
      </c>
      <c r="AD472">
        <v>0.755</v>
      </c>
      <c r="AE472">
        <v>1.8500000000000001E-3</v>
      </c>
      <c r="AF472">
        <v>7.5000000000000002E-4</v>
      </c>
      <c r="AG472">
        <v>2.5000000000000001E-5</v>
      </c>
      <c r="AH472">
        <v>4.33</v>
      </c>
      <c r="AI472">
        <v>0.11</v>
      </c>
      <c r="AJ472">
        <v>1.6100000000000001E-4</v>
      </c>
      <c r="AK472">
        <v>2.35</v>
      </c>
      <c r="AL472">
        <v>2.1900000000000001E-3</v>
      </c>
      <c r="AM472">
        <v>2.0400000000000001E-3</v>
      </c>
      <c r="AN472" t="s">
        <v>878</v>
      </c>
      <c r="AO472">
        <v>0.15</v>
      </c>
      <c r="AP472">
        <v>3.0299999999999999E-4</v>
      </c>
      <c r="AQ472" t="s">
        <v>878</v>
      </c>
      <c r="AR472">
        <v>4.7100000000000001E-4</v>
      </c>
      <c r="AS472" t="s">
        <v>878</v>
      </c>
      <c r="AT472" t="s">
        <v>878</v>
      </c>
      <c r="AU472" s="2">
        <v>1.9999999999999999E-7</v>
      </c>
      <c r="AV472" t="s">
        <v>878</v>
      </c>
      <c r="AW472" t="s">
        <v>878</v>
      </c>
      <c r="AX472" s="2">
        <v>0.01</v>
      </c>
      <c r="AY472">
        <v>7.5000000000000002E-6</v>
      </c>
      <c r="AZ472">
        <v>2E-3</v>
      </c>
      <c r="BA472" t="s">
        <v>878</v>
      </c>
      <c r="BB472" t="s">
        <v>878</v>
      </c>
      <c r="BC472" t="s">
        <v>878</v>
      </c>
      <c r="BD472">
        <v>1.4799999999999999E-4</v>
      </c>
      <c r="BE472">
        <v>4.1599999999999998E-2</v>
      </c>
      <c r="BF472">
        <v>1.3100000000000001E-4</v>
      </c>
      <c r="BG472">
        <v>7.8999999999999996E-5</v>
      </c>
      <c r="BH472" t="s">
        <v>878</v>
      </c>
      <c r="BI472">
        <v>2.92E-4</v>
      </c>
      <c r="BJ472">
        <v>1.07</v>
      </c>
      <c r="BK472">
        <v>7.0999999999999998E-6</v>
      </c>
      <c r="BL472">
        <v>2.8E-5</v>
      </c>
      <c r="BM472">
        <v>7.4999999999999993E-5</v>
      </c>
      <c r="BN472" t="s">
        <v>878</v>
      </c>
      <c r="BO472">
        <v>4.5000000000000003E-5</v>
      </c>
      <c r="BP472">
        <v>2.0999999999999999E-3</v>
      </c>
      <c r="BQ472">
        <v>1.74E-4</v>
      </c>
      <c r="BR472">
        <v>1.12E-2</v>
      </c>
      <c r="BS472">
        <v>1.38E-2</v>
      </c>
    </row>
    <row r="473" spans="1:71" x14ac:dyDescent="0.25">
      <c r="A473" t="s">
        <v>853</v>
      </c>
      <c r="B473" t="s">
        <v>878</v>
      </c>
      <c r="C473">
        <v>7.51</v>
      </c>
      <c r="D473" t="s">
        <v>878</v>
      </c>
      <c r="E473" s="2">
        <v>1.9999999999999999E-7</v>
      </c>
      <c r="F473" t="s">
        <v>878</v>
      </c>
      <c r="G473">
        <v>0.30009999999999998</v>
      </c>
      <c r="H473">
        <v>3.2600000000000001E-4</v>
      </c>
      <c r="I473">
        <v>1.0000000000000001E-5</v>
      </c>
      <c r="J473">
        <v>1.31</v>
      </c>
      <c r="K473">
        <v>4.0000000000000003E-5</v>
      </c>
      <c r="L473">
        <v>9.1999999999999998E-3</v>
      </c>
      <c r="M473" t="s">
        <v>878</v>
      </c>
      <c r="N473">
        <v>2.7399999999999999E-4</v>
      </c>
      <c r="O473" t="s">
        <v>878</v>
      </c>
      <c r="P473">
        <v>7.45E-4</v>
      </c>
      <c r="Q473">
        <v>7.4899999999999999E-4</v>
      </c>
      <c r="R473">
        <v>3.6400000000000001E-4</v>
      </c>
      <c r="S473">
        <v>9.7999999999999997E-5</v>
      </c>
      <c r="T473">
        <v>1.4799999999999999E-4</v>
      </c>
      <c r="U473">
        <v>2.61</v>
      </c>
      <c r="V473">
        <v>2.31E-3</v>
      </c>
      <c r="W473">
        <v>6.3299999999999999E-4</v>
      </c>
      <c r="X473" t="s">
        <v>878</v>
      </c>
      <c r="Y473">
        <v>5.6999999999999998E-4</v>
      </c>
      <c r="Z473" t="s">
        <v>878</v>
      </c>
      <c r="AA473" t="s">
        <v>878</v>
      </c>
      <c r="AB473">
        <v>6.1999999999999999E-6</v>
      </c>
      <c r="AC473" t="s">
        <v>878</v>
      </c>
      <c r="AD473">
        <v>3.12</v>
      </c>
      <c r="AE473">
        <v>4.5399999999999998E-3</v>
      </c>
      <c r="AF473">
        <v>3.7599999999999999E-3</v>
      </c>
      <c r="AG473">
        <v>6.8000000000000001E-6</v>
      </c>
      <c r="AH473">
        <v>0.16</v>
      </c>
      <c r="AI473">
        <v>3.3000000000000002E-2</v>
      </c>
      <c r="AJ473">
        <v>3.6400000000000001E-4</v>
      </c>
      <c r="AK473">
        <v>2.59</v>
      </c>
      <c r="AL473">
        <v>1.97E-3</v>
      </c>
      <c r="AM473">
        <v>4.0600000000000002E-3</v>
      </c>
      <c r="AN473" t="s">
        <v>878</v>
      </c>
      <c r="AO473">
        <v>3.5999999999999997E-2</v>
      </c>
      <c r="AP473">
        <v>2.7899999999999999E-3</v>
      </c>
      <c r="AQ473" t="s">
        <v>878</v>
      </c>
      <c r="AR473">
        <v>1.1199999999999999E-3</v>
      </c>
      <c r="AS473" t="s">
        <v>878</v>
      </c>
      <c r="AT473" t="s">
        <v>878</v>
      </c>
      <c r="AU473" t="s">
        <v>878</v>
      </c>
      <c r="AV473" t="s">
        <v>878</v>
      </c>
      <c r="AW473" t="s">
        <v>878</v>
      </c>
      <c r="AX473">
        <v>8.9999999999999993E-3</v>
      </c>
      <c r="AY473">
        <v>1.22E-4</v>
      </c>
      <c r="AZ473">
        <v>4.2099999999999999E-4</v>
      </c>
      <c r="BA473" t="s">
        <v>878</v>
      </c>
      <c r="BB473" t="s">
        <v>878</v>
      </c>
      <c r="BC473" t="s">
        <v>878</v>
      </c>
      <c r="BD473">
        <v>3.9800000000000002E-4</v>
      </c>
      <c r="BE473">
        <v>1.8599999999999998E-2</v>
      </c>
      <c r="BF473">
        <v>1.46E-4</v>
      </c>
      <c r="BG473">
        <v>8.2000000000000001E-5</v>
      </c>
      <c r="BH473" t="s">
        <v>878</v>
      </c>
      <c r="BI473">
        <v>1.5299999999999999E-3</v>
      </c>
      <c r="BJ473">
        <v>0.121</v>
      </c>
      <c r="BK473">
        <v>8.7000000000000001E-5</v>
      </c>
      <c r="BL473" t="s">
        <v>878</v>
      </c>
      <c r="BM473">
        <v>5.9400000000000002E-4</v>
      </c>
      <c r="BN473" t="s">
        <v>878</v>
      </c>
      <c r="BO473">
        <v>2.0799999999999999E-4</v>
      </c>
      <c r="BP473">
        <v>1.5E-3</v>
      </c>
      <c r="BQ473">
        <v>5.3999999999999998E-5</v>
      </c>
      <c r="BR473">
        <v>1.18E-2</v>
      </c>
      <c r="BS473">
        <v>2.1100000000000001E-2</v>
      </c>
    </row>
    <row r="474" spans="1:71" x14ac:dyDescent="0.25">
      <c r="A474" t="s">
        <v>854</v>
      </c>
      <c r="B474">
        <v>1.52E-5</v>
      </c>
      <c r="C474">
        <v>7.54</v>
      </c>
      <c r="D474">
        <v>4.7399999999999997E-4</v>
      </c>
      <c r="E474" s="2">
        <v>2.9999999999999999E-7</v>
      </c>
      <c r="F474" t="s">
        <v>878</v>
      </c>
      <c r="G474">
        <v>0.26369999999999999</v>
      </c>
      <c r="H474">
        <v>3.1700000000000001E-4</v>
      </c>
      <c r="I474">
        <v>3.1000000000000001E-5</v>
      </c>
      <c r="J474">
        <v>0.84599999999999997</v>
      </c>
      <c r="K474">
        <v>4.1999999999999998E-5</v>
      </c>
      <c r="L474">
        <v>9.4999999999999998E-3</v>
      </c>
      <c r="M474" t="s">
        <v>878</v>
      </c>
      <c r="N474">
        <v>4.0200000000000001E-4</v>
      </c>
      <c r="O474" t="s">
        <v>878</v>
      </c>
      <c r="P474">
        <v>7.1299999999999998E-4</v>
      </c>
      <c r="Q474">
        <v>1.2199999999999999E-3</v>
      </c>
      <c r="R474">
        <v>3.9100000000000002E-4</v>
      </c>
      <c r="S474">
        <v>1.22E-4</v>
      </c>
      <c r="T474">
        <v>1.4799999999999999E-4</v>
      </c>
      <c r="U474">
        <v>2.5499999999999998</v>
      </c>
      <c r="V474">
        <v>2.2899999999999999E-3</v>
      </c>
      <c r="W474">
        <v>6.7000000000000002E-4</v>
      </c>
      <c r="X474" t="s">
        <v>878</v>
      </c>
      <c r="Y474">
        <v>5.2999999999999998E-4</v>
      </c>
      <c r="Z474" t="s">
        <v>878</v>
      </c>
      <c r="AA474">
        <v>5.5000000000000002E-5</v>
      </c>
      <c r="AB474">
        <v>7.9999999999999996E-6</v>
      </c>
      <c r="AC474" t="s">
        <v>878</v>
      </c>
      <c r="AD474">
        <v>3.04</v>
      </c>
      <c r="AE474">
        <v>4.6899999999999997E-3</v>
      </c>
      <c r="AF474">
        <v>3.7200000000000002E-3</v>
      </c>
      <c r="AG474">
        <v>1.0000000000000001E-5</v>
      </c>
      <c r="AH474">
        <v>0.315</v>
      </c>
      <c r="AI474">
        <v>3.1E-2</v>
      </c>
      <c r="AJ474">
        <v>2.6400000000000002E-4</v>
      </c>
      <c r="AK474">
        <v>2.42</v>
      </c>
      <c r="AL474">
        <v>1.7899999999999999E-3</v>
      </c>
      <c r="AM474">
        <v>4.0200000000000001E-3</v>
      </c>
      <c r="AN474" t="s">
        <v>878</v>
      </c>
      <c r="AO474">
        <v>4.9000000000000002E-2</v>
      </c>
      <c r="AP474">
        <v>2.6099999999999999E-3</v>
      </c>
      <c r="AQ474" t="s">
        <v>878</v>
      </c>
      <c r="AR474" t="s">
        <v>878</v>
      </c>
      <c r="AS474" t="s">
        <v>878</v>
      </c>
      <c r="AT474" t="s">
        <v>878</v>
      </c>
      <c r="AU474" t="s">
        <v>878</v>
      </c>
      <c r="AV474" t="s">
        <v>878</v>
      </c>
      <c r="AW474" t="s">
        <v>878</v>
      </c>
      <c r="AX474">
        <v>2.9000000000000001E-2</v>
      </c>
      <c r="AY474">
        <v>1.55E-4</v>
      </c>
      <c r="AZ474">
        <v>5.0900000000000001E-4</v>
      </c>
      <c r="BA474" t="s">
        <v>878</v>
      </c>
      <c r="BB474" t="s">
        <v>878</v>
      </c>
      <c r="BC474" t="s">
        <v>878</v>
      </c>
      <c r="BD474">
        <v>4.0200000000000001E-4</v>
      </c>
      <c r="BE474">
        <v>1.78E-2</v>
      </c>
      <c r="BF474" t="s">
        <v>878</v>
      </c>
      <c r="BG474">
        <v>8.7000000000000001E-5</v>
      </c>
      <c r="BH474" t="s">
        <v>878</v>
      </c>
      <c r="BI474">
        <v>1.5900000000000001E-3</v>
      </c>
      <c r="BJ474">
        <v>0.157</v>
      </c>
      <c r="BK474">
        <v>9.2999999999999997E-5</v>
      </c>
      <c r="BL474">
        <v>1.2999999999999999E-5</v>
      </c>
      <c r="BM474">
        <v>5.62E-4</v>
      </c>
      <c r="BN474" t="s">
        <v>878</v>
      </c>
      <c r="BO474" t="s">
        <v>878</v>
      </c>
      <c r="BP474">
        <v>1.6000000000000001E-3</v>
      </c>
      <c r="BQ474">
        <v>7.2999999999999999E-5</v>
      </c>
      <c r="BR474">
        <v>1.2E-2</v>
      </c>
      <c r="BS474">
        <v>1.78E-2</v>
      </c>
    </row>
    <row r="475" spans="1:71" x14ac:dyDescent="0.25">
      <c r="A475" t="s">
        <v>855</v>
      </c>
      <c r="B475">
        <v>1.49E-5</v>
      </c>
      <c r="C475">
        <v>7.36</v>
      </c>
      <c r="D475">
        <v>5.5900000000000004E-4</v>
      </c>
      <c r="E475" s="2">
        <v>1.9999999999999999E-7</v>
      </c>
      <c r="F475" t="s">
        <v>878</v>
      </c>
      <c r="G475">
        <v>0.23780000000000001</v>
      </c>
      <c r="H475">
        <v>3.19E-4</v>
      </c>
      <c r="I475">
        <v>1.08E-4</v>
      </c>
      <c r="J475">
        <v>0.91</v>
      </c>
      <c r="K475">
        <v>8.3999999999999995E-5</v>
      </c>
      <c r="L475">
        <v>8.6E-3</v>
      </c>
      <c r="M475" t="s">
        <v>878</v>
      </c>
      <c r="N475">
        <v>4.66E-4</v>
      </c>
      <c r="O475">
        <v>1.3699999999999999E-3</v>
      </c>
      <c r="P475">
        <v>7.9600000000000005E-4</v>
      </c>
      <c r="Q475">
        <v>1.41E-3</v>
      </c>
      <c r="R475">
        <v>3.6400000000000001E-4</v>
      </c>
      <c r="S475">
        <v>1.18E-4</v>
      </c>
      <c r="T475">
        <v>1.45E-4</v>
      </c>
      <c r="U475">
        <v>2.58</v>
      </c>
      <c r="V475">
        <v>2.2100000000000002E-3</v>
      </c>
      <c r="W475">
        <v>6.3199999999999997E-4</v>
      </c>
      <c r="X475" t="s">
        <v>878</v>
      </c>
      <c r="Y475">
        <v>4.9600000000000002E-4</v>
      </c>
      <c r="Z475" t="s">
        <v>878</v>
      </c>
      <c r="AA475">
        <v>5.3000000000000001E-5</v>
      </c>
      <c r="AB475">
        <v>2.0000000000000002E-5</v>
      </c>
      <c r="AC475" t="s">
        <v>878</v>
      </c>
      <c r="AD475">
        <v>3.06</v>
      </c>
      <c r="AE475">
        <v>4.2500000000000003E-3</v>
      </c>
      <c r="AF475">
        <v>3.6900000000000001E-3</v>
      </c>
      <c r="AG475">
        <v>1.1E-5</v>
      </c>
      <c r="AH475">
        <v>0.36299999999999999</v>
      </c>
      <c r="AI475">
        <v>3.1E-2</v>
      </c>
      <c r="AJ475">
        <v>2.4399999999999999E-4</v>
      </c>
      <c r="AK475">
        <v>2.16</v>
      </c>
      <c r="AL475">
        <v>1.7600000000000001E-3</v>
      </c>
      <c r="AM475">
        <v>3.81E-3</v>
      </c>
      <c r="AN475" t="s">
        <v>878</v>
      </c>
      <c r="AO475">
        <v>5.1999999999999998E-2</v>
      </c>
      <c r="AP475">
        <v>2.5799999999999998E-3</v>
      </c>
      <c r="AQ475" t="s">
        <v>878</v>
      </c>
      <c r="AR475">
        <v>1.01E-3</v>
      </c>
      <c r="AS475" t="s">
        <v>878</v>
      </c>
      <c r="AT475" t="s">
        <v>878</v>
      </c>
      <c r="AU475" s="2">
        <v>1.9999999999999999E-7</v>
      </c>
      <c r="AV475" t="s">
        <v>878</v>
      </c>
      <c r="AW475" t="s">
        <v>878</v>
      </c>
      <c r="AX475">
        <v>3.3000000000000002E-2</v>
      </c>
      <c r="AY475">
        <v>1.2799999999999999E-4</v>
      </c>
      <c r="AZ475">
        <v>5.1400000000000003E-4</v>
      </c>
      <c r="BA475" s="2">
        <v>2.0000000000000001E-4</v>
      </c>
      <c r="BB475" t="s">
        <v>878</v>
      </c>
      <c r="BC475" t="s">
        <v>878</v>
      </c>
      <c r="BD475">
        <v>4.5600000000000003E-4</v>
      </c>
      <c r="BE475">
        <v>1.7299999999999999E-2</v>
      </c>
      <c r="BF475">
        <v>1.3300000000000001E-4</v>
      </c>
      <c r="BG475">
        <v>8.0000000000000007E-5</v>
      </c>
      <c r="BH475" t="s">
        <v>878</v>
      </c>
      <c r="BI475">
        <v>1.5499999999999999E-3</v>
      </c>
      <c r="BJ475">
        <v>0.17</v>
      </c>
      <c r="BK475">
        <v>1.05E-4</v>
      </c>
      <c r="BL475">
        <v>1.4E-5</v>
      </c>
      <c r="BM475">
        <v>5.0699999999999996E-4</v>
      </c>
      <c r="BN475" t="s">
        <v>878</v>
      </c>
      <c r="BO475">
        <v>1.8799999999999999E-4</v>
      </c>
      <c r="BP475">
        <v>1.5299999999999999E-3</v>
      </c>
      <c r="BQ475">
        <v>7.8999999999999996E-5</v>
      </c>
      <c r="BR475">
        <v>1.18E-2</v>
      </c>
      <c r="BS475">
        <v>1.6299999999999999E-2</v>
      </c>
    </row>
    <row r="476" spans="1:71" x14ac:dyDescent="0.25">
      <c r="A476" t="s">
        <v>856</v>
      </c>
      <c r="B476">
        <v>1.6699999999999999E-5</v>
      </c>
      <c r="C476">
        <v>7.23</v>
      </c>
      <c r="D476">
        <v>5.7700000000000004E-4</v>
      </c>
      <c r="E476" s="2">
        <v>2.9999999999999999E-7</v>
      </c>
      <c r="F476" t="s">
        <v>878</v>
      </c>
      <c r="G476">
        <v>0.24929999999999999</v>
      </c>
      <c r="H476">
        <v>3.1199999999999999E-4</v>
      </c>
      <c r="I476">
        <v>4.0000000000000003E-5</v>
      </c>
      <c r="J476">
        <v>1.23</v>
      </c>
      <c r="K476">
        <v>4.6E-5</v>
      </c>
      <c r="L476">
        <v>8.6999999999999994E-3</v>
      </c>
      <c r="M476" t="s">
        <v>878</v>
      </c>
      <c r="N476">
        <v>4.8200000000000001E-4</v>
      </c>
      <c r="O476" t="s">
        <v>878</v>
      </c>
      <c r="P476">
        <v>7.3399999999999995E-4</v>
      </c>
      <c r="Q476" t="s">
        <v>878</v>
      </c>
      <c r="R476" t="s">
        <v>878</v>
      </c>
      <c r="S476" t="s">
        <v>878</v>
      </c>
      <c r="T476" t="s">
        <v>878</v>
      </c>
      <c r="U476">
        <v>2.2599999999999998</v>
      </c>
      <c r="V476">
        <v>2.0999999999999999E-3</v>
      </c>
      <c r="W476" t="s">
        <v>878</v>
      </c>
      <c r="X476" t="s">
        <v>878</v>
      </c>
      <c r="Y476">
        <v>4.1599999999999997E-4</v>
      </c>
      <c r="Z476" t="s">
        <v>878</v>
      </c>
      <c r="AA476" t="s">
        <v>878</v>
      </c>
      <c r="AB476">
        <v>8.6999999999999997E-6</v>
      </c>
      <c r="AC476" t="s">
        <v>878</v>
      </c>
      <c r="AD476">
        <v>3.17</v>
      </c>
      <c r="AE476">
        <v>4.1700000000000001E-3</v>
      </c>
      <c r="AF476">
        <v>3.8E-3</v>
      </c>
      <c r="AG476" t="s">
        <v>878</v>
      </c>
      <c r="AH476">
        <v>0.36599999999999999</v>
      </c>
      <c r="AI476">
        <v>2.5999999999999999E-2</v>
      </c>
      <c r="AJ476">
        <v>2.7500000000000002E-4</v>
      </c>
      <c r="AK476">
        <v>2.08</v>
      </c>
      <c r="AL476">
        <v>1.66E-3</v>
      </c>
      <c r="AM476" t="s">
        <v>878</v>
      </c>
      <c r="AN476" t="s">
        <v>878</v>
      </c>
      <c r="AO476">
        <v>0.06</v>
      </c>
      <c r="AP476">
        <v>2.7799999999999999E-3</v>
      </c>
      <c r="AQ476" t="s">
        <v>878</v>
      </c>
      <c r="AR476" t="s">
        <v>878</v>
      </c>
      <c r="AS476" t="s">
        <v>878</v>
      </c>
      <c r="AT476" t="s">
        <v>878</v>
      </c>
      <c r="AU476" s="2">
        <v>1.9999999999999999E-7</v>
      </c>
      <c r="AV476" t="s">
        <v>878</v>
      </c>
      <c r="AW476" t="s">
        <v>878</v>
      </c>
      <c r="AX476">
        <v>5.5E-2</v>
      </c>
      <c r="AY476">
        <v>1.18E-4</v>
      </c>
      <c r="AZ476">
        <v>4.4499999999999997E-4</v>
      </c>
      <c r="BA476" s="2">
        <v>5.0000000000000001E-4</v>
      </c>
      <c r="BB476" t="s">
        <v>878</v>
      </c>
      <c r="BC476" t="s">
        <v>878</v>
      </c>
      <c r="BD476">
        <v>4.2099999999999999E-4</v>
      </c>
      <c r="BE476">
        <v>1.8700000000000001E-2</v>
      </c>
      <c r="BF476">
        <v>1.22E-4</v>
      </c>
      <c r="BG476">
        <v>7.7000000000000001E-5</v>
      </c>
      <c r="BH476" t="s">
        <v>878</v>
      </c>
      <c r="BI476">
        <v>1.5499999999999999E-3</v>
      </c>
      <c r="BJ476">
        <v>0.16</v>
      </c>
      <c r="BK476">
        <v>9.5000000000000005E-5</v>
      </c>
      <c r="BL476" t="s">
        <v>878</v>
      </c>
      <c r="BM476">
        <v>4.8700000000000002E-4</v>
      </c>
      <c r="BN476" t="s">
        <v>878</v>
      </c>
      <c r="BO476">
        <v>2.1000000000000001E-4</v>
      </c>
      <c r="BP476">
        <v>1.3699999999999999E-3</v>
      </c>
      <c r="BQ476">
        <v>6.6000000000000005E-5</v>
      </c>
      <c r="BR476">
        <v>1.15E-2</v>
      </c>
      <c r="BS476">
        <v>1.3599999999999999E-2</v>
      </c>
    </row>
    <row r="477" spans="1:71" x14ac:dyDescent="0.25">
      <c r="A477" t="s">
        <v>857</v>
      </c>
      <c r="B477">
        <v>1.7099999999999999E-5</v>
      </c>
      <c r="C477">
        <v>7.75</v>
      </c>
      <c r="D477">
        <v>2.9999999999999997E-4</v>
      </c>
      <c r="E477" s="2">
        <v>1.9999999999999999E-7</v>
      </c>
      <c r="F477" t="s">
        <v>878</v>
      </c>
      <c r="G477">
        <v>0.29399999999999998</v>
      </c>
      <c r="H477">
        <v>3.2000000000000003E-4</v>
      </c>
      <c r="I477">
        <v>1.5999999999999999E-5</v>
      </c>
      <c r="J477">
        <v>1.1100000000000001</v>
      </c>
      <c r="K477">
        <v>4.0000000000000003E-5</v>
      </c>
      <c r="L477">
        <v>9.4000000000000004E-3</v>
      </c>
      <c r="M477" t="s">
        <v>878</v>
      </c>
      <c r="N477">
        <v>2.1000000000000001E-4</v>
      </c>
      <c r="O477" t="s">
        <v>878</v>
      </c>
      <c r="P477">
        <v>6.6699999999999995E-4</v>
      </c>
      <c r="Q477">
        <v>5.0500000000000002E-4</v>
      </c>
      <c r="R477" t="s">
        <v>878</v>
      </c>
      <c r="S477" t="s">
        <v>878</v>
      </c>
      <c r="T477" t="s">
        <v>878</v>
      </c>
      <c r="U477">
        <v>2.4700000000000002</v>
      </c>
      <c r="V477">
        <v>2.3E-3</v>
      </c>
      <c r="W477" t="s">
        <v>878</v>
      </c>
      <c r="X477" t="s">
        <v>878</v>
      </c>
      <c r="Y477">
        <v>6.6100000000000002E-4</v>
      </c>
      <c r="Z477" t="s">
        <v>878</v>
      </c>
      <c r="AA477" t="s">
        <v>878</v>
      </c>
      <c r="AB477">
        <v>7.1999999999999997E-6</v>
      </c>
      <c r="AC477" t="s">
        <v>878</v>
      </c>
      <c r="AD477">
        <v>3.17</v>
      </c>
      <c r="AE477">
        <v>4.7800000000000004E-3</v>
      </c>
      <c r="AF477">
        <v>3.32E-3</v>
      </c>
      <c r="AG477" t="s">
        <v>878</v>
      </c>
      <c r="AH477">
        <v>0.14899999999999999</v>
      </c>
      <c r="AI477">
        <v>3.3000000000000002E-2</v>
      </c>
      <c r="AJ477">
        <v>2.8800000000000001E-4</v>
      </c>
      <c r="AK477">
        <v>2.83</v>
      </c>
      <c r="AL477">
        <v>1.98E-3</v>
      </c>
      <c r="AM477" t="s">
        <v>878</v>
      </c>
      <c r="AN477" t="s">
        <v>878</v>
      </c>
      <c r="AO477">
        <v>0.03</v>
      </c>
      <c r="AP477">
        <v>2.3999999999999998E-3</v>
      </c>
      <c r="AQ477" t="s">
        <v>878</v>
      </c>
      <c r="AR477" t="s">
        <v>878</v>
      </c>
      <c r="AS477" t="s">
        <v>878</v>
      </c>
      <c r="AT477" t="s">
        <v>878</v>
      </c>
      <c r="AU477" s="2">
        <v>1.9999999999999999E-7</v>
      </c>
      <c r="AV477" t="s">
        <v>878</v>
      </c>
      <c r="AW477" t="s">
        <v>878</v>
      </c>
      <c r="AX477" t="s">
        <v>878</v>
      </c>
      <c r="AY477">
        <v>1.03E-4</v>
      </c>
      <c r="AZ477">
        <v>4.3100000000000001E-4</v>
      </c>
      <c r="BA477" s="2">
        <v>1E-4</v>
      </c>
      <c r="BB477" t="s">
        <v>878</v>
      </c>
      <c r="BC477" t="s">
        <v>878</v>
      </c>
      <c r="BD477">
        <v>3.97E-4</v>
      </c>
      <c r="BE477">
        <v>1.78E-2</v>
      </c>
      <c r="BF477">
        <v>1.45E-4</v>
      </c>
      <c r="BG477" t="s">
        <v>878</v>
      </c>
      <c r="BH477" t="s">
        <v>878</v>
      </c>
      <c r="BI477">
        <v>1.5299999999999999E-3</v>
      </c>
      <c r="BJ477">
        <v>0.11899999999999999</v>
      </c>
      <c r="BK477">
        <v>8.0000000000000007E-5</v>
      </c>
      <c r="BL477" t="s">
        <v>878</v>
      </c>
      <c r="BM477">
        <v>5.8900000000000001E-4</v>
      </c>
      <c r="BN477" t="s">
        <v>878</v>
      </c>
      <c r="BO477">
        <v>1.54E-4</v>
      </c>
      <c r="BP477">
        <v>1.5499999999999999E-3</v>
      </c>
      <c r="BQ477">
        <v>5.3000000000000001E-5</v>
      </c>
      <c r="BR477">
        <v>1.18E-2</v>
      </c>
      <c r="BS477">
        <v>2.4500000000000001E-2</v>
      </c>
    </row>
    <row r="478" spans="1:71" x14ac:dyDescent="0.25">
      <c r="A478" t="s">
        <v>858</v>
      </c>
      <c r="B478">
        <v>9.0600000000000007E-5</v>
      </c>
      <c r="C478">
        <v>2.0299999999999998</v>
      </c>
      <c r="D478">
        <v>1.9000000000000001E-4</v>
      </c>
      <c r="E478">
        <v>1.1999999999999999E-6</v>
      </c>
      <c r="F478" s="2">
        <v>1E-3</v>
      </c>
      <c r="G478">
        <v>5.0000000000000001E-3</v>
      </c>
      <c r="H478" s="2">
        <v>5.0000000000000002E-5</v>
      </c>
      <c r="I478">
        <v>5.6700000000000001E-4</v>
      </c>
      <c r="J478">
        <v>1.34E-2</v>
      </c>
      <c r="K478">
        <v>8.3999999999999995E-5</v>
      </c>
      <c r="L478">
        <v>4.7099999999999998E-3</v>
      </c>
      <c r="M478" t="s">
        <v>878</v>
      </c>
      <c r="N478" t="s">
        <v>878</v>
      </c>
      <c r="O478">
        <v>2.14E-3</v>
      </c>
      <c r="P478">
        <v>5.3999999999999998E-5</v>
      </c>
      <c r="Q478">
        <v>2.8E-3</v>
      </c>
      <c r="R478" t="s">
        <v>878</v>
      </c>
      <c r="S478" t="s">
        <v>878</v>
      </c>
      <c r="T478" t="s">
        <v>878</v>
      </c>
      <c r="U478">
        <v>0.2883</v>
      </c>
      <c r="V478">
        <v>1.08E-3</v>
      </c>
      <c r="W478" t="s">
        <v>878</v>
      </c>
      <c r="X478" s="2">
        <v>2.0000000000000002E-5</v>
      </c>
      <c r="Y478">
        <v>1.8100000000000001E-4</v>
      </c>
      <c r="Z478">
        <v>1.4E-5</v>
      </c>
      <c r="AA478" t="s">
        <v>878</v>
      </c>
      <c r="AB478" s="2">
        <v>5.0000000000000004E-6</v>
      </c>
      <c r="AC478" t="s">
        <v>878</v>
      </c>
      <c r="AD478">
        <v>4.1599999999999998E-2</v>
      </c>
      <c r="AE478">
        <v>2.5899999999999999E-3</v>
      </c>
      <c r="AF478" s="2">
        <v>2.9999999999999997E-4</v>
      </c>
      <c r="AG478">
        <v>5.0000000000000004E-6</v>
      </c>
      <c r="AH478">
        <v>6.5699999999999995E-2</v>
      </c>
      <c r="AI478" t="s">
        <v>878</v>
      </c>
      <c r="AJ478">
        <v>4.2400000000000001E-4</v>
      </c>
      <c r="AK478">
        <v>0.1331</v>
      </c>
      <c r="AL478" s="2">
        <v>2.0000000000000002E-5</v>
      </c>
      <c r="AM478">
        <v>1.72E-3</v>
      </c>
      <c r="AN478">
        <v>1.06E-3</v>
      </c>
      <c r="AO478">
        <v>5.1000000000000004E-3</v>
      </c>
      <c r="AP478">
        <v>1.6999999999999999E-3</v>
      </c>
      <c r="AQ478" t="s">
        <v>878</v>
      </c>
      <c r="AR478" t="s">
        <v>878</v>
      </c>
      <c r="AS478" t="s">
        <v>878</v>
      </c>
      <c r="AT478">
        <v>5.8500000000000002E-4</v>
      </c>
      <c r="AU478" s="2">
        <v>5.0000000000000004E-6</v>
      </c>
      <c r="AV478" t="s">
        <v>878</v>
      </c>
      <c r="AW478" t="s">
        <v>878</v>
      </c>
      <c r="AX478">
        <v>1.9699999999999999E-2</v>
      </c>
      <c r="AY478">
        <v>3.2400000000000001E-4</v>
      </c>
      <c r="AZ478">
        <v>2.1100000000000001E-4</v>
      </c>
      <c r="BA478">
        <v>2.05E-4</v>
      </c>
      <c r="BB478" t="s">
        <v>878</v>
      </c>
      <c r="BC478">
        <v>2.6899999999999998E-4</v>
      </c>
      <c r="BD478">
        <v>6.4499999999999996E-4</v>
      </c>
      <c r="BE478">
        <v>5.6400000000000005E-4</v>
      </c>
      <c r="BF478" s="2">
        <v>5.0000000000000004E-6</v>
      </c>
      <c r="BG478">
        <v>2.0999999999999999E-5</v>
      </c>
      <c r="BH478">
        <v>2.9E-4</v>
      </c>
      <c r="BI478">
        <v>2E-3</v>
      </c>
      <c r="BJ478" t="s">
        <v>878</v>
      </c>
      <c r="BK478">
        <v>4.8999999999999997E-6</v>
      </c>
      <c r="BL478" t="s">
        <v>878</v>
      </c>
      <c r="BM478">
        <v>2.7500000000000002E-4</v>
      </c>
      <c r="BN478">
        <v>2.5300000000000001E-3</v>
      </c>
      <c r="BO478" s="2">
        <v>1.0000000000000001E-5</v>
      </c>
      <c r="BP478">
        <v>4.66E-4</v>
      </c>
      <c r="BQ478">
        <v>3.1999999999999999E-5</v>
      </c>
      <c r="BR478">
        <v>4.5399999999999998E-4</v>
      </c>
      <c r="BS478" t="s">
        <v>878</v>
      </c>
    </row>
    <row r="479" spans="1:71" x14ac:dyDescent="0.25">
      <c r="A479" t="s">
        <v>859</v>
      </c>
      <c r="B479">
        <v>4.95E-4</v>
      </c>
      <c r="C479" t="s">
        <v>878</v>
      </c>
      <c r="D479" t="s">
        <v>878</v>
      </c>
      <c r="E479">
        <v>2.0000000000000001E-4</v>
      </c>
      <c r="F479" t="s">
        <v>878</v>
      </c>
      <c r="G479" t="s">
        <v>878</v>
      </c>
      <c r="H479" t="s">
        <v>878</v>
      </c>
      <c r="I479" t="s">
        <v>878</v>
      </c>
      <c r="J479" t="s">
        <v>878</v>
      </c>
      <c r="K479" t="s">
        <v>878</v>
      </c>
      <c r="L479" t="s">
        <v>878</v>
      </c>
      <c r="M479" t="s">
        <v>878</v>
      </c>
      <c r="N479" t="s">
        <v>878</v>
      </c>
      <c r="O479" t="s">
        <v>878</v>
      </c>
      <c r="P479" t="s">
        <v>878</v>
      </c>
      <c r="Q479">
        <v>4.4299999999999999E-2</v>
      </c>
      <c r="R479" t="s">
        <v>878</v>
      </c>
      <c r="S479" t="s">
        <v>878</v>
      </c>
      <c r="T479" t="s">
        <v>878</v>
      </c>
      <c r="U479" t="s">
        <v>878</v>
      </c>
      <c r="V479" t="s">
        <v>878</v>
      </c>
      <c r="W479" t="s">
        <v>878</v>
      </c>
      <c r="X479" t="s">
        <v>878</v>
      </c>
      <c r="Y479" t="s">
        <v>878</v>
      </c>
      <c r="Z479" t="s">
        <v>878</v>
      </c>
      <c r="AA479" t="s">
        <v>878</v>
      </c>
      <c r="AB479" t="s">
        <v>878</v>
      </c>
      <c r="AC479" t="s">
        <v>878</v>
      </c>
      <c r="AD479" t="s">
        <v>878</v>
      </c>
      <c r="AE479" t="s">
        <v>878</v>
      </c>
      <c r="AF479" t="s">
        <v>878</v>
      </c>
      <c r="AG479" t="s">
        <v>878</v>
      </c>
      <c r="AH479" t="s">
        <v>878</v>
      </c>
      <c r="AI479" t="s">
        <v>878</v>
      </c>
      <c r="AJ479" t="s">
        <v>878</v>
      </c>
      <c r="AK479" t="s">
        <v>878</v>
      </c>
      <c r="AL479" t="s">
        <v>878</v>
      </c>
      <c r="AM479" t="s">
        <v>878</v>
      </c>
      <c r="AN479" t="s">
        <v>878</v>
      </c>
      <c r="AO479" t="s">
        <v>878</v>
      </c>
      <c r="AP479" t="s">
        <v>878</v>
      </c>
      <c r="AQ479" t="s">
        <v>878</v>
      </c>
      <c r="AR479" t="s">
        <v>878</v>
      </c>
      <c r="AS479" t="s">
        <v>878</v>
      </c>
      <c r="AT479" t="s">
        <v>878</v>
      </c>
      <c r="AU479" t="s">
        <v>878</v>
      </c>
      <c r="AV479" t="s">
        <v>878</v>
      </c>
      <c r="AW479" t="s">
        <v>878</v>
      </c>
      <c r="AX479" t="s">
        <v>878</v>
      </c>
      <c r="AY479" t="s">
        <v>878</v>
      </c>
      <c r="AZ479" t="s">
        <v>878</v>
      </c>
      <c r="BA479" t="s">
        <v>878</v>
      </c>
      <c r="BB479" t="s">
        <v>878</v>
      </c>
      <c r="BC479" t="s">
        <v>878</v>
      </c>
      <c r="BD479" t="s">
        <v>878</v>
      </c>
      <c r="BE479" t="s">
        <v>878</v>
      </c>
      <c r="BF479" t="s">
        <v>878</v>
      </c>
      <c r="BG479" t="s">
        <v>878</v>
      </c>
      <c r="BH479" t="s">
        <v>878</v>
      </c>
      <c r="BI479" t="s">
        <v>878</v>
      </c>
      <c r="BJ479" t="s">
        <v>878</v>
      </c>
      <c r="BK479" t="s">
        <v>878</v>
      </c>
      <c r="BL479" t="s">
        <v>878</v>
      </c>
      <c r="BM479" t="s">
        <v>878</v>
      </c>
      <c r="BN479" t="s">
        <v>878</v>
      </c>
      <c r="BO479" t="s">
        <v>878</v>
      </c>
      <c r="BP479" t="s">
        <v>878</v>
      </c>
      <c r="BQ479" t="s">
        <v>878</v>
      </c>
      <c r="BR479" t="s">
        <v>878</v>
      </c>
      <c r="BS479" t="s">
        <v>878</v>
      </c>
    </row>
    <row r="480" spans="1:71" x14ac:dyDescent="0.25">
      <c r="A480" t="s">
        <v>861</v>
      </c>
      <c r="B480">
        <v>1.92E-4</v>
      </c>
      <c r="C480" t="s">
        <v>878</v>
      </c>
      <c r="D480">
        <v>7.9999999999999996E-7</v>
      </c>
      <c r="E480">
        <v>4.6999999999999999E-6</v>
      </c>
      <c r="F480" t="s">
        <v>878</v>
      </c>
      <c r="G480" t="s">
        <v>878</v>
      </c>
      <c r="H480" t="s">
        <v>878</v>
      </c>
      <c r="I480">
        <v>5.44E-4</v>
      </c>
      <c r="J480" t="s">
        <v>878</v>
      </c>
      <c r="K480">
        <v>1.2799999999999999E-4</v>
      </c>
      <c r="L480" t="s">
        <v>878</v>
      </c>
      <c r="M480" t="s">
        <v>878</v>
      </c>
      <c r="N480" t="s">
        <v>878</v>
      </c>
      <c r="O480">
        <v>3.1099999999999999E-3</v>
      </c>
      <c r="P480" t="s">
        <v>878</v>
      </c>
      <c r="Q480">
        <v>9.9000000000000008E-3</v>
      </c>
      <c r="R480" t="s">
        <v>878</v>
      </c>
      <c r="S480" t="s">
        <v>878</v>
      </c>
      <c r="T480" t="s">
        <v>878</v>
      </c>
      <c r="U480">
        <v>0.81299999999999994</v>
      </c>
      <c r="V480" t="s">
        <v>878</v>
      </c>
      <c r="W480" t="s">
        <v>878</v>
      </c>
      <c r="X480" t="s">
        <v>878</v>
      </c>
      <c r="Y480" t="s">
        <v>878</v>
      </c>
      <c r="Z480" t="s">
        <v>878</v>
      </c>
      <c r="AA480" t="s">
        <v>878</v>
      </c>
      <c r="AB480" t="s">
        <v>878</v>
      </c>
      <c r="AC480" t="s">
        <v>878</v>
      </c>
      <c r="AD480" t="s">
        <v>878</v>
      </c>
      <c r="AE480" t="s">
        <v>878</v>
      </c>
      <c r="AF480" t="s">
        <v>878</v>
      </c>
      <c r="AG480" t="s">
        <v>878</v>
      </c>
      <c r="AH480" t="s">
        <v>878</v>
      </c>
      <c r="AI480">
        <v>7.0000000000000001E-3</v>
      </c>
      <c r="AJ480">
        <v>7.2199999999999999E-4</v>
      </c>
      <c r="AK480" t="s">
        <v>878</v>
      </c>
      <c r="AL480" t="s">
        <v>878</v>
      </c>
      <c r="AM480" t="s">
        <v>878</v>
      </c>
      <c r="AN480">
        <v>1.1900000000000001E-3</v>
      </c>
      <c r="AO480">
        <v>0.01</v>
      </c>
      <c r="AP480">
        <v>3.6099999999999999E-3</v>
      </c>
      <c r="AQ480" t="s">
        <v>878</v>
      </c>
      <c r="AR480" t="s">
        <v>878</v>
      </c>
      <c r="AS480" t="s">
        <v>878</v>
      </c>
      <c r="AT480" t="s">
        <v>878</v>
      </c>
      <c r="AU480" t="s">
        <v>878</v>
      </c>
      <c r="AV480" t="s">
        <v>878</v>
      </c>
      <c r="AW480" t="s">
        <v>878</v>
      </c>
      <c r="AX480" t="s">
        <v>878</v>
      </c>
      <c r="AY480" t="s">
        <v>878</v>
      </c>
      <c r="AZ480" t="s">
        <v>878</v>
      </c>
      <c r="BA480" t="s">
        <v>878</v>
      </c>
      <c r="BB480" t="s">
        <v>878</v>
      </c>
      <c r="BC480" t="s">
        <v>878</v>
      </c>
      <c r="BD480" t="s">
        <v>878</v>
      </c>
      <c r="BE480" t="s">
        <v>878</v>
      </c>
      <c r="BF480" t="s">
        <v>878</v>
      </c>
      <c r="BG480" t="s">
        <v>878</v>
      </c>
      <c r="BH480" t="s">
        <v>878</v>
      </c>
      <c r="BI480" t="s">
        <v>878</v>
      </c>
      <c r="BJ480" t="s">
        <v>878</v>
      </c>
      <c r="BK480" t="s">
        <v>878</v>
      </c>
      <c r="BL480" t="s">
        <v>878</v>
      </c>
      <c r="BM480" t="s">
        <v>878</v>
      </c>
      <c r="BN480">
        <v>3.5000000000000001E-3</v>
      </c>
      <c r="BO480" t="s">
        <v>878</v>
      </c>
      <c r="BP480" t="s">
        <v>878</v>
      </c>
      <c r="BQ480" t="s">
        <v>878</v>
      </c>
      <c r="BR480">
        <v>6.5799999999999995E-4</v>
      </c>
      <c r="BS480" t="s">
        <v>878</v>
      </c>
    </row>
    <row r="481" spans="1:71" x14ac:dyDescent="0.25">
      <c r="A481" t="s">
        <v>863</v>
      </c>
      <c r="B481" t="s">
        <v>878</v>
      </c>
      <c r="C481" t="s">
        <v>878</v>
      </c>
      <c r="D481" t="s">
        <v>878</v>
      </c>
      <c r="E481">
        <v>3.0499999999999999E-5</v>
      </c>
      <c r="F481" t="s">
        <v>878</v>
      </c>
      <c r="G481" t="s">
        <v>878</v>
      </c>
      <c r="H481" t="s">
        <v>878</v>
      </c>
      <c r="I481" t="s">
        <v>878</v>
      </c>
      <c r="J481" t="s">
        <v>878</v>
      </c>
      <c r="K481" t="s">
        <v>878</v>
      </c>
      <c r="L481" t="s">
        <v>878</v>
      </c>
      <c r="M481" t="s">
        <v>878</v>
      </c>
      <c r="N481" t="s">
        <v>878</v>
      </c>
      <c r="O481" t="s">
        <v>878</v>
      </c>
      <c r="P481" t="s">
        <v>878</v>
      </c>
      <c r="Q481" t="s">
        <v>878</v>
      </c>
      <c r="R481" t="s">
        <v>878</v>
      </c>
      <c r="S481" t="s">
        <v>878</v>
      </c>
      <c r="T481" t="s">
        <v>878</v>
      </c>
      <c r="U481" t="s">
        <v>878</v>
      </c>
      <c r="V481" t="s">
        <v>878</v>
      </c>
      <c r="W481" t="s">
        <v>878</v>
      </c>
      <c r="X481" t="s">
        <v>878</v>
      </c>
      <c r="Y481" t="s">
        <v>878</v>
      </c>
      <c r="Z481" t="s">
        <v>878</v>
      </c>
      <c r="AA481" t="s">
        <v>878</v>
      </c>
      <c r="AB481" t="s">
        <v>878</v>
      </c>
      <c r="AC481" t="s">
        <v>878</v>
      </c>
      <c r="AD481" t="s">
        <v>878</v>
      </c>
      <c r="AE481" t="s">
        <v>878</v>
      </c>
      <c r="AF481" t="s">
        <v>878</v>
      </c>
      <c r="AG481" t="s">
        <v>878</v>
      </c>
      <c r="AH481" t="s">
        <v>878</v>
      </c>
      <c r="AI481" t="s">
        <v>878</v>
      </c>
      <c r="AJ481" t="s">
        <v>878</v>
      </c>
      <c r="AK481" t="s">
        <v>878</v>
      </c>
      <c r="AL481" t="s">
        <v>878</v>
      </c>
      <c r="AM481" t="s">
        <v>878</v>
      </c>
      <c r="AN481" t="s">
        <v>878</v>
      </c>
      <c r="AO481" t="s">
        <v>878</v>
      </c>
      <c r="AP481" t="s">
        <v>878</v>
      </c>
      <c r="AQ481" t="s">
        <v>878</v>
      </c>
      <c r="AR481" t="s">
        <v>878</v>
      </c>
      <c r="AS481" t="s">
        <v>878</v>
      </c>
      <c r="AT481" t="s">
        <v>878</v>
      </c>
      <c r="AU481" t="s">
        <v>878</v>
      </c>
      <c r="AV481" t="s">
        <v>878</v>
      </c>
      <c r="AW481" t="s">
        <v>878</v>
      </c>
      <c r="AX481" t="s">
        <v>878</v>
      </c>
      <c r="AY481" t="s">
        <v>878</v>
      </c>
      <c r="AZ481" t="s">
        <v>878</v>
      </c>
      <c r="BA481" t="s">
        <v>878</v>
      </c>
      <c r="BB481" t="s">
        <v>878</v>
      </c>
      <c r="BC481" t="s">
        <v>878</v>
      </c>
      <c r="BD481" t="s">
        <v>878</v>
      </c>
      <c r="BE481" t="s">
        <v>878</v>
      </c>
      <c r="BF481" t="s">
        <v>878</v>
      </c>
      <c r="BG481" t="s">
        <v>878</v>
      </c>
      <c r="BH481" t="s">
        <v>878</v>
      </c>
      <c r="BI481" t="s">
        <v>878</v>
      </c>
      <c r="BJ481" t="s">
        <v>878</v>
      </c>
      <c r="BK481" t="s">
        <v>878</v>
      </c>
      <c r="BL481" t="s">
        <v>878</v>
      </c>
      <c r="BM481" t="s">
        <v>878</v>
      </c>
      <c r="BN481" t="s">
        <v>878</v>
      </c>
      <c r="BO481" t="s">
        <v>878</v>
      </c>
      <c r="BP481" t="s">
        <v>878</v>
      </c>
      <c r="BQ481" t="s">
        <v>878</v>
      </c>
      <c r="BR481" t="s">
        <v>878</v>
      </c>
      <c r="BS481" t="s">
        <v>878</v>
      </c>
    </row>
    <row r="482" spans="1:71" x14ac:dyDescent="0.25">
      <c r="A482" t="s">
        <v>864</v>
      </c>
      <c r="B482" t="s">
        <v>878</v>
      </c>
      <c r="C482" t="s">
        <v>878</v>
      </c>
      <c r="D482" t="s">
        <v>878</v>
      </c>
      <c r="E482">
        <v>3.1199999999999999E-5</v>
      </c>
      <c r="F482" t="s">
        <v>878</v>
      </c>
      <c r="G482" t="s">
        <v>878</v>
      </c>
      <c r="H482" t="s">
        <v>878</v>
      </c>
      <c r="I482" t="s">
        <v>878</v>
      </c>
      <c r="J482" t="s">
        <v>878</v>
      </c>
      <c r="K482" t="s">
        <v>878</v>
      </c>
      <c r="L482" t="s">
        <v>878</v>
      </c>
      <c r="M482" t="s">
        <v>878</v>
      </c>
      <c r="N482" t="s">
        <v>878</v>
      </c>
      <c r="O482" t="s">
        <v>878</v>
      </c>
      <c r="P482" t="s">
        <v>878</v>
      </c>
      <c r="Q482" t="s">
        <v>878</v>
      </c>
      <c r="R482" t="s">
        <v>878</v>
      </c>
      <c r="S482" t="s">
        <v>878</v>
      </c>
      <c r="T482" t="s">
        <v>878</v>
      </c>
      <c r="U482" t="s">
        <v>878</v>
      </c>
      <c r="V482" t="s">
        <v>878</v>
      </c>
      <c r="W482" t="s">
        <v>878</v>
      </c>
      <c r="X482" t="s">
        <v>878</v>
      </c>
      <c r="Y482" t="s">
        <v>878</v>
      </c>
      <c r="Z482" t="s">
        <v>878</v>
      </c>
      <c r="AA482" t="s">
        <v>878</v>
      </c>
      <c r="AB482" t="s">
        <v>878</v>
      </c>
      <c r="AC482" t="s">
        <v>878</v>
      </c>
      <c r="AD482" t="s">
        <v>878</v>
      </c>
      <c r="AE482" t="s">
        <v>878</v>
      </c>
      <c r="AF482" t="s">
        <v>878</v>
      </c>
      <c r="AG482" t="s">
        <v>878</v>
      </c>
      <c r="AH482" t="s">
        <v>878</v>
      </c>
      <c r="AI482" t="s">
        <v>878</v>
      </c>
      <c r="AJ482" t="s">
        <v>878</v>
      </c>
      <c r="AK482" t="s">
        <v>878</v>
      </c>
      <c r="AL482" t="s">
        <v>878</v>
      </c>
      <c r="AM482" t="s">
        <v>878</v>
      </c>
      <c r="AN482" t="s">
        <v>878</v>
      </c>
      <c r="AO482" t="s">
        <v>878</v>
      </c>
      <c r="AP482" t="s">
        <v>878</v>
      </c>
      <c r="AQ482" t="s">
        <v>878</v>
      </c>
      <c r="AR482" t="s">
        <v>878</v>
      </c>
      <c r="AS482" t="s">
        <v>878</v>
      </c>
      <c r="AT482" t="s">
        <v>878</v>
      </c>
      <c r="AU482" t="s">
        <v>878</v>
      </c>
      <c r="AV482" t="s">
        <v>878</v>
      </c>
      <c r="AW482" t="s">
        <v>878</v>
      </c>
      <c r="AX482" t="s">
        <v>878</v>
      </c>
      <c r="AY482" t="s">
        <v>878</v>
      </c>
      <c r="AZ482" t="s">
        <v>878</v>
      </c>
      <c r="BA482" t="s">
        <v>878</v>
      </c>
      <c r="BB482" t="s">
        <v>878</v>
      </c>
      <c r="BC482" t="s">
        <v>878</v>
      </c>
      <c r="BD482" t="s">
        <v>878</v>
      </c>
      <c r="BE482" t="s">
        <v>878</v>
      </c>
      <c r="BF482" t="s">
        <v>878</v>
      </c>
      <c r="BG482" t="s">
        <v>878</v>
      </c>
      <c r="BH482" t="s">
        <v>878</v>
      </c>
      <c r="BI482" t="s">
        <v>878</v>
      </c>
      <c r="BJ482" t="s">
        <v>878</v>
      </c>
      <c r="BK482" t="s">
        <v>878</v>
      </c>
      <c r="BL482" t="s">
        <v>878</v>
      </c>
      <c r="BM482" t="s">
        <v>878</v>
      </c>
      <c r="BN482" t="s">
        <v>878</v>
      </c>
      <c r="BO482" t="s">
        <v>878</v>
      </c>
      <c r="BP482" t="s">
        <v>878</v>
      </c>
      <c r="BQ482" t="s">
        <v>878</v>
      </c>
      <c r="BR482" t="s">
        <v>878</v>
      </c>
      <c r="BS482" t="s">
        <v>878</v>
      </c>
    </row>
    <row r="483" spans="1:71" x14ac:dyDescent="0.25">
      <c r="A483" t="s">
        <v>865</v>
      </c>
      <c r="B483" t="s">
        <v>878</v>
      </c>
      <c r="C483" t="s">
        <v>878</v>
      </c>
      <c r="D483" t="s">
        <v>878</v>
      </c>
      <c r="E483">
        <v>6.1500000000000004E-5</v>
      </c>
      <c r="F483" t="s">
        <v>878</v>
      </c>
      <c r="G483" t="s">
        <v>878</v>
      </c>
      <c r="H483" t="s">
        <v>878</v>
      </c>
      <c r="I483" t="s">
        <v>878</v>
      </c>
      <c r="J483" t="s">
        <v>878</v>
      </c>
      <c r="K483" t="s">
        <v>878</v>
      </c>
      <c r="L483" t="s">
        <v>878</v>
      </c>
      <c r="M483" t="s">
        <v>878</v>
      </c>
      <c r="N483" t="s">
        <v>878</v>
      </c>
      <c r="O483" t="s">
        <v>878</v>
      </c>
      <c r="P483" t="s">
        <v>878</v>
      </c>
      <c r="Q483" t="s">
        <v>878</v>
      </c>
      <c r="R483" t="s">
        <v>878</v>
      </c>
      <c r="S483" t="s">
        <v>878</v>
      </c>
      <c r="T483" t="s">
        <v>878</v>
      </c>
      <c r="U483" t="s">
        <v>878</v>
      </c>
      <c r="V483" t="s">
        <v>878</v>
      </c>
      <c r="W483" t="s">
        <v>878</v>
      </c>
      <c r="X483" t="s">
        <v>878</v>
      </c>
      <c r="Y483" t="s">
        <v>878</v>
      </c>
      <c r="Z483" t="s">
        <v>878</v>
      </c>
      <c r="AA483" t="s">
        <v>878</v>
      </c>
      <c r="AB483" t="s">
        <v>878</v>
      </c>
      <c r="AC483" t="s">
        <v>878</v>
      </c>
      <c r="AD483" t="s">
        <v>878</v>
      </c>
      <c r="AE483" t="s">
        <v>878</v>
      </c>
      <c r="AF483" t="s">
        <v>878</v>
      </c>
      <c r="AG483" t="s">
        <v>878</v>
      </c>
      <c r="AH483" t="s">
        <v>878</v>
      </c>
      <c r="AI483" t="s">
        <v>878</v>
      </c>
      <c r="AJ483" t="s">
        <v>878</v>
      </c>
      <c r="AK483" t="s">
        <v>878</v>
      </c>
      <c r="AL483" t="s">
        <v>878</v>
      </c>
      <c r="AM483" t="s">
        <v>878</v>
      </c>
      <c r="AN483" t="s">
        <v>878</v>
      </c>
      <c r="AO483" t="s">
        <v>878</v>
      </c>
      <c r="AP483" t="s">
        <v>878</v>
      </c>
      <c r="AQ483" t="s">
        <v>878</v>
      </c>
      <c r="AR483" t="s">
        <v>878</v>
      </c>
      <c r="AS483" t="s">
        <v>878</v>
      </c>
      <c r="AT483" t="s">
        <v>878</v>
      </c>
      <c r="AU483" t="s">
        <v>878</v>
      </c>
      <c r="AV483" t="s">
        <v>878</v>
      </c>
      <c r="AW483" t="s">
        <v>878</v>
      </c>
      <c r="AX483" t="s">
        <v>878</v>
      </c>
      <c r="AY483" t="s">
        <v>878</v>
      </c>
      <c r="AZ483" t="s">
        <v>878</v>
      </c>
      <c r="BA483" t="s">
        <v>878</v>
      </c>
      <c r="BB483" t="s">
        <v>878</v>
      </c>
      <c r="BC483" t="s">
        <v>878</v>
      </c>
      <c r="BD483" t="s">
        <v>878</v>
      </c>
      <c r="BE483" t="s">
        <v>878</v>
      </c>
      <c r="BF483" t="s">
        <v>878</v>
      </c>
      <c r="BG483" t="s">
        <v>878</v>
      </c>
      <c r="BH483" t="s">
        <v>878</v>
      </c>
      <c r="BI483" t="s">
        <v>878</v>
      </c>
      <c r="BJ483" t="s">
        <v>878</v>
      </c>
      <c r="BK483" t="s">
        <v>878</v>
      </c>
      <c r="BL483" t="s">
        <v>878</v>
      </c>
      <c r="BM483" t="s">
        <v>878</v>
      </c>
      <c r="BN483" t="s">
        <v>878</v>
      </c>
      <c r="BO483" t="s">
        <v>878</v>
      </c>
      <c r="BP483" t="s">
        <v>878</v>
      </c>
      <c r="BQ483" t="s">
        <v>878</v>
      </c>
      <c r="BR483" t="s">
        <v>878</v>
      </c>
      <c r="BS483" t="s">
        <v>878</v>
      </c>
    </row>
    <row r="484" spans="1:71" x14ac:dyDescent="0.25">
      <c r="A484" t="s">
        <v>866</v>
      </c>
      <c r="B484" t="s">
        <v>878</v>
      </c>
      <c r="C484" t="s">
        <v>878</v>
      </c>
      <c r="D484" t="s">
        <v>878</v>
      </c>
      <c r="E484">
        <v>6.1500000000000004E-5</v>
      </c>
      <c r="F484" t="s">
        <v>878</v>
      </c>
      <c r="G484" t="s">
        <v>878</v>
      </c>
      <c r="H484" t="s">
        <v>878</v>
      </c>
      <c r="I484" t="s">
        <v>878</v>
      </c>
      <c r="J484" t="s">
        <v>878</v>
      </c>
      <c r="K484" t="s">
        <v>878</v>
      </c>
      <c r="L484" t="s">
        <v>878</v>
      </c>
      <c r="M484" t="s">
        <v>878</v>
      </c>
      <c r="N484" t="s">
        <v>878</v>
      </c>
      <c r="O484" t="s">
        <v>878</v>
      </c>
      <c r="P484" t="s">
        <v>878</v>
      </c>
      <c r="Q484" t="s">
        <v>878</v>
      </c>
      <c r="R484" t="s">
        <v>878</v>
      </c>
      <c r="S484" t="s">
        <v>878</v>
      </c>
      <c r="T484" t="s">
        <v>878</v>
      </c>
      <c r="U484" t="s">
        <v>878</v>
      </c>
      <c r="V484" t="s">
        <v>878</v>
      </c>
      <c r="W484" t="s">
        <v>878</v>
      </c>
      <c r="X484" t="s">
        <v>878</v>
      </c>
      <c r="Y484" t="s">
        <v>878</v>
      </c>
      <c r="Z484" t="s">
        <v>878</v>
      </c>
      <c r="AA484" t="s">
        <v>878</v>
      </c>
      <c r="AB484" t="s">
        <v>878</v>
      </c>
      <c r="AC484" t="s">
        <v>878</v>
      </c>
      <c r="AD484" t="s">
        <v>878</v>
      </c>
      <c r="AE484" t="s">
        <v>878</v>
      </c>
      <c r="AF484" t="s">
        <v>878</v>
      </c>
      <c r="AG484" t="s">
        <v>878</v>
      </c>
      <c r="AH484" t="s">
        <v>878</v>
      </c>
      <c r="AI484" t="s">
        <v>878</v>
      </c>
      <c r="AJ484" t="s">
        <v>878</v>
      </c>
      <c r="AK484" t="s">
        <v>878</v>
      </c>
      <c r="AL484" t="s">
        <v>878</v>
      </c>
      <c r="AM484" t="s">
        <v>878</v>
      </c>
      <c r="AN484" t="s">
        <v>878</v>
      </c>
      <c r="AO484" t="s">
        <v>878</v>
      </c>
      <c r="AP484" t="s">
        <v>878</v>
      </c>
      <c r="AQ484" t="s">
        <v>878</v>
      </c>
      <c r="AR484" t="s">
        <v>878</v>
      </c>
      <c r="AS484" t="s">
        <v>878</v>
      </c>
      <c r="AT484" t="s">
        <v>878</v>
      </c>
      <c r="AU484" t="s">
        <v>878</v>
      </c>
      <c r="AV484" t="s">
        <v>878</v>
      </c>
      <c r="AW484" t="s">
        <v>878</v>
      </c>
      <c r="AX484" t="s">
        <v>878</v>
      </c>
      <c r="AY484" t="s">
        <v>878</v>
      </c>
      <c r="AZ484" t="s">
        <v>878</v>
      </c>
      <c r="BA484" t="s">
        <v>878</v>
      </c>
      <c r="BB484" t="s">
        <v>878</v>
      </c>
      <c r="BC484" t="s">
        <v>878</v>
      </c>
      <c r="BD484" t="s">
        <v>878</v>
      </c>
      <c r="BE484" t="s">
        <v>878</v>
      </c>
      <c r="BF484" t="s">
        <v>878</v>
      </c>
      <c r="BG484" t="s">
        <v>878</v>
      </c>
      <c r="BH484" t="s">
        <v>878</v>
      </c>
      <c r="BI484" t="s">
        <v>878</v>
      </c>
      <c r="BJ484" t="s">
        <v>878</v>
      </c>
      <c r="BK484" t="s">
        <v>878</v>
      </c>
      <c r="BL484" t="s">
        <v>878</v>
      </c>
      <c r="BM484" t="s">
        <v>878</v>
      </c>
      <c r="BN484" t="s">
        <v>878</v>
      </c>
      <c r="BO484" t="s">
        <v>878</v>
      </c>
      <c r="BP484" t="s">
        <v>878</v>
      </c>
      <c r="BQ484" t="s">
        <v>878</v>
      </c>
      <c r="BR484" t="s">
        <v>878</v>
      </c>
      <c r="BS484" t="s">
        <v>878</v>
      </c>
    </row>
    <row r="485" spans="1:71" x14ac:dyDescent="0.25">
      <c r="A485" t="s">
        <v>867</v>
      </c>
      <c r="B485" t="s">
        <v>878</v>
      </c>
      <c r="C485" t="s">
        <v>878</v>
      </c>
      <c r="D485" t="s">
        <v>878</v>
      </c>
      <c r="E485">
        <v>1.2899999999999999E-4</v>
      </c>
      <c r="F485" t="s">
        <v>878</v>
      </c>
      <c r="G485" t="s">
        <v>878</v>
      </c>
      <c r="H485" t="s">
        <v>878</v>
      </c>
      <c r="I485" t="s">
        <v>878</v>
      </c>
      <c r="J485" t="s">
        <v>878</v>
      </c>
      <c r="K485" t="s">
        <v>878</v>
      </c>
      <c r="L485" t="s">
        <v>878</v>
      </c>
      <c r="M485" t="s">
        <v>878</v>
      </c>
      <c r="N485" t="s">
        <v>878</v>
      </c>
      <c r="O485" t="s">
        <v>878</v>
      </c>
      <c r="P485" t="s">
        <v>878</v>
      </c>
      <c r="Q485" t="s">
        <v>878</v>
      </c>
      <c r="R485" t="s">
        <v>878</v>
      </c>
      <c r="S485" t="s">
        <v>878</v>
      </c>
      <c r="T485" t="s">
        <v>878</v>
      </c>
      <c r="U485" t="s">
        <v>878</v>
      </c>
      <c r="V485" t="s">
        <v>878</v>
      </c>
      <c r="W485" t="s">
        <v>878</v>
      </c>
      <c r="X485" t="s">
        <v>878</v>
      </c>
      <c r="Y485" t="s">
        <v>878</v>
      </c>
      <c r="Z485" t="s">
        <v>878</v>
      </c>
      <c r="AA485" t="s">
        <v>878</v>
      </c>
      <c r="AB485" t="s">
        <v>878</v>
      </c>
      <c r="AC485" t="s">
        <v>878</v>
      </c>
      <c r="AD485" t="s">
        <v>878</v>
      </c>
      <c r="AE485" t="s">
        <v>878</v>
      </c>
      <c r="AF485" t="s">
        <v>878</v>
      </c>
      <c r="AG485" t="s">
        <v>878</v>
      </c>
      <c r="AH485" t="s">
        <v>878</v>
      </c>
      <c r="AI485" t="s">
        <v>878</v>
      </c>
      <c r="AJ485" t="s">
        <v>878</v>
      </c>
      <c r="AK485" t="s">
        <v>878</v>
      </c>
      <c r="AL485" t="s">
        <v>878</v>
      </c>
      <c r="AM485" t="s">
        <v>878</v>
      </c>
      <c r="AN485" t="s">
        <v>878</v>
      </c>
      <c r="AO485" t="s">
        <v>878</v>
      </c>
      <c r="AP485" t="s">
        <v>878</v>
      </c>
      <c r="AQ485" t="s">
        <v>878</v>
      </c>
      <c r="AR485" t="s">
        <v>878</v>
      </c>
      <c r="AS485" t="s">
        <v>878</v>
      </c>
      <c r="AT485" t="s">
        <v>878</v>
      </c>
      <c r="AU485" t="s">
        <v>878</v>
      </c>
      <c r="AV485" t="s">
        <v>878</v>
      </c>
      <c r="AW485" t="s">
        <v>878</v>
      </c>
      <c r="AX485" t="s">
        <v>878</v>
      </c>
      <c r="AY485" t="s">
        <v>878</v>
      </c>
      <c r="AZ485" t="s">
        <v>878</v>
      </c>
      <c r="BA485" t="s">
        <v>878</v>
      </c>
      <c r="BB485" t="s">
        <v>878</v>
      </c>
      <c r="BC485" t="s">
        <v>878</v>
      </c>
      <c r="BD485" t="s">
        <v>878</v>
      </c>
      <c r="BE485" t="s">
        <v>878</v>
      </c>
      <c r="BF485" t="s">
        <v>878</v>
      </c>
      <c r="BG485" t="s">
        <v>878</v>
      </c>
      <c r="BH485" t="s">
        <v>878</v>
      </c>
      <c r="BI485" t="s">
        <v>878</v>
      </c>
      <c r="BJ485" t="s">
        <v>878</v>
      </c>
      <c r="BK485" t="s">
        <v>878</v>
      </c>
      <c r="BL485" t="s">
        <v>878</v>
      </c>
      <c r="BM485" t="s">
        <v>878</v>
      </c>
      <c r="BN485" t="s">
        <v>878</v>
      </c>
      <c r="BO485" t="s">
        <v>878</v>
      </c>
      <c r="BP485" t="s">
        <v>878</v>
      </c>
      <c r="BQ485" t="s">
        <v>878</v>
      </c>
      <c r="BR485" t="s">
        <v>878</v>
      </c>
      <c r="BS485" t="s">
        <v>878</v>
      </c>
    </row>
    <row r="486" spans="1:71" x14ac:dyDescent="0.25">
      <c r="A486" t="s">
        <v>868</v>
      </c>
      <c r="B486" t="s">
        <v>878</v>
      </c>
      <c r="C486" t="s">
        <v>878</v>
      </c>
      <c r="D486" t="s">
        <v>878</v>
      </c>
      <c r="E486">
        <v>3.2400000000000001E-4</v>
      </c>
      <c r="F486" t="s">
        <v>878</v>
      </c>
      <c r="G486" t="s">
        <v>878</v>
      </c>
      <c r="H486" t="s">
        <v>878</v>
      </c>
      <c r="I486" t="s">
        <v>878</v>
      </c>
      <c r="J486" t="s">
        <v>878</v>
      </c>
      <c r="K486" t="s">
        <v>878</v>
      </c>
      <c r="L486" t="s">
        <v>878</v>
      </c>
      <c r="M486" t="s">
        <v>878</v>
      </c>
      <c r="N486" t="s">
        <v>878</v>
      </c>
      <c r="O486" t="s">
        <v>878</v>
      </c>
      <c r="P486" t="s">
        <v>878</v>
      </c>
      <c r="Q486" t="s">
        <v>878</v>
      </c>
      <c r="R486" t="s">
        <v>878</v>
      </c>
      <c r="S486" t="s">
        <v>878</v>
      </c>
      <c r="T486" t="s">
        <v>878</v>
      </c>
      <c r="U486" t="s">
        <v>878</v>
      </c>
      <c r="V486" t="s">
        <v>878</v>
      </c>
      <c r="W486" t="s">
        <v>878</v>
      </c>
      <c r="X486" t="s">
        <v>878</v>
      </c>
      <c r="Y486" t="s">
        <v>878</v>
      </c>
      <c r="Z486" t="s">
        <v>878</v>
      </c>
      <c r="AA486" t="s">
        <v>878</v>
      </c>
      <c r="AB486" t="s">
        <v>878</v>
      </c>
      <c r="AC486" t="s">
        <v>878</v>
      </c>
      <c r="AD486" t="s">
        <v>878</v>
      </c>
      <c r="AE486" t="s">
        <v>878</v>
      </c>
      <c r="AF486" t="s">
        <v>878</v>
      </c>
      <c r="AG486" t="s">
        <v>878</v>
      </c>
      <c r="AH486" t="s">
        <v>878</v>
      </c>
      <c r="AI486" t="s">
        <v>878</v>
      </c>
      <c r="AJ486" t="s">
        <v>878</v>
      </c>
      <c r="AK486" t="s">
        <v>878</v>
      </c>
      <c r="AL486" t="s">
        <v>878</v>
      </c>
      <c r="AM486" t="s">
        <v>878</v>
      </c>
      <c r="AN486" t="s">
        <v>878</v>
      </c>
      <c r="AO486" t="s">
        <v>878</v>
      </c>
      <c r="AP486" t="s">
        <v>878</v>
      </c>
      <c r="AQ486" t="s">
        <v>878</v>
      </c>
      <c r="AR486" t="s">
        <v>878</v>
      </c>
      <c r="AS486" t="s">
        <v>878</v>
      </c>
      <c r="AT486" t="s">
        <v>878</v>
      </c>
      <c r="AU486" t="s">
        <v>878</v>
      </c>
      <c r="AV486" t="s">
        <v>878</v>
      </c>
      <c r="AW486" t="s">
        <v>878</v>
      </c>
      <c r="AX486" t="s">
        <v>878</v>
      </c>
      <c r="AY486" t="s">
        <v>878</v>
      </c>
      <c r="AZ486" t="s">
        <v>878</v>
      </c>
      <c r="BA486" t="s">
        <v>878</v>
      </c>
      <c r="BB486" t="s">
        <v>878</v>
      </c>
      <c r="BC486" t="s">
        <v>878</v>
      </c>
      <c r="BD486" t="s">
        <v>878</v>
      </c>
      <c r="BE486" t="s">
        <v>878</v>
      </c>
      <c r="BF486" t="s">
        <v>878</v>
      </c>
      <c r="BG486" t="s">
        <v>878</v>
      </c>
      <c r="BH486" t="s">
        <v>878</v>
      </c>
      <c r="BI486" t="s">
        <v>878</v>
      </c>
      <c r="BJ486" t="s">
        <v>878</v>
      </c>
      <c r="BK486" t="s">
        <v>878</v>
      </c>
      <c r="BL486" t="s">
        <v>878</v>
      </c>
      <c r="BM486" t="s">
        <v>878</v>
      </c>
      <c r="BN486" t="s">
        <v>878</v>
      </c>
      <c r="BO486" t="s">
        <v>878</v>
      </c>
      <c r="BP486" t="s">
        <v>878</v>
      </c>
      <c r="BQ486" t="s">
        <v>878</v>
      </c>
      <c r="BR486" t="s">
        <v>878</v>
      </c>
      <c r="BS486" t="s">
        <v>878</v>
      </c>
    </row>
    <row r="487" spans="1:71" x14ac:dyDescent="0.25">
      <c r="A487" t="s">
        <v>869</v>
      </c>
      <c r="B487" t="s">
        <v>878</v>
      </c>
      <c r="C487" t="s">
        <v>878</v>
      </c>
      <c r="D487" t="s">
        <v>878</v>
      </c>
      <c r="E487">
        <v>7.18E-4</v>
      </c>
      <c r="F487" t="s">
        <v>878</v>
      </c>
      <c r="G487" t="s">
        <v>878</v>
      </c>
      <c r="H487" t="s">
        <v>878</v>
      </c>
      <c r="I487" t="s">
        <v>878</v>
      </c>
      <c r="J487" t="s">
        <v>878</v>
      </c>
      <c r="K487" t="s">
        <v>878</v>
      </c>
      <c r="L487" t="s">
        <v>878</v>
      </c>
      <c r="M487" t="s">
        <v>878</v>
      </c>
      <c r="N487" t="s">
        <v>878</v>
      </c>
      <c r="O487" t="s">
        <v>878</v>
      </c>
      <c r="P487" t="s">
        <v>878</v>
      </c>
      <c r="Q487" t="s">
        <v>878</v>
      </c>
      <c r="R487" t="s">
        <v>878</v>
      </c>
      <c r="S487" t="s">
        <v>878</v>
      </c>
      <c r="T487" t="s">
        <v>878</v>
      </c>
      <c r="U487" t="s">
        <v>878</v>
      </c>
      <c r="V487" t="s">
        <v>878</v>
      </c>
      <c r="W487" t="s">
        <v>878</v>
      </c>
      <c r="X487" t="s">
        <v>878</v>
      </c>
      <c r="Y487" t="s">
        <v>878</v>
      </c>
      <c r="Z487" t="s">
        <v>878</v>
      </c>
      <c r="AA487" t="s">
        <v>878</v>
      </c>
      <c r="AB487" t="s">
        <v>878</v>
      </c>
      <c r="AC487" t="s">
        <v>878</v>
      </c>
      <c r="AD487" t="s">
        <v>878</v>
      </c>
      <c r="AE487" t="s">
        <v>878</v>
      </c>
      <c r="AF487" t="s">
        <v>878</v>
      </c>
      <c r="AG487" t="s">
        <v>878</v>
      </c>
      <c r="AH487" t="s">
        <v>878</v>
      </c>
      <c r="AI487" t="s">
        <v>878</v>
      </c>
      <c r="AJ487" t="s">
        <v>878</v>
      </c>
      <c r="AK487" t="s">
        <v>878</v>
      </c>
      <c r="AL487" t="s">
        <v>878</v>
      </c>
      <c r="AM487" t="s">
        <v>878</v>
      </c>
      <c r="AN487" t="s">
        <v>878</v>
      </c>
      <c r="AO487" t="s">
        <v>878</v>
      </c>
      <c r="AP487" t="s">
        <v>878</v>
      </c>
      <c r="AQ487" t="s">
        <v>878</v>
      </c>
      <c r="AR487" t="s">
        <v>878</v>
      </c>
      <c r="AS487" t="s">
        <v>878</v>
      </c>
      <c r="AT487" t="s">
        <v>878</v>
      </c>
      <c r="AU487" t="s">
        <v>878</v>
      </c>
      <c r="AV487" t="s">
        <v>878</v>
      </c>
      <c r="AW487" t="s">
        <v>878</v>
      </c>
      <c r="AX487" t="s">
        <v>878</v>
      </c>
      <c r="AY487" t="s">
        <v>878</v>
      </c>
      <c r="AZ487" t="s">
        <v>878</v>
      </c>
      <c r="BA487" t="s">
        <v>878</v>
      </c>
      <c r="BB487" t="s">
        <v>878</v>
      </c>
      <c r="BC487" t="s">
        <v>878</v>
      </c>
      <c r="BD487" t="s">
        <v>878</v>
      </c>
      <c r="BE487" t="s">
        <v>878</v>
      </c>
      <c r="BF487" t="s">
        <v>878</v>
      </c>
      <c r="BG487" t="s">
        <v>878</v>
      </c>
      <c r="BH487" t="s">
        <v>878</v>
      </c>
      <c r="BI487" t="s">
        <v>878</v>
      </c>
      <c r="BJ487" t="s">
        <v>878</v>
      </c>
      <c r="BK487" t="s">
        <v>878</v>
      </c>
      <c r="BL487" t="s">
        <v>878</v>
      </c>
      <c r="BM487" t="s">
        <v>878</v>
      </c>
      <c r="BN487" t="s">
        <v>878</v>
      </c>
      <c r="BO487" t="s">
        <v>878</v>
      </c>
      <c r="BP487" t="s">
        <v>878</v>
      </c>
      <c r="BQ487" t="s">
        <v>878</v>
      </c>
      <c r="BR487" t="s">
        <v>878</v>
      </c>
      <c r="BS487" t="s">
        <v>878</v>
      </c>
    </row>
    <row r="488" spans="1:71" x14ac:dyDescent="0.25">
      <c r="A488" t="s">
        <v>870</v>
      </c>
      <c r="B488" t="s">
        <v>878</v>
      </c>
      <c r="C488" t="s">
        <v>878</v>
      </c>
      <c r="D488" t="s">
        <v>878</v>
      </c>
      <c r="E488">
        <v>1.297E-3</v>
      </c>
      <c r="F488" t="s">
        <v>878</v>
      </c>
      <c r="G488" t="s">
        <v>878</v>
      </c>
      <c r="H488" t="s">
        <v>878</v>
      </c>
      <c r="I488" t="s">
        <v>878</v>
      </c>
      <c r="J488" t="s">
        <v>878</v>
      </c>
      <c r="K488" t="s">
        <v>878</v>
      </c>
      <c r="L488" t="s">
        <v>878</v>
      </c>
      <c r="M488" t="s">
        <v>878</v>
      </c>
      <c r="N488" t="s">
        <v>878</v>
      </c>
      <c r="O488" t="s">
        <v>878</v>
      </c>
      <c r="P488" t="s">
        <v>878</v>
      </c>
      <c r="Q488" t="s">
        <v>878</v>
      </c>
      <c r="R488" t="s">
        <v>878</v>
      </c>
      <c r="S488" t="s">
        <v>878</v>
      </c>
      <c r="T488" t="s">
        <v>878</v>
      </c>
      <c r="U488" t="s">
        <v>878</v>
      </c>
      <c r="V488" t="s">
        <v>878</v>
      </c>
      <c r="W488" t="s">
        <v>878</v>
      </c>
      <c r="X488" t="s">
        <v>878</v>
      </c>
      <c r="Y488" t="s">
        <v>878</v>
      </c>
      <c r="Z488" t="s">
        <v>878</v>
      </c>
      <c r="AA488" t="s">
        <v>878</v>
      </c>
      <c r="AB488" t="s">
        <v>878</v>
      </c>
      <c r="AC488" t="s">
        <v>878</v>
      </c>
      <c r="AD488" t="s">
        <v>878</v>
      </c>
      <c r="AE488" t="s">
        <v>878</v>
      </c>
      <c r="AF488" t="s">
        <v>878</v>
      </c>
      <c r="AG488" t="s">
        <v>878</v>
      </c>
      <c r="AH488" t="s">
        <v>878</v>
      </c>
      <c r="AI488" t="s">
        <v>878</v>
      </c>
      <c r="AJ488" t="s">
        <v>878</v>
      </c>
      <c r="AK488" t="s">
        <v>878</v>
      </c>
      <c r="AL488" t="s">
        <v>878</v>
      </c>
      <c r="AM488" t="s">
        <v>878</v>
      </c>
      <c r="AN488" t="s">
        <v>878</v>
      </c>
      <c r="AO488" t="s">
        <v>878</v>
      </c>
      <c r="AP488" t="s">
        <v>878</v>
      </c>
      <c r="AQ488" t="s">
        <v>878</v>
      </c>
      <c r="AR488" t="s">
        <v>878</v>
      </c>
      <c r="AS488" t="s">
        <v>878</v>
      </c>
      <c r="AT488" t="s">
        <v>878</v>
      </c>
      <c r="AU488" t="s">
        <v>878</v>
      </c>
      <c r="AV488" t="s">
        <v>878</v>
      </c>
      <c r="AW488" t="s">
        <v>878</v>
      </c>
      <c r="AX488" t="s">
        <v>878</v>
      </c>
      <c r="AY488" t="s">
        <v>878</v>
      </c>
      <c r="AZ488" t="s">
        <v>878</v>
      </c>
      <c r="BA488" t="s">
        <v>878</v>
      </c>
      <c r="BB488" t="s">
        <v>878</v>
      </c>
      <c r="BC488" t="s">
        <v>878</v>
      </c>
      <c r="BD488" t="s">
        <v>878</v>
      </c>
      <c r="BE488" t="s">
        <v>878</v>
      </c>
      <c r="BF488" t="s">
        <v>878</v>
      </c>
      <c r="BG488" t="s">
        <v>878</v>
      </c>
      <c r="BH488" t="s">
        <v>878</v>
      </c>
      <c r="BI488" t="s">
        <v>878</v>
      </c>
      <c r="BJ488" t="s">
        <v>878</v>
      </c>
      <c r="BK488" t="s">
        <v>878</v>
      </c>
      <c r="BL488" t="s">
        <v>878</v>
      </c>
      <c r="BM488" t="s">
        <v>878</v>
      </c>
      <c r="BN488" t="s">
        <v>878</v>
      </c>
      <c r="BO488" t="s">
        <v>878</v>
      </c>
      <c r="BP488" t="s">
        <v>878</v>
      </c>
      <c r="BQ488" t="s">
        <v>878</v>
      </c>
      <c r="BR488" t="s">
        <v>878</v>
      </c>
      <c r="BS488" t="s">
        <v>878</v>
      </c>
    </row>
    <row r="489" spans="1:71" x14ac:dyDescent="0.25">
      <c r="A489" t="s">
        <v>871</v>
      </c>
      <c r="B489" t="s">
        <v>878</v>
      </c>
      <c r="C489">
        <v>3.7470949</v>
      </c>
      <c r="D489" t="s">
        <v>878</v>
      </c>
      <c r="E489" t="s">
        <v>878</v>
      </c>
      <c r="F489" t="s">
        <v>878</v>
      </c>
      <c r="G489" t="s">
        <v>878</v>
      </c>
      <c r="H489" t="s">
        <v>878</v>
      </c>
      <c r="I489" t="s">
        <v>878</v>
      </c>
      <c r="J489">
        <v>12.578557500000001</v>
      </c>
      <c r="K489" t="s">
        <v>878</v>
      </c>
      <c r="L489" t="s">
        <v>878</v>
      </c>
      <c r="M489" t="s">
        <v>878</v>
      </c>
      <c r="N489" t="s">
        <v>878</v>
      </c>
      <c r="O489" t="s">
        <v>878</v>
      </c>
      <c r="P489" t="s">
        <v>878</v>
      </c>
      <c r="Q489" t="s">
        <v>878</v>
      </c>
      <c r="R489" t="s">
        <v>878</v>
      </c>
      <c r="S489" t="s">
        <v>878</v>
      </c>
      <c r="T489" t="s">
        <v>878</v>
      </c>
      <c r="U489">
        <v>2.4340008000000002</v>
      </c>
      <c r="V489" t="s">
        <v>878</v>
      </c>
      <c r="W489" t="s">
        <v>878</v>
      </c>
      <c r="X489" t="s">
        <v>878</v>
      </c>
      <c r="Y489" t="s">
        <v>878</v>
      </c>
      <c r="Z489" t="s">
        <v>878</v>
      </c>
      <c r="AA489" t="s">
        <v>878</v>
      </c>
      <c r="AB489" t="s">
        <v>878</v>
      </c>
      <c r="AC489" t="s">
        <v>878</v>
      </c>
      <c r="AD489">
        <v>0.4980887</v>
      </c>
      <c r="AE489" t="s">
        <v>878</v>
      </c>
      <c r="AF489" t="s">
        <v>878</v>
      </c>
      <c r="AG489" t="s">
        <v>878</v>
      </c>
      <c r="AH489">
        <v>0.40885830000000001</v>
      </c>
      <c r="AI489">
        <v>3.6399500000000001E-2</v>
      </c>
      <c r="AJ489" t="s">
        <v>878</v>
      </c>
      <c r="AK489">
        <v>0.13575989999999999</v>
      </c>
      <c r="AL489" t="s">
        <v>878</v>
      </c>
      <c r="AM489" t="s">
        <v>878</v>
      </c>
      <c r="AN489" t="s">
        <v>878</v>
      </c>
      <c r="AO489">
        <v>5.6603760999999997</v>
      </c>
      <c r="AP489" t="s">
        <v>878</v>
      </c>
      <c r="AQ489" t="s">
        <v>878</v>
      </c>
      <c r="AR489" t="s">
        <v>878</v>
      </c>
      <c r="AS489" t="s">
        <v>878</v>
      </c>
      <c r="AT489" t="s">
        <v>878</v>
      </c>
      <c r="AU489" t="s">
        <v>878</v>
      </c>
      <c r="AV489" t="s">
        <v>878</v>
      </c>
      <c r="AW489" t="s">
        <v>878</v>
      </c>
      <c r="AX489" t="s">
        <v>878</v>
      </c>
      <c r="AY489" t="s">
        <v>878</v>
      </c>
      <c r="AZ489" t="s">
        <v>878</v>
      </c>
      <c r="BA489" t="s">
        <v>878</v>
      </c>
      <c r="BB489">
        <v>24.689912499999998</v>
      </c>
      <c r="BC489" t="s">
        <v>878</v>
      </c>
      <c r="BD489" t="s">
        <v>878</v>
      </c>
      <c r="BE489" t="s">
        <v>878</v>
      </c>
      <c r="BF489" t="s">
        <v>878</v>
      </c>
      <c r="BG489" t="s">
        <v>878</v>
      </c>
      <c r="BH489" t="s">
        <v>878</v>
      </c>
      <c r="BI489" t="s">
        <v>878</v>
      </c>
      <c r="BJ489">
        <v>0.251724</v>
      </c>
      <c r="BK489" t="s">
        <v>878</v>
      </c>
      <c r="BL489" t="s">
        <v>878</v>
      </c>
      <c r="BM489" t="s">
        <v>878</v>
      </c>
      <c r="BN489" t="s">
        <v>878</v>
      </c>
      <c r="BO489" t="s">
        <v>878</v>
      </c>
      <c r="BP489" t="s">
        <v>878</v>
      </c>
      <c r="BQ489" t="s">
        <v>878</v>
      </c>
      <c r="BR489" t="s">
        <v>878</v>
      </c>
      <c r="BS489" t="s">
        <v>878</v>
      </c>
    </row>
    <row r="490" spans="1:71" x14ac:dyDescent="0.25">
      <c r="A490" t="s">
        <v>874</v>
      </c>
      <c r="B490" t="s">
        <v>878</v>
      </c>
      <c r="C490">
        <v>2.6144984999999998</v>
      </c>
      <c r="D490" t="s">
        <v>878</v>
      </c>
      <c r="E490" t="s">
        <v>878</v>
      </c>
      <c r="F490" t="s">
        <v>878</v>
      </c>
      <c r="G490" t="s">
        <v>878</v>
      </c>
      <c r="H490" t="s">
        <v>878</v>
      </c>
      <c r="I490" t="s">
        <v>878</v>
      </c>
      <c r="J490">
        <v>18.439021799999999</v>
      </c>
      <c r="K490" t="s">
        <v>878</v>
      </c>
      <c r="L490" t="s">
        <v>878</v>
      </c>
      <c r="M490" t="s">
        <v>878</v>
      </c>
      <c r="N490" t="s">
        <v>878</v>
      </c>
      <c r="O490" t="s">
        <v>878</v>
      </c>
      <c r="P490" t="s">
        <v>878</v>
      </c>
      <c r="Q490" t="s">
        <v>878</v>
      </c>
      <c r="R490" t="s">
        <v>878</v>
      </c>
      <c r="S490" t="s">
        <v>878</v>
      </c>
      <c r="T490" t="s">
        <v>878</v>
      </c>
      <c r="U490">
        <v>0.9791957</v>
      </c>
      <c r="V490" t="s">
        <v>878</v>
      </c>
      <c r="W490" t="s">
        <v>878</v>
      </c>
      <c r="X490" t="s">
        <v>878</v>
      </c>
      <c r="Y490" t="s">
        <v>878</v>
      </c>
      <c r="Z490" t="s">
        <v>878</v>
      </c>
      <c r="AA490" t="s">
        <v>878</v>
      </c>
      <c r="AB490" t="s">
        <v>878</v>
      </c>
      <c r="AC490" t="s">
        <v>878</v>
      </c>
      <c r="AD490">
        <v>0.3893393</v>
      </c>
      <c r="AE490" t="s">
        <v>878</v>
      </c>
      <c r="AF490" t="s">
        <v>878</v>
      </c>
      <c r="AG490" t="s">
        <v>878</v>
      </c>
      <c r="AH490">
        <v>0.14653769999999999</v>
      </c>
      <c r="AI490">
        <v>2.1684800000000001E-2</v>
      </c>
      <c r="AJ490" t="s">
        <v>878</v>
      </c>
      <c r="AK490">
        <v>6.1574200000000003E-2</v>
      </c>
      <c r="AL490" t="s">
        <v>878</v>
      </c>
      <c r="AM490" t="s">
        <v>878</v>
      </c>
      <c r="AN490" t="s">
        <v>878</v>
      </c>
      <c r="AO490">
        <v>8.4272831000000004</v>
      </c>
      <c r="AP490" t="s">
        <v>878</v>
      </c>
      <c r="AQ490" t="s">
        <v>878</v>
      </c>
      <c r="AR490" t="s">
        <v>878</v>
      </c>
      <c r="AS490" t="s">
        <v>878</v>
      </c>
      <c r="AT490" t="s">
        <v>878</v>
      </c>
      <c r="AU490" t="s">
        <v>878</v>
      </c>
      <c r="AV490" t="s">
        <v>878</v>
      </c>
      <c r="AW490" t="s">
        <v>878</v>
      </c>
      <c r="AX490" t="s">
        <v>878</v>
      </c>
      <c r="AY490" t="s">
        <v>878</v>
      </c>
      <c r="AZ490" t="s">
        <v>878</v>
      </c>
      <c r="BA490" t="s">
        <v>878</v>
      </c>
      <c r="BB490">
        <v>20.492346900000001</v>
      </c>
      <c r="BC490" t="s">
        <v>878</v>
      </c>
      <c r="BD490" t="s">
        <v>878</v>
      </c>
      <c r="BE490" t="s">
        <v>878</v>
      </c>
      <c r="BF490" t="s">
        <v>878</v>
      </c>
      <c r="BG490" t="s">
        <v>878</v>
      </c>
      <c r="BH490" t="s">
        <v>878</v>
      </c>
      <c r="BI490" t="s">
        <v>878</v>
      </c>
      <c r="BJ490">
        <v>0.14324300000000001</v>
      </c>
      <c r="BK490" t="s">
        <v>878</v>
      </c>
      <c r="BL490" t="s">
        <v>878</v>
      </c>
      <c r="BM490" t="s">
        <v>878</v>
      </c>
      <c r="BN490" t="s">
        <v>878</v>
      </c>
      <c r="BO490" t="s">
        <v>878</v>
      </c>
      <c r="BP490" t="s">
        <v>878</v>
      </c>
      <c r="BQ490" t="s">
        <v>878</v>
      </c>
      <c r="BR490" t="s">
        <v>878</v>
      </c>
      <c r="BS490" t="s">
        <v>878</v>
      </c>
    </row>
    <row r="491" spans="1:71" x14ac:dyDescent="0.25">
      <c r="A491" t="s">
        <v>875</v>
      </c>
      <c r="B491" t="s">
        <v>878</v>
      </c>
      <c r="C491">
        <v>2.3075329999999998</v>
      </c>
      <c r="D491" t="s">
        <v>878</v>
      </c>
      <c r="E491" t="s">
        <v>878</v>
      </c>
      <c r="F491" t="s">
        <v>878</v>
      </c>
      <c r="G491" t="s">
        <v>878</v>
      </c>
      <c r="H491" t="s">
        <v>878</v>
      </c>
      <c r="I491" t="s">
        <v>878</v>
      </c>
      <c r="J491">
        <v>23.792055600000001</v>
      </c>
      <c r="K491" t="s">
        <v>878</v>
      </c>
      <c r="L491" t="s">
        <v>878</v>
      </c>
      <c r="M491" t="s">
        <v>878</v>
      </c>
      <c r="N491" t="s">
        <v>878</v>
      </c>
      <c r="O491" t="s">
        <v>878</v>
      </c>
      <c r="P491" t="s">
        <v>878</v>
      </c>
      <c r="Q491" t="s">
        <v>878</v>
      </c>
      <c r="R491" t="s">
        <v>878</v>
      </c>
      <c r="S491" t="s">
        <v>878</v>
      </c>
      <c r="T491" t="s">
        <v>878</v>
      </c>
      <c r="U491">
        <v>0.81133359999999999</v>
      </c>
      <c r="V491" t="s">
        <v>878</v>
      </c>
      <c r="W491" t="s">
        <v>878</v>
      </c>
      <c r="X491" t="s">
        <v>878</v>
      </c>
      <c r="Y491" t="s">
        <v>878</v>
      </c>
      <c r="Z491" t="s">
        <v>878</v>
      </c>
      <c r="AA491" t="s">
        <v>878</v>
      </c>
      <c r="AB491" t="s">
        <v>878</v>
      </c>
      <c r="AC491" t="s">
        <v>878</v>
      </c>
      <c r="AD491">
        <v>0.28723110000000002</v>
      </c>
      <c r="AE491" t="s">
        <v>878</v>
      </c>
      <c r="AF491" t="s">
        <v>878</v>
      </c>
      <c r="AG491" t="s">
        <v>878</v>
      </c>
      <c r="AH491">
        <v>9.2867500000000006E-2</v>
      </c>
      <c r="AI491">
        <v>2.3233699999999999E-2</v>
      </c>
      <c r="AJ491" t="s">
        <v>878</v>
      </c>
      <c r="AK491">
        <v>4.9704499999999999E-2</v>
      </c>
      <c r="AL491" t="s">
        <v>878</v>
      </c>
      <c r="AM491" t="s">
        <v>878</v>
      </c>
      <c r="AN491" t="s">
        <v>878</v>
      </c>
      <c r="AO491">
        <v>10.779590499999999</v>
      </c>
      <c r="AP491" t="s">
        <v>878</v>
      </c>
      <c r="AQ491" t="s">
        <v>878</v>
      </c>
      <c r="AR491" t="s">
        <v>878</v>
      </c>
      <c r="AS491" t="s">
        <v>878</v>
      </c>
      <c r="AT491" t="s">
        <v>878</v>
      </c>
      <c r="AU491" t="s">
        <v>878</v>
      </c>
      <c r="AV491" t="s">
        <v>878</v>
      </c>
      <c r="AW491" t="s">
        <v>878</v>
      </c>
      <c r="AX491" t="s">
        <v>878</v>
      </c>
      <c r="AY491" t="s">
        <v>878</v>
      </c>
      <c r="AZ491" t="s">
        <v>878</v>
      </c>
      <c r="BA491" t="s">
        <v>878</v>
      </c>
      <c r="BB491">
        <v>14.8504074</v>
      </c>
      <c r="BC491" t="s">
        <v>878</v>
      </c>
      <c r="BD491" t="s">
        <v>878</v>
      </c>
      <c r="BE491" t="s">
        <v>878</v>
      </c>
      <c r="BF491" t="s">
        <v>878</v>
      </c>
      <c r="BG491" t="s">
        <v>878</v>
      </c>
      <c r="BH491" t="s">
        <v>878</v>
      </c>
      <c r="BI491" t="s">
        <v>878</v>
      </c>
      <c r="BJ491">
        <v>0.11447450000000001</v>
      </c>
      <c r="BK491" t="s">
        <v>878</v>
      </c>
      <c r="BL491" t="s">
        <v>878</v>
      </c>
      <c r="BM491" t="s">
        <v>878</v>
      </c>
      <c r="BN491" t="s">
        <v>878</v>
      </c>
      <c r="BO491" t="s">
        <v>878</v>
      </c>
      <c r="BP491" t="s">
        <v>878</v>
      </c>
      <c r="BQ491" t="s">
        <v>878</v>
      </c>
      <c r="BR491" t="s">
        <v>878</v>
      </c>
      <c r="BS491" t="s">
        <v>878</v>
      </c>
    </row>
    <row r="492" spans="1:71" x14ac:dyDescent="0.25">
      <c r="A492" t="s">
        <v>877</v>
      </c>
      <c r="B492" t="s">
        <v>878</v>
      </c>
      <c r="C492">
        <v>1.8153299000000001</v>
      </c>
      <c r="D492" t="s">
        <v>878</v>
      </c>
      <c r="E492" t="s">
        <v>878</v>
      </c>
      <c r="F492" t="s">
        <v>878</v>
      </c>
      <c r="G492" t="s">
        <v>878</v>
      </c>
      <c r="H492" t="s">
        <v>878</v>
      </c>
      <c r="I492" t="s">
        <v>878</v>
      </c>
      <c r="J492">
        <v>28.1588162</v>
      </c>
      <c r="K492" t="s">
        <v>878</v>
      </c>
      <c r="L492" t="s">
        <v>878</v>
      </c>
      <c r="M492" t="s">
        <v>878</v>
      </c>
      <c r="N492" t="s">
        <v>878</v>
      </c>
      <c r="O492" t="s">
        <v>878</v>
      </c>
      <c r="P492" t="s">
        <v>878</v>
      </c>
      <c r="Q492" t="s">
        <v>878</v>
      </c>
      <c r="R492" t="s">
        <v>878</v>
      </c>
      <c r="S492" t="s">
        <v>878</v>
      </c>
      <c r="T492" t="s">
        <v>878</v>
      </c>
      <c r="U492">
        <v>0.66725190000000001</v>
      </c>
      <c r="V492" t="s">
        <v>878</v>
      </c>
      <c r="W492" t="s">
        <v>878</v>
      </c>
      <c r="X492" t="s">
        <v>878</v>
      </c>
      <c r="Y492" t="s">
        <v>878</v>
      </c>
      <c r="Z492" t="s">
        <v>878</v>
      </c>
      <c r="AA492" t="s">
        <v>878</v>
      </c>
      <c r="AB492" t="s">
        <v>878</v>
      </c>
      <c r="AC492" t="s">
        <v>878</v>
      </c>
      <c r="AD492">
        <v>0.24655389999999999</v>
      </c>
      <c r="AE492" t="s">
        <v>878</v>
      </c>
      <c r="AF492" t="s">
        <v>878</v>
      </c>
      <c r="AG492" t="s">
        <v>878</v>
      </c>
      <c r="AH492">
        <v>7.17613E-2</v>
      </c>
      <c r="AI492">
        <v>2.40082E-2</v>
      </c>
      <c r="AJ492" t="s">
        <v>878</v>
      </c>
      <c r="AK492">
        <v>4.2285900000000001E-2</v>
      </c>
      <c r="AL492" t="s">
        <v>878</v>
      </c>
      <c r="AM492" t="s">
        <v>878</v>
      </c>
      <c r="AN492" t="s">
        <v>878</v>
      </c>
      <c r="AO492">
        <v>12.747847699999999</v>
      </c>
      <c r="AP492" t="s">
        <v>878</v>
      </c>
      <c r="AQ492" t="s">
        <v>878</v>
      </c>
      <c r="AR492" t="s">
        <v>878</v>
      </c>
      <c r="AS492" t="s">
        <v>878</v>
      </c>
      <c r="AT492" t="s">
        <v>878</v>
      </c>
      <c r="AU492" t="s">
        <v>878</v>
      </c>
      <c r="AV492" t="s">
        <v>878</v>
      </c>
      <c r="AW492" t="s">
        <v>878</v>
      </c>
      <c r="AX492" t="s">
        <v>878</v>
      </c>
      <c r="AY492" t="s">
        <v>878</v>
      </c>
      <c r="AZ492" t="s">
        <v>878</v>
      </c>
      <c r="BA492" t="s">
        <v>878</v>
      </c>
      <c r="BB492">
        <v>10.512611400000001</v>
      </c>
      <c r="BC492" t="s">
        <v>878</v>
      </c>
      <c r="BD492" t="s">
        <v>878</v>
      </c>
      <c r="BE492" t="s">
        <v>878</v>
      </c>
      <c r="BF492" t="s">
        <v>878</v>
      </c>
      <c r="BG492" t="s">
        <v>878</v>
      </c>
      <c r="BH492" t="s">
        <v>878</v>
      </c>
      <c r="BI492" t="s">
        <v>878</v>
      </c>
      <c r="BJ492">
        <v>8.8702699999999995E-2</v>
      </c>
      <c r="BK492" t="s">
        <v>878</v>
      </c>
      <c r="BL492" t="s">
        <v>878</v>
      </c>
      <c r="BM492" t="s">
        <v>878</v>
      </c>
      <c r="BN492" t="s">
        <v>878</v>
      </c>
      <c r="BO492" t="s">
        <v>878</v>
      </c>
      <c r="BP492" t="s">
        <v>878</v>
      </c>
      <c r="BQ492" t="s">
        <v>878</v>
      </c>
      <c r="BR492" t="s">
        <v>878</v>
      </c>
      <c r="BS492" t="s">
        <v>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PPM Data</vt:lpstr>
      <vt:lpstr>Percent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Zeb Hall</cp:lastModifiedBy>
  <dcterms:created xsi:type="dcterms:W3CDTF">2023-11-13T05:03:17Z</dcterms:created>
  <dcterms:modified xsi:type="dcterms:W3CDTF">2023-11-13T05:05:26Z</dcterms:modified>
</cp:coreProperties>
</file>