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defaultThemeVersion="166925"/>
  <mc:AlternateContent xmlns:mc="http://schemas.openxmlformats.org/markup-compatibility/2006">
    <mc:Choice Requires="x15">
      <x15ac:absPath xmlns:x15ac="http://schemas.microsoft.com/office/spreadsheetml/2010/11/ac" url="/Users/kamel/Documents/SchoolWork/Charge2990/LOG2990-101/"/>
    </mc:Choice>
  </mc:AlternateContent>
  <xr:revisionPtr revIDLastSave="0" documentId="13_ncr:1_{B864263C-1558-2441-A221-2AC54E202997}" xr6:coauthVersionLast="47" xr6:coauthVersionMax="47" xr10:uidLastSave="{00000000-0000-0000-0000-000000000000}"/>
  <bookViews>
    <workbookView xWindow="0" yWindow="500" windowWidth="28800" windowHeight="15840" tabRatio="500" firstSheet="1" activeTab="1"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8" i="8" l="1"/>
  <c r="E26" i="8"/>
  <c r="E43" i="8"/>
  <c r="H5" i="9"/>
  <c r="H6" i="9"/>
  <c r="G16" i="10"/>
  <c r="G17" i="10"/>
  <c r="G18" i="10"/>
  <c r="C16" i="10"/>
  <c r="C17" i="10"/>
  <c r="C18" i="10"/>
  <c r="F17" i="10"/>
  <c r="F16" i="10"/>
  <c r="F18" i="10" s="1"/>
  <c r="B17" i="10"/>
  <c r="B16" i="10"/>
  <c r="B18" i="10" s="1"/>
  <c r="G44" i="6"/>
  <c r="D43" i="8"/>
  <c r="E42" i="8"/>
  <c r="D28" i="8"/>
  <c r="E27" i="8"/>
  <c r="J41" i="6"/>
  <c r="J42" i="6"/>
  <c r="J43" i="6"/>
  <c r="J44"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7" i="8"/>
  <c r="E46" i="8"/>
  <c r="E45" i="8"/>
  <c r="E32" i="8"/>
  <c r="E31" i="8"/>
  <c r="E30" i="8"/>
  <c r="E18" i="8"/>
  <c r="E17" i="8"/>
  <c r="J11" i="6"/>
  <c r="I11" i="6"/>
  <c r="G11" i="6"/>
  <c r="F11" i="6"/>
  <c r="D11" i="6"/>
  <c r="C11" i="6"/>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40" i="8"/>
  <c r="E41" i="8"/>
  <c r="E22" i="8"/>
  <c r="E23" i="8"/>
  <c r="E24" i="8"/>
  <c r="E25" i="8"/>
  <c r="E10" i="8"/>
  <c r="E11" i="8"/>
  <c r="E12" i="8"/>
  <c r="E14" i="8"/>
  <c r="E9" i="8"/>
  <c r="D58" i="6" l="1"/>
  <c r="G58" i="6"/>
  <c r="F58" i="6"/>
  <c r="F59" i="6" s="1"/>
  <c r="C5" i="9" s="1"/>
  <c r="C58" i="6"/>
  <c r="C59" i="6" s="1"/>
  <c r="C4" i="9" s="1"/>
  <c r="I58" i="6"/>
  <c r="J58" i="6"/>
  <c r="G7" i="9"/>
  <c r="I59" i="6" l="1"/>
  <c r="C6" i="9" s="1"/>
  <c r="E8" i="8" l="1"/>
  <c r="D15" i="8"/>
  <c r="E21" i="8"/>
  <c r="E35" i="8"/>
  <c r="E36" i="8"/>
  <c r="E37" i="8"/>
  <c r="E38" i="8"/>
  <c r="E39" i="8"/>
  <c r="E15" i="8" l="1"/>
  <c r="B4" i="9"/>
  <c r="D4" i="9" s="1"/>
  <c r="B6" i="9"/>
  <c r="B5" i="9"/>
  <c r="D6" i="9" l="1"/>
  <c r="G6" i="9" s="1"/>
  <c r="D5" i="9"/>
  <c r="G5" i="9" s="1"/>
  <c r="G4" i="9"/>
</calcChain>
</file>

<file path=xl/sharedStrings.xml><?xml version="1.0" encoding="utf-8"?>
<sst xmlns="http://schemas.openxmlformats.org/spreadsheetml/2006/main" count="319" uniqueCount="191">
  <si>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</si>
  <si>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</si>
  <si>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</si>
  <si>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</si>
  <si>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</si>
  <si>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</si>
  <si>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</si>
  <si>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</si>
  <si>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</si>
  <si>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</si>
  <si>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</si>
  <si>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</si>
  <si>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</si>
  <si>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</si>
  <si>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</si>
  <si>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</si>
  <si>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</si>
  <si>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</si>
  <si>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</si>
  <si>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Mike</t>
  </si>
  <si>
    <t>1.1 Utilisation des Cadriciels</t>
  </si>
  <si>
    <t>Le projet respecte les meilleures pratiques des cadriciels utilisés. (Exemple: séparation des responsabilités dans les Components et Services d'Angular, respect de la sémantique HTTP avec Express, etc.)</t>
  </si>
  <si>
    <t>Attention au Style dans le html de CanvasTopButtonsComponent</t>
  </si>
  <si>
    <t>1.2 Arborescence</t>
  </si>
  <si>
    <t>Le projet respecte une arborescence de fichier claire,uniforme et structurée.
Les noms de fichiers et dossiers respectent le format kebab-case.</t>
  </si>
  <si>
    <t>Sous-total</t>
  </si>
  <si>
    <t>2. Classe</t>
  </si>
  <si>
    <t>Ghali</t>
  </si>
  <si>
    <t>2.1 Responsabilité</t>
  </si>
  <si>
    <t>La classe n'a qu'une responsabilitée.</t>
  </si>
  <si>
    <t>GameAreaService a beaucoup trop de responsabilité. Il serait important d'en moins extraire la logique de la musique dans un autre service.</t>
  </si>
  <si>
    <t>ClassicModeService peut être fragmentée davantage en séparant ses différents rôles dans des services (timer, gestion/creation des rooms, verifications des coordonnes, gestion de la waitlist, ...)</t>
  </si>
  <si>
    <t>2.2 Attributs</t>
  </si>
  <si>
    <t>La classe comporte uniquement des attributs utilisés.
La classe comporte uniquement des attributs qui sont des états de la classe.
La classe ne comporte pas d'attribut utilisé seulement dans les tests.</t>
  </si>
  <si>
    <t>creation-game-dialog.comnmponent.ts : routerConfig non utilisé.
config-page.component.ts: titre non utilisé</t>
  </si>
  <si>
    <t>GamePageComponent a beaucoup d'attributs, prenez le temps de les encapsuler dans des types/classes.
Attributs non utilisés:
canvas-top-buttons.component.ts: operationDetails, position
game-infos.component.ts: playerName
canvas-middle-buttons.component.ts: canvasPosition</t>
  </si>
  <si>
    <t>2.3 Accessibilité</t>
  </si>
  <si>
    <t>La classe minimise l'accessibilité des membres. (Bonne utilisation de public/private/protected pour les attributs et les fonctions)
Les méthodes get/set font une validation quelconque sur les attributs privés.</t>
  </si>
  <si>
    <t>Plusieurs méthodes de difference.service.ts devraient être private (enlargeDifferences, breadthFirstSearch, etc.)
image.service.ts: transformImageDataToPixelsArray, transformPixel... servent à simplifier le code de votre classe, donc elles doivent être private.
convert2DCoordToPixel doit être aussi private</t>
  </si>
  <si>
    <t>Vous devez déclarer les attributs des composants comme privés s'ils ne sont pas utilisés à l'extérieur. Cela permet d'encapsuler les détails d'implémentation et de réduire la dépendance avec les autres composants.
Voici une liste de components à modifier:
canvas-top-buttons.component.ts: operationDetails
chat-box.component.ts: add, oneVsOneGameMode
nav-bar.component.ts: gameRoute
canvas-middle-buttons.component.ts: canvasPosition
selection-page.component.ts: selectionRoute
main-page.component.ts: gameRoute
config-page.component.ts: homeRoute
Vous avez aussi plusieurs méthodes qui doivent suivre le même principe</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</si>
  <si>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</si>
  <si>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</si>
  <si>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</si>
  <si>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</si>
  <si>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Initialisation des valeurs par défauts non uniforme dans plusieurs fichiers:
game-area.service.ts
solo-game-view.component.ts
creation-game-dialog.component.ts
config-page.component.ts
creation-page.component.ts,
etc.</t>
  </si>
  <si>
    <t>creation-game-dialog.component.ts</t>
  </si>
  <si>
    <t>3. Fonctions et méthodes</t>
  </si>
  <si>
    <t>Kamel</t>
  </si>
  <si>
    <t>3.1 Utilité</t>
  </si>
  <si>
    <t>La fonction est utilie et non-triviale.
La fonction ne peut pas être fragmenté en plusieurs fonctions.
La fonction n'a pas une longueur trop grande.</t>
  </si>
  <si>
    <t>setImageIfValid est triviale (canvas-under-buttons), isNumberOfDifferencesValid est triviale, onNoClick est inutile si dialogRef est public (player-name-dialog-box),  showDialog ne devrait pas être dans les services (services multiples), flashCorrectPixels est trop longue (game-area), etc.</t>
  </si>
  <si>
    <t xml:space="preserve">Canvas-top-buttons: ngAfterViewInit triviale, 
Validation-service: isImageTypeValid et isImageFormatValid sont triviales.
Classic-mode-service serveur: verifyCoords trop longue, peut-être fragmentée
</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</si>
  <si>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</si>
  <si>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</si>
  <si>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</si>
  <si>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</si>
  <si>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</si>
  <si>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</si>
  <si>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</si>
  <si>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addGameDb devrait etre await</t>
  </si>
  <si>
    <t>4.3 Message d'erreur</t>
  </si>
  <si>
    <t>Le message d'erreur est précis et compréhensible par l'utilisateur moyen.</t>
  </si>
  <si>
    <t>5. Variables et constantes</t>
  </si>
  <si>
    <t>5.1 Groupement</t>
  </si>
  <si>
    <t>Les constantes sont regroupées ensemble en groupes logiques.</t>
  </si>
  <si>
    <t>flashCorrectPixels chiffres magiques (game-area), default best times dans la classe (game-lists-manager)</t>
  </si>
  <si>
    <t>Bien!</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</si>
  <si>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</si>
  <si>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</si>
  <si>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</si>
  <si>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</si>
  <si>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Constants.ts: ONE_SECOND, TEN_SECONDS</t>
  </si>
  <si>
    <t>6. Expressions booléennes</t>
  </si>
  <si>
    <t>6.1 Expression</t>
  </si>
  <si>
    <t>L'expression booléenne n'es pas comparée à true ou false. (Exemple d'erreur: x === true)</t>
  </si>
  <si>
    <t>chat-box.component.ts: 22</t>
  </si>
  <si>
    <t>6.2 Logique négative</t>
  </si>
  <si>
    <t>L'expression booléenne évite la logique négative. (Exemple d'erreur:  if( !notFound(…) )</t>
  </si>
  <si>
    <t>6.3 Ternaire</t>
  </si>
  <si>
    <t>L'expression booléenne utilise un ternaire dans le bon scénario.</t>
  </si>
  <si>
    <t>game-area.service.ts: 69</t>
  </si>
  <si>
    <t>player-name-dialog-box.component.ts: 55</t>
  </si>
  <si>
    <t>6.4 Prédicats</t>
  </si>
  <si>
    <t>L'expression booléenne est simple.
L'expression booléenne utilise un ou des prédicats pour simplifier une condition complexe.</t>
  </si>
  <si>
    <t>classic-mode.service.ts: 157</t>
  </si>
  <si>
    <t>Très bon travail !</t>
  </si>
  <si>
    <t>7. Qualité générale</t>
  </si>
  <si>
    <t>Mike,Kamel, Ghali</t>
  </si>
  <si>
    <t>7.1 Langue</t>
  </si>
  <si>
    <t>La langue utilisée pour les variables, classes et fonctions est uniforme pour tout le code source.
La langue utilisée pour les commentaires doit être uniforme, mais peut être différente que la langue du code source.</t>
  </si>
  <si>
    <t>7.2 Commentaire</t>
  </si>
  <si>
    <t>Le commentaire est pertinent. (Pas de code mort commenté)</t>
  </si>
  <si>
    <t>Mike: 
"not needed" 
Retirer tous les imports commentés dans material.module.ts</t>
  </si>
  <si>
    <t>7.3 Enum</t>
  </si>
  <si>
    <t>Le code utilise des enum lorsque c'est pertinent.</t>
  </si>
  <si>
    <t>Mike:
Bon travail</t>
  </si>
  <si>
    <t>7.4 Classe et interface</t>
  </si>
  <si>
    <t>Le code n'utilise pas d'objets anonymes JS et priorise les classes et les interfaces.</t>
  </si>
  <si>
    <t xml:space="preserve">Mike: ClassicSystemService L41
</t>
  </si>
  <si>
    <t>7.5 Duplication</t>
  </si>
  <si>
    <t>Il n'y a pas de duplication de code.</t>
  </si>
  <si>
    <t>Mike:
resetLeftBackground() et resetRightBackground() 
setLeftBackground et
setRightBackground
getLeftPixels et getRightPixels</t>
  </si>
  <si>
    <t>Mike:
getSoloDifferenceMessage et getOneVsOneDifferenceMessage ( le message doit changer en fonction du mode, cela peut etre fait en une seule fonction)
getSoloErrorMessage et getOneVsOneErrorMessage pareil ici
Votre constructor et ngAfterViewInit de CanvasTopButtomComponent contient du code dupliqué</t>
  </si>
  <si>
    <t>7.6 ESLint</t>
  </si>
  <si>
    <t>Il n'y a pas de "eslint:disable" non justifiés dans le code.
L'utilisation limitée de eslint:disable est tolérée dans les fichiers de test (.spec.ts). (Exemple : nombres magiques)</t>
  </si>
  <si>
    <t>7.7 Complexité</t>
  </si>
  <si>
    <t>Le code minimise la complexité cyclomatique. (Exemple : plusieurs if/else ou boucles for imbriqués, opérations complexes, etc.)</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</si>
  <si>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</si>
  <si>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</si>
  <si>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Mike:
position de type CanvasPosition n'est pas clair: CanvasUnderButtonsComponent L13
defaultBestTimes est une constante donc SCREAMING_SNAKE_CASE
onNoClick devrait être closeModal par exemple
commSub ??
hasNext et hasPrevious font penser a des fonctions booléennes mais n'ont pas de type de retour booléen ( confusion)</t>
  </si>
  <si>
    <t xml:space="preserve">Mike:
Évitez les abréviation Og et Md et diff
isPlayerNameTaken devrait être de type boolean
verifyCoords fait penser qui doit retourner une valeur pour vérification
fonction gameCardDeleted est une fonction void qui ne décrit pas une verbe d'action </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</si>
  <si>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</si>
  <si>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</si>
  <si>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</si>
  <si>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</si>
  <si>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</si>
  <si>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</si>
  <si>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</si>
  <si>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</si>
  <si>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</si>
  <si>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</si>
  <si>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</si>
  <si>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8.5 Fichiers</t>
  </si>
  <si>
    <t>Le projet contient uniquement les fichiers nécessaires. (Exemple: pas de dossier node_modules ou coverage).</t>
  </si>
  <si>
    <t xml:space="preserve">material-page dossier pas utilisé ( code mort)
</t>
  </si>
  <si>
    <t>Super maintien du git!</t>
  </si>
  <si>
    <t>Total QA sprint</t>
  </si>
  <si>
    <t>Note QA sprint</t>
  </si>
  <si>
    <t>Fonctionnalités</t>
  </si>
  <si>
    <t>Fonctionnalité</t>
  </si>
  <si>
    <t>Testé</t>
  </si>
  <si>
    <t>Note finale</t>
  </si>
  <si>
    <t>1.1 Vue Initiale</t>
  </si>
  <si>
    <t>1.2 Vue de Sélection de partie</t>
  </si>
  <si>
    <t>1.3 Vue de Configuration - interface de base</t>
  </si>
  <si>
    <t>1.4 Vue de création de jeu - modification de l'arrière plan</t>
  </si>
  <si>
    <t>Téléversement impossible après réinitialisation</t>
  </si>
  <si>
    <t>1.5 Système de détection de différences</t>
  </si>
  <si>
    <t>Images dont le système ne gère pas le changement de rayon</t>
  </si>
  <si>
    <t>1.6 Vue de jeu en solo</t>
  </si>
  <si>
    <t>1.7 Mode classique en solo</t>
  </si>
  <si>
    <t>Note finale pour le sprint</t>
  </si>
  <si>
    <t>Pénalités</t>
  </si>
  <si>
    <t>Crash</t>
  </si>
  <si>
    <t>Erreur de build</t>
  </si>
  <si>
    <t>2.1 Vue de création de jeu - modification de l'avant-plan</t>
  </si>
  <si>
    <t>problème avec le bouton shift après le dernier clic</t>
  </si>
  <si>
    <t>2.2 Créer et Joindre une partie un contre un</t>
  </si>
  <si>
    <t>Le cas ou on quitte la page quand on attend un joueur n'annule pas la demande de création de jeu
 donc l'autre ne sait pas qu'il doit plus attendre et la game est locked ( faut shutdown server)</t>
  </si>
  <si>
    <t>2.3 Mode Classique en un contre un</t>
  </si>
  <si>
    <t>2.4 Vue de jeu en un contre un et Section des messages</t>
  </si>
  <si>
    <t>2.5 Vue de Configuration - suppression de jeu</t>
  </si>
  <si>
    <t xml:space="preserve">2.6 Messages de partie (local) </t>
  </si>
  <si>
    <t>2.7 Mode Triche</t>
  </si>
  <si>
    <t>Erreur de build  / déploiement erroné</t>
  </si>
  <si>
    <t>Anciennes fonctionnalités brisées</t>
  </si>
  <si>
    <t>3.1 Mode Temps Limité</t>
  </si>
  <si>
    <t>3.2 Remise des données à leur état initial</t>
  </si>
  <si>
    <t>3.3 Vue de Configuration - constantes de jeu</t>
  </si>
  <si>
    <t>3.4 Indices de jeu</t>
  </si>
  <si>
    <t>3.5 Historique des parties jouées</t>
  </si>
  <si>
    <t>3.6 Meilleurs temps</t>
  </si>
  <si>
    <t>3.7 Messages de partie (global)</t>
  </si>
  <si>
    <t>3.8 Reprise vidéo de la partie</t>
  </si>
  <si>
    <t>Erreur de build / déploiement erroné</t>
  </si>
  <si>
    <t>Document d'Architecture</t>
  </si>
  <si>
    <t>Protocole de communication</t>
  </si>
  <si>
    <t>Historique des révisions</t>
  </si>
  <si>
    <t>Vous avez plusieurs fois la version 1.1 et 1.3</t>
  </si>
  <si>
    <t>1 Introduction /1</t>
  </si>
  <si>
    <t>Bien</t>
  </si>
  <si>
    <t>1 Introduction (commentaires)</t>
  </si>
  <si>
    <t>2 Vue des cas d'utilisation /5</t>
  </si>
  <si>
    <t>2 Communication client-serveur /7</t>
  </si>
  <si>
    <t xml:space="preserve">Figure 1 : manque des relations "extends" pour CU-7.0 et CU-1.0. CU-1.0 doit être possible seulement en mode Solo
Figure 2 : CU-1.2 trop bas niveau (à retirer). La relation entre "Jouer une partie" et CU-1.2 est un "extend" : le joueur n'est pas forcé de consulter l'historique après chaque partie. CU-2.2.X : trop bas niveau (à retirer).
Figure 3 : CU-3.0 et CU-3.1 devrait être inversés. CU-3.2 à retirer : quelle est la différence entre "configurer" et "modifier" ? CU-4.2 est un détail d'implémentation et une séquence (à retirer).
Figure 4 : CU-7.1.X : trop bas niveau (à retirer). CU -7.2.1 : pourquoi est-ce la seule action spécifiée (à retirer)
Figure 8: relation "include" dans le vide à partir du CU-8.0. </t>
  </si>
  <si>
    <t>La colonne "Raison d'utilisation" détaille la fonctionnalité et ne justifie pas le protocole
Pourquoi séparer les 2 manières de démarrer une partie si le protocole est le même ?
Mise à jour des meilleurs temps/historique des parties sans mentionner comment on les consulte
Aucune présentation de la fonctionnalité principale du projet : Jouer durant une partie
Aucune présentation du clavardage également</t>
  </si>
  <si>
    <t>3 Vue des processus /6</t>
  </si>
  <si>
    <t>3 Description des paquets /12</t>
  </si>
  <si>
    <t xml:space="preserve">Demander un indice : manque le nom de l'acteur (Player1 basé sur les autres diagrammes)
Voir l'historique : manque les messages de retour pour afficher les historiques à l'utilisateur. La suppression doit être un [opt] et non une partie obligatoire de la séquence. Vous ne sauvegardez pas l'historique sur votre BD ?
Connexion : entrerNom() doit être avant vérifierNom().  Acteur "Joueur 1" et non "Player 1" comme dans les autres diagrammes.
Joueur une partie : bloquerUneSeconde() n'est que pour le joueur ayant fait l'erreur. Manque la notation [alt] ou [opt] pour différencier une erreur d'une différence trouvée : la séquence présentée assume que  Player 2 va toujours se tromper en premier et Player 1 va toujours trouver la différence.
Jouer une partie : l'abandon d'un joueur permet à l'autre de continuer le jeu en mode solo. La séquence présentée suppose qu'on peut jouer qu'avec 2 joueurs et jamais solo : diagramme à revoir.
Reprise vidéo : les actions de pause/reprendre et recommencer devraient utiliser la notation [alt] ou [opt]. Le changement de vitesse peut se faire durant le visionnement. 
2 diagrammes avec "GameInterface", 3 avec "Client" : quelle est la différence ?
Manque un diagramme pour la fonctionnalité de réinitialisation et meilleurs temps (CU-3.0,4.0 et 5.0 dans la Figure 3)
</t>
  </si>
  <si>
    <t>Aucune description des interfaces et leur contenu. Ex : GameConfigConst, Game, ChatMessage, etc
Aucun code de retour en cas de problème (40X/50X) pour vos réponses HTTP
verifyIfGameExists (Get) : manque le paramètre nom dans l'URI. Comment faites-vous la différence avec GET api/games/:id si c'est la même URI ?
getBestTimes (Get) : manque un / avant :id dans l'URI
modifyGameConstants (Patch) : manque le 2e paramètre dans l'URI
modifyGameHistory (Patch) : le commentaire laisse entendre que c'est une supression et non une mise à jour
deleteAllGame (Delete) : le mot "delete" dans l'URI n'est pas une bonne pratique pour une API REST
GameStarted : est-ce que Players est 1 objet ou un tableau ?
UpdateWaitingPlayerNameList : manque le nom du joueur dans le contenu
Manque l'événement "CheckIfPlayerNameIsAvailable"
LocalMessage : est-ce que "message" est de type textMessage ou ChatMessage ? Ce n'est pas clair</t>
  </si>
  <si>
    <t>4 Vue logique /6</t>
  </si>
  <si>
    <t>Page 14 : manque des liens entre les paquetages : évitez les paquetages "flottants". Les sous-paquetages ne sont pas présentés dans les tableaux. N'est pas clair si "Canvas" dans "Vue de jeu" est le même paquetage que dans "Vue de création de jeu"
Page 17 : même commentaire que page 14. Beaucoup de duplication d'information avec les tableaux de la page 16. Ex : la classe HintService dans "Logique des indices"
Aucun diagramme de classes. Impossible de voir comment les différentes classes intéragissent ensemble et leurs liens. Section à revoir.</t>
  </si>
  <si>
    <t>5 Vue de déploiement /2</t>
  </si>
  <si>
    <t xml:space="preserve">Manque le système d'exploitation des différents noeuds
EC2 n'est pas un envrionnement d'exécution : ça devrait être NodeJS
Manque la représentaiton du logiciel du serveur dynamique
GitLabPages n'est pas un environnement d'exécution
Manque une spécification pour le serveur statique : manque les artefacts (HTML,CSS,JS, assets) hébergés par le serveur statique
Angular n'est pas une interface
MongoDB Atlas est un service d'hébergement pour des instances MongoDB : vos boîtes sont inversées
</t>
  </si>
  <si>
    <t>Forme /1</t>
  </si>
  <si>
    <t>Attention à la notation UML dans les sections 3,4 et 5
Notions de [alt] et [opt] à revoir pour les diagrammes de séquences
Les diagrammes et figures des sections 3 et 4 ne sont pas numérotés. Pas de titres à la section 4.
Page 13 : vous présentez des paquetages et non des "diagrammes de paquetage"</t>
  </si>
  <si>
    <t>Section 3 :
Le nom de la méthode dans la 1re colonne porte à confusion : gardez le verbe HTTP seulement
La route devrait commencer par /api/xyz : votre déploiement n'est plus sur localhost
Séparez la présentation des corps des requêtes et les réponses
Regroupez vos routes HTTP par fonctionnalité. Ex : deleteGameById devrait être proche de deleteAllGame
Regroupez vos événements WS par fonctionnalité : Ex : RemoveDiff du Client et du Serveur
Une colonne description peut être pratique pour vos WS : plusieurs événements ont des noms qui n'aident pas à comprendre leur utilisation</t>
  </si>
  <si>
    <t>FOND</t>
  </si>
  <si>
    <t>FORME</t>
  </si>
  <si>
    <t>NOTE</t>
  </si>
  <si>
    <t xml:space="preserve">Kamel:
Bien!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</si>
</sst>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2"/>
      <color theme="1"/>
      <name val="Calibri"/>
      <charset val="1"/>
    </font>
    <font>
      <sz val="10"/>
      <color theme="1"/>
      <name val="Arial"/>
      <charset val="1"/>
    </font>
    <font>
      <sz val="12"/>
      <color theme="1"/>
      <name val="Calibri"/>
      <charset val="1"/>
    </font>
    <font>
      <b/>
      <sz val="11"/>
      <color rgb="FF000000"/>
      <name val="Calibri"/>
      <family val="2"/>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CCCCCC"/>
        <bgColor indexed="64"/>
      </patternFill>
    </fill>
    <fill>
      <patternFill patternType="solid">
        <fgColor rgb="FFF3F3F3"/>
        <bgColor indexed="64"/>
      </patternFill>
    </fill>
    <fill>
      <patternFill patternType="solid">
        <fgColor rgb="FFFFFFFF"/>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bottom style="thin">
        <color rgb="FFCCCCCC"/>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7">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0" xfId="0" applyFont="1" applyFill="1" applyAlignment="1">
      <alignment horizontal="left" vertical="center" wrapText="1"/>
    </xf>
    <xf numFmtId="0" fontId="14" fillId="20" borderId="0" xfId="0" applyFont="1" applyFill="1" applyAlignment="1">
      <alignment horizontal="left" vertical="center"/>
    </xf>
    <xf numFmtId="0" fontId="14" fillId="14" borderId="0" xfId="0" applyFont="1" applyFill="1" applyAlignment="1">
      <alignment horizontal="lef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8" fillId="0" borderId="54" xfId="0" applyFont="1" applyBorder="1" applyAlignment="1">
      <alignment wrapText="1" readingOrder="1"/>
    </xf>
    <xf numFmtId="0" fontId="18" fillId="25" borderId="54" xfId="0" applyFont="1" applyFill="1" applyBorder="1" applyAlignment="1">
      <alignment wrapText="1" readingOrder="1"/>
    </xf>
    <xf numFmtId="0" fontId="19" fillId="0" borderId="54" xfId="0" applyFont="1" applyBorder="1" applyAlignment="1">
      <alignment readingOrder="1"/>
    </xf>
    <xf numFmtId="0" fontId="18" fillId="26" borderId="54" xfId="0" applyFont="1" applyFill="1" applyBorder="1" applyAlignment="1">
      <alignment wrapText="1" readingOrder="1"/>
    </xf>
    <xf numFmtId="0" fontId="18" fillId="27" borderId="54" xfId="0" applyFont="1" applyFill="1" applyBorder="1" applyAlignment="1">
      <alignment wrapText="1" readingOrder="1"/>
    </xf>
    <xf numFmtId="0" fontId="18" fillId="27" borderId="55" xfId="0" applyFont="1" applyFill="1" applyBorder="1" applyAlignment="1">
      <alignment wrapText="1" readingOrder="1"/>
    </xf>
    <xf numFmtId="0" fontId="20" fillId="0" borderId="56" xfId="0" applyFont="1" applyBorder="1" applyAlignment="1">
      <alignment horizontal="left" vertical="top" wrapText="1" readingOrder="1"/>
    </xf>
    <xf numFmtId="0" fontId="18" fillId="25" borderId="56" xfId="0" applyFont="1" applyFill="1" applyBorder="1" applyAlignment="1">
      <alignment wrapText="1" readingOrder="1"/>
    </xf>
    <xf numFmtId="0" fontId="20" fillId="28" borderId="56" xfId="0" applyFont="1" applyFill="1" applyBorder="1" applyAlignment="1">
      <alignment readingOrder="1"/>
    </xf>
    <xf numFmtId="0" fontId="20" fillId="0" borderId="54" xfId="0" applyFont="1" applyBorder="1" applyAlignment="1">
      <alignment vertical="top" wrapText="1" readingOrder="1"/>
    </xf>
    <xf numFmtId="0" fontId="18" fillId="27" borderId="56" xfId="0" applyFont="1" applyFill="1" applyBorder="1" applyAlignment="1">
      <alignment wrapText="1" readingOrder="1"/>
    </xf>
    <xf numFmtId="10" fontId="19" fillId="27" borderId="57" xfId="0" applyNumberFormat="1" applyFont="1" applyFill="1" applyBorder="1" applyAlignment="1">
      <alignment readingOrder="1"/>
    </xf>
    <xf numFmtId="0" fontId="18" fillId="26" borderId="56" xfId="0" applyFont="1" applyFill="1" applyBorder="1" applyAlignment="1">
      <alignment wrapText="1" readingOrder="1"/>
    </xf>
    <xf numFmtId="0" fontId="21" fillId="0" borderId="0" xfId="0" applyFont="1" applyAlignment="1">
      <alignment horizontal="center"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21" fillId="0" borderId="58"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H5" sqref="H5"/>
    </sheetView>
  </sheetViews>
  <sheetFormatPr baseColWidth="10" defaultColWidth="9.1640625" defaultRowHeight="15" x14ac:dyDescent="0.2"/>
  <cols>
    <col min="2" max="2" width="15" customWidth="1"/>
    <col min="3" max="3" width="16" customWidth="1"/>
    <col min="4" max="4" width="14.1640625" customWidth="1"/>
    <col min="5" max="5" width="16.1640625" bestFit="1" customWidth="1"/>
    <col min="6" max="6" width="9.33203125" bestFit="1" customWidth="1"/>
    <col min="7" max="7" width="15.6640625" customWidth="1"/>
  </cols>
  <sheetData>
    <row r="3" spans="1:8" ht="32" x14ac:dyDescent="0.2">
      <c r="A3" s="40"/>
      <c r="B3" s="126" t="s">
        <v>0</v>
      </c>
      <c r="C3" s="126" t="s">
        <v>1</v>
      </c>
      <c r="D3" s="126" t="s">
        <v>2</v>
      </c>
      <c r="E3" s="127" t="s">
        <v>3</v>
      </c>
      <c r="F3" s="128" t="s">
        <v>4</v>
      </c>
      <c r="G3" s="129" t="s">
        <v>5</v>
      </c>
      <c r="H3" s="129" t="s">
        <v>6</v>
      </c>
    </row>
    <row r="4" spans="1:8" x14ac:dyDescent="0.2">
      <c r="A4" s="107" t="s">
        <v>7</v>
      </c>
      <c r="B4" s="108">
        <f>(Fonctionnalités!E15)</f>
        <v>0.92799999999999994</v>
      </c>
      <c r="C4" s="108">
        <f>'Assurance Qualité'!C59</f>
        <v>0.77100000000000013</v>
      </c>
      <c r="D4" s="108">
        <f>B4*0.6+C4*0.4 - 0.1*E4</f>
        <v>0.86519999999999997</v>
      </c>
      <c r="E4" s="109"/>
      <c r="F4" s="110">
        <v>20</v>
      </c>
      <c r="G4" s="111">
        <f>D4*F4</f>
        <v>17.303999999999998</v>
      </c>
      <c r="H4" s="111"/>
    </row>
    <row r="5" spans="1:8" x14ac:dyDescent="0.2">
      <c r="A5" s="112" t="s">
        <v>8</v>
      </c>
      <c r="B5" s="113">
        <f>(Fonctionnalités!E28)</f>
        <v>0.97299999999999998</v>
      </c>
      <c r="C5" s="113">
        <f>'Assurance Qualité'!F59</f>
        <v>0.86250000000000004</v>
      </c>
      <c r="D5" s="113">
        <f t="shared" ref="D5:D6" si="0">B5*0.6+C5*0.4 - 0.1*E5</f>
        <v>0.92880000000000007</v>
      </c>
      <c r="E5" s="114"/>
      <c r="F5" s="115">
        <v>20</v>
      </c>
      <c r="G5" s="116">
        <f t="shared" ref="G5:G7" si="1">D5*F5</f>
        <v>18.576000000000001</v>
      </c>
      <c r="H5" s="116">
        <f>AVERAGE(Documents!B18,Documents!F18)*5</f>
        <v>3.4125000000000005</v>
      </c>
    </row>
    <row r="6" spans="1:8" x14ac:dyDescent="0.2">
      <c r="A6" s="117" t="s">
        <v>9</v>
      </c>
      <c r="B6" s="118">
        <f>(Fonctionnalités!E43)</f>
        <v>0</v>
      </c>
      <c r="C6" s="118">
        <f>'Assurance Qualité'!I59</f>
        <v>0</v>
      </c>
      <c r="D6" s="118">
        <f t="shared" si="0"/>
        <v>0</v>
      </c>
      <c r="E6" s="119"/>
      <c r="F6" s="120">
        <v>20</v>
      </c>
      <c r="G6" s="121">
        <f t="shared" si="1"/>
        <v>0</v>
      </c>
      <c r="H6" s="121">
        <f>AVERAGE(Documents!C18,Documents!G18)*5</f>
        <v>0</v>
      </c>
    </row>
    <row r="7" spans="1:8" x14ac:dyDescent="0.2">
      <c r="A7" s="122" t="s">
        <v>10</v>
      </c>
      <c r="B7" s="122"/>
      <c r="C7" s="122"/>
      <c r="D7" s="123">
        <v>0</v>
      </c>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B44" zoomScaleNormal="100" workbookViewId="0">
      <selection activeCell="H46" sqref="H46"/>
    </sheetView>
  </sheetViews>
  <sheetFormatPr baseColWidth="10" defaultColWidth="9.1640625" defaultRowHeight="15" x14ac:dyDescent="0.2"/>
  <cols>
    <col min="1" max="1" width="22.6640625" style="1" customWidth="1"/>
    <col min="2" max="2" width="77.5" style="10" customWidth="1"/>
    <col min="3" max="4" width="10.6640625" style="1" customWidth="1"/>
    <col min="5" max="5" width="34.1640625" style="10" customWidth="1"/>
    <col min="6" max="7" width="10.6640625" customWidth="1"/>
    <col min="8" max="8" width="20.6640625" style="10" customWidth="1"/>
    <col min="9" max="10" width="10.6640625" customWidth="1"/>
    <col min="11" max="11" width="20.6640625" style="10" customWidth="1"/>
    <col min="12" max="13" width="12.6640625" customWidth="1"/>
    <col min="14" max="16" width="15.6640625" customWidth="1"/>
    <col min="17" max="1029" width="9.1640625" bestFit="1" customWidth="1"/>
  </cols>
  <sheetData>
    <row r="2" spans="1:17" ht="18.5" customHeight="1" x14ac:dyDescent="0.2">
      <c r="A2" s="266" t="s">
        <v>11</v>
      </c>
      <c r="B2" s="266"/>
      <c r="C2" s="266"/>
      <c r="D2" s="266"/>
      <c r="E2" s="266"/>
      <c r="F2" s="266"/>
      <c r="G2" s="266"/>
      <c r="H2" s="266"/>
      <c r="I2" s="266"/>
      <c r="J2" s="266"/>
      <c r="K2" s="266"/>
      <c r="L2" s="7"/>
      <c r="M2" s="7"/>
    </row>
    <row r="4" spans="1:17" ht="18.5" customHeight="1" x14ac:dyDescent="0.2">
      <c r="A4" s="267" t="s">
        <v>12</v>
      </c>
      <c r="B4" s="267"/>
      <c r="C4" s="267"/>
      <c r="D4" s="267"/>
      <c r="E4" s="267"/>
      <c r="F4" s="267"/>
      <c r="G4" s="267"/>
      <c r="H4" s="267"/>
      <c r="I4" s="267"/>
      <c r="J4" s="267"/>
      <c r="K4" s="267"/>
      <c r="L4" s="4"/>
      <c r="M4" s="4"/>
    </row>
    <row r="5" spans="1:17" ht="19" x14ac:dyDescent="0.2">
      <c r="A5" s="11"/>
      <c r="B5" s="41"/>
      <c r="C5" s="2"/>
      <c r="D5" s="2"/>
      <c r="E5" s="41"/>
      <c r="F5" s="2"/>
      <c r="G5" s="2"/>
      <c r="H5" s="41"/>
      <c r="I5" s="2"/>
      <c r="J5" s="2"/>
      <c r="K5" s="41"/>
      <c r="L5" s="2"/>
      <c r="M5" s="2"/>
    </row>
    <row r="6" spans="1:17" ht="18.5" customHeight="1" x14ac:dyDescent="0.2">
      <c r="A6" s="259" t="s">
        <v>13</v>
      </c>
      <c r="B6" s="271" t="s">
        <v>14</v>
      </c>
      <c r="C6" s="261" t="s">
        <v>7</v>
      </c>
      <c r="D6" s="262"/>
      <c r="E6" s="262"/>
      <c r="F6" s="263" t="s">
        <v>8</v>
      </c>
      <c r="G6" s="264"/>
      <c r="H6" s="265"/>
      <c r="I6" s="268" t="s">
        <v>9</v>
      </c>
      <c r="J6" s="269"/>
      <c r="K6" s="270"/>
      <c r="L6" s="3"/>
      <c r="M6" s="3"/>
      <c r="N6" s="257"/>
      <c r="O6" s="258"/>
      <c r="P6" s="258"/>
    </row>
    <row r="7" spans="1:17" ht="20" x14ac:dyDescent="0.2">
      <c r="A7" s="260"/>
      <c r="B7" s="272"/>
      <c r="C7" s="14" t="s">
        <v>15</v>
      </c>
      <c r="D7" s="15" t="s">
        <v>4</v>
      </c>
      <c r="E7" s="21" t="s">
        <v>16</v>
      </c>
      <c r="F7" s="16" t="s">
        <v>15</v>
      </c>
      <c r="G7" s="17" t="s">
        <v>4</v>
      </c>
      <c r="H7" s="20" t="s">
        <v>16</v>
      </c>
      <c r="I7" s="18" t="s">
        <v>15</v>
      </c>
      <c r="J7" s="19" t="s">
        <v>4</v>
      </c>
      <c r="K7" s="22" t="s">
        <v>16</v>
      </c>
      <c r="L7" s="3"/>
      <c r="M7" s="3"/>
      <c r="N7" s="40"/>
      <c r="O7" s="40"/>
      <c r="P7" s="40"/>
      <c r="Q7" s="40"/>
    </row>
    <row r="8" spans="1:17" ht="19" x14ac:dyDescent="0.2">
      <c r="A8" s="241" t="s">
        <v>17</v>
      </c>
      <c r="B8" s="241"/>
      <c r="C8" s="234" t="s">
        <v>18</v>
      </c>
      <c r="D8" s="235"/>
      <c r="E8" s="46" t="s">
        <v>19</v>
      </c>
      <c r="F8" s="234" t="s">
        <v>18</v>
      </c>
      <c r="G8" s="235"/>
      <c r="H8" s="46" t="s">
        <v>19</v>
      </c>
      <c r="I8" s="234" t="s">
        <v>18</v>
      </c>
      <c r="J8" s="235"/>
      <c r="K8" s="46"/>
      <c r="L8" s="3"/>
      <c r="M8" s="3"/>
      <c r="N8" s="40"/>
      <c r="O8" s="40"/>
      <c r="P8" s="40"/>
      <c r="Q8" s="40"/>
    </row>
    <row r="9" spans="1:17" ht="64" x14ac:dyDescent="0.2">
      <c r="A9" s="29" t="s">
        <v>20</v>
      </c>
      <c r="B9" s="29" t="s">
        <v>21</v>
      </c>
      <c r="C9" s="100">
        <v>1</v>
      </c>
      <c r="D9" s="98">
        <v>6</v>
      </c>
      <c r="E9" s="101"/>
      <c r="F9" s="102">
        <v>1</v>
      </c>
      <c r="G9" s="99">
        <v>6</v>
      </c>
      <c r="H9" s="103" t="s">
        <v>22</v>
      </c>
      <c r="I9" s="104"/>
      <c r="J9" s="105">
        <v>6</v>
      </c>
      <c r="K9" s="106"/>
      <c r="L9" s="3"/>
      <c r="M9" s="3"/>
      <c r="N9" s="40"/>
      <c r="O9" s="40"/>
      <c r="P9" s="40"/>
      <c r="Q9" s="40"/>
    </row>
    <row r="10" spans="1:17" ht="32" x14ac:dyDescent="0.2">
      <c r="A10" s="23" t="s">
        <v>23</v>
      </c>
      <c r="B10" s="23" t="s">
        <v>24</v>
      </c>
      <c r="C10" s="100">
        <v>1</v>
      </c>
      <c r="D10" s="98">
        <v>2</v>
      </c>
      <c r="E10" s="101"/>
      <c r="F10" s="102">
        <v>1</v>
      </c>
      <c r="G10" s="99">
        <v>2</v>
      </c>
      <c r="H10" s="103"/>
      <c r="I10" s="104"/>
      <c r="J10" s="105">
        <v>2</v>
      </c>
      <c r="K10" s="106"/>
      <c r="L10" s="3"/>
      <c r="M10" s="3"/>
      <c r="N10" s="40"/>
      <c r="O10" s="40"/>
      <c r="P10" s="40"/>
      <c r="Q10" s="40"/>
    </row>
    <row r="11" spans="1:17" s="30" customFormat="1" ht="16" x14ac:dyDescent="0.2">
      <c r="A11" s="236" t="s">
        <v>25</v>
      </c>
      <c r="B11" s="237"/>
      <c r="C11" s="47">
        <f>SUMPRODUCT(C6:C10,D6:D10)</f>
        <v>8</v>
      </c>
      <c r="D11" s="48">
        <f>SUM(D6:D10)</f>
        <v>8</v>
      </c>
      <c r="E11" s="49"/>
      <c r="F11" s="50">
        <f>SUMPRODUCT(F6:F10,G6:G10)</f>
        <v>8</v>
      </c>
      <c r="G11" s="51">
        <f>SUM(G6:G10)</f>
        <v>8</v>
      </c>
      <c r="H11" s="52"/>
      <c r="I11" s="53">
        <f>SUMPRODUCT(I6:I10,J6:J10)</f>
        <v>0</v>
      </c>
      <c r="J11" s="54">
        <f>SUM(J6:J10)</f>
        <v>8</v>
      </c>
      <c r="K11" s="55"/>
      <c r="L11" s="56"/>
      <c r="M11" s="56"/>
      <c r="N11" s="44"/>
      <c r="O11" s="44"/>
      <c r="P11" s="44"/>
      <c r="Q11" s="44"/>
    </row>
    <row r="12" spans="1:17" s="12" customFormat="1" ht="18.5" customHeight="1" x14ac:dyDescent="0.25">
      <c r="A12" s="241" t="s">
        <v>26</v>
      </c>
      <c r="B12" s="241"/>
      <c r="C12" s="234" t="s">
        <v>18</v>
      </c>
      <c r="D12" s="235"/>
      <c r="E12" s="46" t="s">
        <v>27</v>
      </c>
      <c r="F12" s="234" t="s">
        <v>18</v>
      </c>
      <c r="G12" s="235"/>
      <c r="H12" s="46" t="s">
        <v>27</v>
      </c>
      <c r="I12" s="234" t="s">
        <v>18</v>
      </c>
      <c r="J12" s="235"/>
      <c r="K12" s="46"/>
      <c r="L12" s="4"/>
      <c r="M12" s="4"/>
      <c r="N12" s="43"/>
      <c r="O12" s="43"/>
      <c r="P12" s="43"/>
      <c r="Q12" s="43"/>
    </row>
    <row r="13" spans="1:17" ht="144" x14ac:dyDescent="0.2">
      <c r="A13" s="29" t="s">
        <v>28</v>
      </c>
      <c r="B13" s="29" t="s">
        <v>29</v>
      </c>
      <c r="C13" s="79">
        <v>0.75</v>
      </c>
      <c r="D13" s="80">
        <v>3</v>
      </c>
      <c r="E13" s="81" t="s">
        <v>30</v>
      </c>
      <c r="F13" s="89">
        <v>0.85</v>
      </c>
      <c r="G13" s="90">
        <f>D13</f>
        <v>3</v>
      </c>
      <c r="H13" s="91" t="s">
        <v>31</v>
      </c>
      <c r="I13" s="92"/>
      <c r="J13" s="93">
        <f>G13</f>
        <v>3</v>
      </c>
      <c r="K13" s="94"/>
      <c r="L13" s="5"/>
      <c r="M13" s="5"/>
    </row>
    <row r="14" spans="1:17" ht="272" x14ac:dyDescent="0.2">
      <c r="A14" s="23" t="s">
        <v>32</v>
      </c>
      <c r="B14" s="23" t="s">
        <v>33</v>
      </c>
      <c r="C14" s="83">
        <v>0.8</v>
      </c>
      <c r="D14" s="84">
        <v>2</v>
      </c>
      <c r="E14" s="85" t="s">
        <v>34</v>
      </c>
      <c r="F14" s="86">
        <v>0.45</v>
      </c>
      <c r="G14" s="90">
        <f t="shared" ref="G14:G17" si="0">D14</f>
        <v>2</v>
      </c>
      <c r="H14" s="88" t="s">
        <v>35</v>
      </c>
      <c r="I14" s="76"/>
      <c r="J14" s="93">
        <f t="shared" ref="J14:J17" si="1">G14</f>
        <v>2</v>
      </c>
      <c r="K14" s="78"/>
      <c r="L14" s="5"/>
      <c r="M14" s="5"/>
    </row>
    <row r="15" spans="1:17" ht="409.6" x14ac:dyDescent="0.2">
      <c r="A15" s="23" t="s">
        <v>36</v>
      </c>
      <c r="B15" s="23" t="s">
        <v>37</v>
      </c>
      <c r="C15" s="83">
        <v>0.55000000000000004</v>
      </c>
      <c r="D15" s="84">
        <v>2</v>
      </c>
      <c r="E15" s="85" t="s">
        <v>38</v>
      </c>
      <c r="F15" s="86">
        <v>0</v>
      </c>
      <c r="G15" s="90">
        <f t="shared" si="0"/>
        <v>2</v>
      </c>
      <c r="H15" s="88" t="s">
        <v>39</v>
      </c>
      <c r="I15" s="76"/>
      <c r="J15" s="93">
        <f t="shared" si="1"/>
        <v>2</v>
      </c>
      <c r="K15" s="78"/>
      <c r="L15" s="5"/>
      <c r="M15" s="5"/>
    </row>
    <row r="16" spans="1:17" ht="32" x14ac:dyDescent="0.2">
      <c r="A16" s="23" t="s">
        <v>40</v>
      </c>
      <c r="B16" s="23" t="s">
        <v>41</v>
      </c>
      <c r="C16" s="83">
        <v>1</v>
      </c>
      <c r="D16" s="84">
        <v>4</v>
      </c>
      <c r="E16" s="85"/>
      <c r="F16" s="86">
        <v>1</v>
      </c>
      <c r="G16" s="90">
        <f t="shared" si="0"/>
        <v>4</v>
      </c>
      <c r="H16" s="88"/>
      <c r="I16" s="76"/>
      <c r="J16" s="93">
        <f t="shared" si="1"/>
        <v>4</v>
      </c>
      <c r="K16" s="78"/>
      <c r="L16" s="5"/>
      <c r="M16" s="5"/>
    </row>
    <row r="17" spans="1:17" ht="128" x14ac:dyDescent="0.2">
      <c r="A17" s="23" t="s">
        <v>42</v>
      </c>
      <c r="B17" s="23" t="s">
        <v>43</v>
      </c>
      <c r="C17" s="83">
        <v>0</v>
      </c>
      <c r="D17" s="84">
        <v>4</v>
      </c>
      <c r="E17" s="85" t="s">
        <v>44</v>
      </c>
      <c r="F17" s="86">
        <v>0.85</v>
      </c>
      <c r="G17" s="90">
        <f t="shared" si="0"/>
        <v>4</v>
      </c>
      <c r="H17" s="88" t="s">
        <v>45</v>
      </c>
      <c r="I17" s="76"/>
      <c r="J17" s="93">
        <f t="shared" si="1"/>
        <v>4</v>
      </c>
      <c r="K17" s="78"/>
      <c r="L17" s="5"/>
      <c r="M17" s="5"/>
    </row>
    <row r="18" spans="1:17" s="30" customFormat="1" ht="16" x14ac:dyDescent="0.2">
      <c r="A18" s="236" t="s">
        <v>25</v>
      </c>
      <c r="B18" s="237"/>
      <c r="C18" s="47">
        <f>SUMPRODUCT(C13:C17,D13:D17)</f>
        <v>8.9499999999999993</v>
      </c>
      <c r="D18" s="48">
        <f>SUM(D13:D17)</f>
        <v>15</v>
      </c>
      <c r="E18" s="49"/>
      <c r="F18" s="50">
        <f>SUMPRODUCT(F13:F17,G13:G17)</f>
        <v>10.85</v>
      </c>
      <c r="G18" s="51">
        <f>SUM(G13:G17)</f>
        <v>15</v>
      </c>
      <c r="H18" s="52"/>
      <c r="I18" s="53">
        <f>SUMPRODUCT(I13:I17,J13:J17)</f>
        <v>0</v>
      </c>
      <c r="J18" s="54">
        <f>SUM(J13:J17)</f>
        <v>15</v>
      </c>
      <c r="K18" s="55"/>
      <c r="L18" s="56"/>
      <c r="M18" s="56"/>
      <c r="N18" s="44"/>
      <c r="O18" s="44"/>
      <c r="P18" s="44"/>
      <c r="Q18" s="44"/>
    </row>
    <row r="19" spans="1:17" s="43" customFormat="1" ht="18.5" customHeight="1" x14ac:dyDescent="0.25">
      <c r="A19" s="273" t="s">
        <v>46</v>
      </c>
      <c r="B19" s="273"/>
      <c r="C19" s="234" t="s">
        <v>18</v>
      </c>
      <c r="D19" s="235"/>
      <c r="E19" s="46" t="s">
        <v>47</v>
      </c>
      <c r="F19" s="234" t="s">
        <v>18</v>
      </c>
      <c r="G19" s="235"/>
      <c r="H19" s="46" t="s">
        <v>47</v>
      </c>
      <c r="I19" s="234" t="s">
        <v>18</v>
      </c>
      <c r="J19" s="235"/>
      <c r="K19" s="46"/>
      <c r="L19" s="4"/>
      <c r="M19" s="4"/>
    </row>
    <row r="20" spans="1:17" ht="176" x14ac:dyDescent="0.2">
      <c r="A20" s="23" t="s">
        <v>48</v>
      </c>
      <c r="B20" s="23" t="s">
        <v>49</v>
      </c>
      <c r="C20" s="83">
        <v>0</v>
      </c>
      <c r="D20" s="84">
        <v>3</v>
      </c>
      <c r="E20" s="85" t="s">
        <v>50</v>
      </c>
      <c r="F20" s="86">
        <v>0.3</v>
      </c>
      <c r="G20" s="87">
        <v>3</v>
      </c>
      <c r="H20" s="88" t="s">
        <v>51</v>
      </c>
      <c r="I20" s="76"/>
      <c r="J20" s="77">
        <v>3</v>
      </c>
      <c r="K20" s="78"/>
      <c r="L20" s="5"/>
      <c r="M20" s="5"/>
    </row>
    <row r="21" spans="1:17" ht="32" x14ac:dyDescent="0.2">
      <c r="A21" s="23" t="s">
        <v>52</v>
      </c>
      <c r="B21" s="23" t="s">
        <v>53</v>
      </c>
      <c r="C21" s="83">
        <v>1</v>
      </c>
      <c r="D21" s="84">
        <v>3</v>
      </c>
      <c r="E21" s="85"/>
      <c r="F21" s="86">
        <v>1</v>
      </c>
      <c r="G21" s="87">
        <v>3</v>
      </c>
      <c r="H21" s="88"/>
      <c r="I21" s="76"/>
      <c r="J21" s="77">
        <v>3</v>
      </c>
      <c r="K21" s="78"/>
      <c r="L21" s="5"/>
      <c r="M21" s="5"/>
    </row>
    <row r="22" spans="1:17" s="44" customFormat="1" ht="16" x14ac:dyDescent="0.2">
      <c r="A22" s="274" t="s">
        <v>25</v>
      </c>
      <c r="B22" s="256"/>
      <c r="C22" s="57">
        <f>SUMPRODUCT(C20:C21,D20:D21)</f>
        <v>3</v>
      </c>
      <c r="D22" s="58">
        <f>SUM(D20:D21)</f>
        <v>6</v>
      </c>
      <c r="E22" s="59"/>
      <c r="F22" s="60">
        <f>SUMPRODUCT(F20:F21,G20:G21)</f>
        <v>3.9</v>
      </c>
      <c r="G22" s="61">
        <f>SUM(G20:G21)</f>
        <v>6</v>
      </c>
      <c r="H22" s="62"/>
      <c r="I22" s="63">
        <f>SUMPRODUCT(I20:I21,J20:J21)</f>
        <v>0</v>
      </c>
      <c r="J22" s="64">
        <f>SUM(J20:J21)</f>
        <v>6</v>
      </c>
      <c r="K22" s="65"/>
      <c r="L22" s="56"/>
      <c r="M22" s="56"/>
    </row>
    <row r="23" spans="1:17" ht="18.75" customHeight="1" x14ac:dyDescent="0.2">
      <c r="A23" s="214" t="s">
        <v>54</v>
      </c>
      <c r="B23" s="214"/>
      <c r="C23" s="234" t="s">
        <v>18</v>
      </c>
      <c r="D23" s="235"/>
      <c r="E23" s="46" t="s">
        <v>19</v>
      </c>
      <c r="F23" s="234" t="s">
        <v>18</v>
      </c>
      <c r="G23" s="235"/>
      <c r="H23" s="46" t="s">
        <v>19</v>
      </c>
      <c r="I23" s="234" t="s">
        <v>18</v>
      </c>
      <c r="J23" s="235"/>
      <c r="K23" s="46"/>
      <c r="L23" s="4"/>
      <c r="M23" s="4"/>
    </row>
    <row r="24" spans="1:17" ht="32" x14ac:dyDescent="0.2">
      <c r="A24" s="42" t="s">
        <v>55</v>
      </c>
      <c r="B24" s="42" t="s">
        <v>56</v>
      </c>
      <c r="C24" s="97">
        <v>1</v>
      </c>
      <c r="D24" s="25">
        <v>1</v>
      </c>
      <c r="E24" s="26"/>
      <c r="F24" s="82">
        <v>1</v>
      </c>
      <c r="G24" s="27">
        <v>1</v>
      </c>
      <c r="H24" s="28"/>
      <c r="I24" s="73"/>
      <c r="J24" s="74">
        <v>1</v>
      </c>
      <c r="K24" s="75"/>
      <c r="L24" s="5"/>
      <c r="M24" s="5"/>
    </row>
    <row r="25" spans="1:17" ht="16" x14ac:dyDescent="0.2">
      <c r="A25" s="23" t="s">
        <v>57</v>
      </c>
      <c r="B25" s="23" t="s">
        <v>58</v>
      </c>
      <c r="C25" s="83">
        <v>0.9</v>
      </c>
      <c r="D25" s="84">
        <v>2</v>
      </c>
      <c r="E25" s="85" t="s">
        <v>59</v>
      </c>
      <c r="F25" s="86">
        <v>1</v>
      </c>
      <c r="G25" s="87">
        <v>2</v>
      </c>
      <c r="H25" s="88"/>
      <c r="I25" s="76"/>
      <c r="J25" s="77">
        <v>2</v>
      </c>
      <c r="K25" s="78"/>
      <c r="L25" s="5"/>
      <c r="M25" s="5"/>
    </row>
    <row r="26" spans="1:17" ht="16" x14ac:dyDescent="0.2">
      <c r="A26" s="23" t="s">
        <v>60</v>
      </c>
      <c r="B26" s="23" t="s">
        <v>61</v>
      </c>
      <c r="C26" s="83">
        <v>1</v>
      </c>
      <c r="D26" s="84">
        <v>1</v>
      </c>
      <c r="E26" s="85"/>
      <c r="F26" s="86">
        <v>1</v>
      </c>
      <c r="G26" s="87">
        <v>1</v>
      </c>
      <c r="H26" s="88"/>
      <c r="I26" s="76"/>
      <c r="J26" s="77">
        <v>1</v>
      </c>
      <c r="K26" s="78"/>
      <c r="L26" s="5"/>
      <c r="M26" s="5"/>
    </row>
    <row r="27" spans="1:17" s="44" customFormat="1" ht="16" x14ac:dyDescent="0.2">
      <c r="A27" s="255" t="s">
        <v>25</v>
      </c>
      <c r="B27" s="256"/>
      <c r="C27" s="47">
        <f>SUMPRODUCT(C24:C26,D24:D26)</f>
        <v>3.8</v>
      </c>
      <c r="D27" s="48">
        <f>SUM(D24:D26)</f>
        <v>4</v>
      </c>
      <c r="E27" s="49"/>
      <c r="F27" s="60">
        <f>SUMPRODUCT(F24:F26,G24:G26)</f>
        <v>4</v>
      </c>
      <c r="G27" s="61">
        <f>SUM(G24:G26)</f>
        <v>4</v>
      </c>
      <c r="H27" s="62"/>
      <c r="I27" s="63">
        <f>SUMPRODUCT(I24:I26,J24:J26)</f>
        <v>0</v>
      </c>
      <c r="J27" s="64">
        <f>SUM(J24:J26)</f>
        <v>4</v>
      </c>
      <c r="K27" s="65"/>
      <c r="L27" s="56"/>
      <c r="M27" s="56"/>
    </row>
    <row r="28" spans="1:17" ht="21" customHeight="1" x14ac:dyDescent="0.25">
      <c r="A28" s="273" t="s">
        <v>62</v>
      </c>
      <c r="B28" s="273"/>
      <c r="C28" s="234">
        <v>1</v>
      </c>
      <c r="D28" s="235"/>
      <c r="E28" s="46" t="s">
        <v>47</v>
      </c>
      <c r="F28" s="234" t="s">
        <v>18</v>
      </c>
      <c r="G28" s="235"/>
      <c r="H28" s="66" t="s">
        <v>47</v>
      </c>
      <c r="I28" s="234" t="s">
        <v>18</v>
      </c>
      <c r="J28" s="235"/>
      <c r="K28" s="46"/>
      <c r="L28" s="9"/>
      <c r="M28" s="4"/>
    </row>
    <row r="29" spans="1:17" ht="48" x14ac:dyDescent="0.2">
      <c r="A29" s="31" t="s">
        <v>63</v>
      </c>
      <c r="B29" s="31" t="s">
        <v>64</v>
      </c>
      <c r="C29" s="79">
        <v>0.7</v>
      </c>
      <c r="D29" s="80">
        <v>2</v>
      </c>
      <c r="E29" s="81" t="s">
        <v>65</v>
      </c>
      <c r="F29" s="89">
        <v>1</v>
      </c>
      <c r="G29" s="90">
        <f>D29</f>
        <v>2</v>
      </c>
      <c r="H29" s="95" t="s">
        <v>66</v>
      </c>
      <c r="I29" s="92"/>
      <c r="J29" s="93">
        <f>D29</f>
        <v>2</v>
      </c>
      <c r="K29" s="94"/>
      <c r="L29" s="5"/>
      <c r="M29" s="5"/>
    </row>
    <row r="30" spans="1:17" ht="16" x14ac:dyDescent="0.2">
      <c r="A30" s="24" t="s">
        <v>67</v>
      </c>
      <c r="B30" s="24" t="s">
        <v>68</v>
      </c>
      <c r="C30" s="83">
        <v>1</v>
      </c>
      <c r="D30" s="84">
        <v>2</v>
      </c>
      <c r="E30" s="85"/>
      <c r="F30" s="86">
        <v>1</v>
      </c>
      <c r="G30" s="90">
        <f t="shared" ref="G30:G31" si="2">D30</f>
        <v>2</v>
      </c>
      <c r="H30" s="96"/>
      <c r="I30" s="76"/>
      <c r="J30" s="93">
        <f t="shared" ref="J30:J31" si="3">D30</f>
        <v>2</v>
      </c>
      <c r="K30" s="78"/>
      <c r="L30" s="5"/>
      <c r="M30" s="5"/>
    </row>
    <row r="31" spans="1:17" ht="48" x14ac:dyDescent="0.2">
      <c r="A31" s="24" t="s">
        <v>69</v>
      </c>
      <c r="B31" s="24" t="s">
        <v>70</v>
      </c>
      <c r="C31" s="83">
        <v>1</v>
      </c>
      <c r="D31" s="84">
        <v>2</v>
      </c>
      <c r="E31" s="85"/>
      <c r="F31" s="86">
        <v>0.8</v>
      </c>
      <c r="G31" s="90">
        <f t="shared" si="2"/>
        <v>2</v>
      </c>
      <c r="H31" s="96" t="s">
        <v>71</v>
      </c>
      <c r="I31" s="76"/>
      <c r="J31" s="93">
        <f t="shared" si="3"/>
        <v>2</v>
      </c>
      <c r="K31" s="78"/>
      <c r="L31" s="5"/>
      <c r="M31" s="5"/>
    </row>
    <row r="32" spans="1:17" s="44" customFormat="1" ht="16" x14ac:dyDescent="0.2">
      <c r="A32" s="236" t="s">
        <v>25</v>
      </c>
      <c r="B32" s="237"/>
      <c r="C32" s="47">
        <f>SUMPRODUCT(C29:C31,D29:D31)</f>
        <v>5.4</v>
      </c>
      <c r="D32" s="48">
        <f>SUM(D29:D31)</f>
        <v>6</v>
      </c>
      <c r="E32" s="49"/>
      <c r="F32" s="50">
        <f>SUMPRODUCT(F29:F31,G29:G31)</f>
        <v>5.6</v>
      </c>
      <c r="G32" s="51">
        <f>SUM(G29:G31)</f>
        <v>6</v>
      </c>
      <c r="H32" s="67"/>
      <c r="I32" s="63">
        <f>SUMPRODUCT(I29:I31,J29:J31)</f>
        <v>0</v>
      </c>
      <c r="J32" s="64">
        <f>SUM(J29:J31)</f>
        <v>6</v>
      </c>
      <c r="K32" s="65"/>
      <c r="L32" s="56"/>
      <c r="M32" s="56"/>
    </row>
    <row r="33" spans="1:13" ht="18.75" customHeight="1" x14ac:dyDescent="0.25">
      <c r="A33" s="241" t="s">
        <v>72</v>
      </c>
      <c r="B33" s="241"/>
      <c r="C33" s="234" t="s">
        <v>18</v>
      </c>
      <c r="D33" s="235"/>
      <c r="E33" s="46" t="s">
        <v>27</v>
      </c>
      <c r="F33" s="234" t="s">
        <v>18</v>
      </c>
      <c r="G33" s="235"/>
      <c r="H33" s="46" t="s">
        <v>27</v>
      </c>
      <c r="I33" s="68" t="s">
        <v>18</v>
      </c>
      <c r="J33" s="66"/>
      <c r="K33" s="46"/>
      <c r="L33" s="8"/>
      <c r="M33" s="4"/>
    </row>
    <row r="34" spans="1:13" ht="32" x14ac:dyDescent="0.2">
      <c r="A34" s="29" t="s">
        <v>73</v>
      </c>
      <c r="B34" s="29" t="s">
        <v>74</v>
      </c>
      <c r="C34" s="79">
        <v>1</v>
      </c>
      <c r="D34" s="80">
        <v>2</v>
      </c>
      <c r="E34" s="81"/>
      <c r="F34" s="89">
        <v>0.9</v>
      </c>
      <c r="G34" s="90">
        <v>2</v>
      </c>
      <c r="H34" s="91" t="s">
        <v>75</v>
      </c>
      <c r="I34" s="92"/>
      <c r="J34" s="93">
        <v>2</v>
      </c>
      <c r="K34" s="94"/>
      <c r="L34" s="5"/>
      <c r="M34" s="5"/>
    </row>
    <row r="35" spans="1:13" ht="16" x14ac:dyDescent="0.2">
      <c r="A35" s="23" t="s">
        <v>76</v>
      </c>
      <c r="B35" s="23" t="s">
        <v>77</v>
      </c>
      <c r="C35" s="83">
        <v>1</v>
      </c>
      <c r="D35" s="84">
        <v>2</v>
      </c>
      <c r="E35" s="85"/>
      <c r="F35" s="86">
        <v>1</v>
      </c>
      <c r="G35" s="87">
        <v>2</v>
      </c>
      <c r="H35" s="88"/>
      <c r="I35" s="76"/>
      <c r="J35" s="77">
        <v>2</v>
      </c>
      <c r="K35" s="78"/>
      <c r="L35" s="5"/>
      <c r="M35" s="5"/>
    </row>
    <row r="36" spans="1:13" ht="32" x14ac:dyDescent="0.2">
      <c r="A36" s="23" t="s">
        <v>78</v>
      </c>
      <c r="B36" s="23" t="s">
        <v>79</v>
      </c>
      <c r="C36" s="83">
        <v>0.85</v>
      </c>
      <c r="D36" s="84">
        <v>3</v>
      </c>
      <c r="E36" s="85" t="s">
        <v>80</v>
      </c>
      <c r="F36" s="86">
        <v>0.85</v>
      </c>
      <c r="G36" s="87">
        <v>3</v>
      </c>
      <c r="H36" s="88" t="s">
        <v>81</v>
      </c>
      <c r="I36" s="76"/>
      <c r="J36" s="77">
        <v>3</v>
      </c>
      <c r="K36" s="78"/>
      <c r="L36" s="5"/>
      <c r="M36" s="5"/>
    </row>
    <row r="37" spans="1:13" ht="32" x14ac:dyDescent="0.2">
      <c r="A37" s="23" t="s">
        <v>82</v>
      </c>
      <c r="B37" s="23" t="s">
        <v>83</v>
      </c>
      <c r="C37" s="83">
        <v>1</v>
      </c>
      <c r="D37" s="84">
        <v>3</v>
      </c>
      <c r="E37" s="85"/>
      <c r="F37" s="86">
        <v>0.85</v>
      </c>
      <c r="G37" s="87">
        <v>3</v>
      </c>
      <c r="H37" s="88" t="s">
        <v>84</v>
      </c>
      <c r="I37" s="76"/>
      <c r="J37" s="77">
        <v>3</v>
      </c>
      <c r="K37" s="78"/>
      <c r="L37" s="5"/>
      <c r="M37" s="5"/>
    </row>
    <row r="38" spans="1:13" s="44" customFormat="1" ht="17" x14ac:dyDescent="0.2">
      <c r="A38" s="236" t="s">
        <v>25</v>
      </c>
      <c r="B38" s="237"/>
      <c r="C38" s="69">
        <f>SUMPRODUCT(C34:C37,D34:D37)</f>
        <v>9.5500000000000007</v>
      </c>
      <c r="D38" s="48">
        <f>SUM(D34:D37)</f>
        <v>10</v>
      </c>
      <c r="E38" s="49"/>
      <c r="F38" s="70">
        <f>SUMPRODUCT(F34:F37,G34:G37)</f>
        <v>8.8999999999999986</v>
      </c>
      <c r="G38" s="51">
        <f>SUM(G34:G37)</f>
        <v>10</v>
      </c>
      <c r="H38" s="52" t="s">
        <v>85</v>
      </c>
      <c r="I38" s="63">
        <f>SUMPRODUCT(I34:I37,J34:J37)</f>
        <v>0</v>
      </c>
      <c r="J38" s="64">
        <f>SUM(J34:J37)</f>
        <v>10</v>
      </c>
      <c r="K38" s="65"/>
      <c r="L38" s="56"/>
      <c r="M38" s="56"/>
    </row>
    <row r="39" spans="1:13" ht="18.75" customHeight="1" x14ac:dyDescent="0.2">
      <c r="A39" s="45" t="s">
        <v>86</v>
      </c>
      <c r="B39" s="45"/>
      <c r="C39" s="234" t="s">
        <v>18</v>
      </c>
      <c r="D39" s="235"/>
      <c r="E39" s="66" t="s">
        <v>87</v>
      </c>
      <c r="F39" s="234" t="s">
        <v>18</v>
      </c>
      <c r="G39" s="235"/>
      <c r="H39" s="46"/>
      <c r="I39" s="234" t="s">
        <v>18</v>
      </c>
      <c r="J39" s="235"/>
      <c r="K39" s="46"/>
      <c r="L39" s="4"/>
      <c r="M39" s="4"/>
    </row>
    <row r="40" spans="1:13" ht="48" x14ac:dyDescent="0.2">
      <c r="A40" s="23" t="s">
        <v>88</v>
      </c>
      <c r="B40" s="23" t="s">
        <v>89</v>
      </c>
      <c r="C40" s="83">
        <v>1</v>
      </c>
      <c r="D40" s="84">
        <v>2</v>
      </c>
      <c r="E40" s="85" t="s">
        <v>27</v>
      </c>
      <c r="F40" s="86">
        <v>1</v>
      </c>
      <c r="G40" s="87">
        <f>D40</f>
        <v>2</v>
      </c>
      <c r="H40" s="88" t="s">
        <v>27</v>
      </c>
      <c r="I40" s="76"/>
      <c r="J40" s="77">
        <f>D40</f>
        <v>2</v>
      </c>
      <c r="K40" s="78"/>
      <c r="L40" s="5"/>
      <c r="M40" s="5"/>
    </row>
    <row r="41" spans="1:13" ht="64" x14ac:dyDescent="0.2">
      <c r="A41" s="23" t="s">
        <v>90</v>
      </c>
      <c r="B41" s="23" t="s">
        <v>91</v>
      </c>
      <c r="C41" s="83">
        <v>0.7</v>
      </c>
      <c r="D41" s="84">
        <v>2</v>
      </c>
      <c r="E41" s="85" t="s">
        <v>92</v>
      </c>
      <c r="F41" s="86">
        <v>1</v>
      </c>
      <c r="G41" s="87">
        <f t="shared" ref="G41:G48" si="4">D41</f>
        <v>2</v>
      </c>
      <c r="H41" s="88" t="s">
        <v>19</v>
      </c>
      <c r="I41" s="76"/>
      <c r="J41" s="77">
        <f t="shared" ref="J41:J48" si="5">D41</f>
        <v>2</v>
      </c>
      <c r="K41" s="78"/>
      <c r="L41" s="5"/>
      <c r="M41" s="5"/>
    </row>
    <row r="42" spans="1:13" ht="32" x14ac:dyDescent="0.2">
      <c r="A42" s="23" t="s">
        <v>93</v>
      </c>
      <c r="B42" s="23" t="s">
        <v>94</v>
      </c>
      <c r="C42" s="83">
        <v>1</v>
      </c>
      <c r="D42" s="84">
        <v>2</v>
      </c>
      <c r="E42" s="85" t="s">
        <v>19</v>
      </c>
      <c r="F42" s="86">
        <v>1</v>
      </c>
      <c r="G42" s="87">
        <f t="shared" si="4"/>
        <v>2</v>
      </c>
      <c r="H42" s="88" t="s">
        <v>95</v>
      </c>
      <c r="I42" s="76"/>
      <c r="J42" s="77">
        <f t="shared" si="5"/>
        <v>2</v>
      </c>
      <c r="K42" s="78"/>
      <c r="L42" s="5"/>
    </row>
    <row r="43" spans="1:13" ht="32" x14ac:dyDescent="0.2">
      <c r="A43" s="23" t="s">
        <v>96</v>
      </c>
      <c r="B43" s="23" t="s">
        <v>97</v>
      </c>
      <c r="C43" s="83">
        <v>0.8</v>
      </c>
      <c r="D43" s="84">
        <v>4</v>
      </c>
      <c r="E43" s="85" t="s">
        <v>98</v>
      </c>
      <c r="F43" s="86">
        <v>1</v>
      </c>
      <c r="G43" s="87">
        <f t="shared" si="4"/>
        <v>4</v>
      </c>
      <c r="H43" s="88" t="s">
        <v>19</v>
      </c>
      <c r="I43" s="76"/>
      <c r="J43" s="77">
        <f t="shared" si="5"/>
        <v>4</v>
      </c>
      <c r="K43" s="78"/>
      <c r="L43" s="5"/>
      <c r="M43" s="5"/>
    </row>
    <row r="44" spans="1:13" ht="304" x14ac:dyDescent="0.2">
      <c r="A44" s="23" t="s">
        <v>99</v>
      </c>
      <c r="B44" s="23" t="s">
        <v>100</v>
      </c>
      <c r="C44" s="83">
        <v>0</v>
      </c>
      <c r="D44" s="84">
        <v>6</v>
      </c>
      <c r="E44" s="85" t="s">
        <v>101</v>
      </c>
      <c r="F44" s="86">
        <v>0.4</v>
      </c>
      <c r="G44" s="87">
        <f>D44</f>
        <v>6</v>
      </c>
      <c r="H44" s="88" t="s">
        <v>102</v>
      </c>
      <c r="I44" s="76"/>
      <c r="J44" s="77">
        <f t="shared" si="5"/>
        <v>6</v>
      </c>
      <c r="K44" s="78"/>
      <c r="L44" s="5"/>
      <c r="M44" s="5"/>
    </row>
    <row r="45" spans="1:13" ht="48" x14ac:dyDescent="0.2">
      <c r="A45" s="23" t="s">
        <v>103</v>
      </c>
      <c r="B45" s="23" t="s">
        <v>104</v>
      </c>
      <c r="C45" s="83">
        <v>1</v>
      </c>
      <c r="D45" s="84">
        <v>8</v>
      </c>
      <c r="E45" s="85" t="s">
        <v>47</v>
      </c>
      <c r="F45" s="86">
        <v>1</v>
      </c>
      <c r="G45" s="87">
        <f t="shared" si="4"/>
        <v>8</v>
      </c>
      <c r="H45" s="88" t="s">
        <v>190</v>
      </c>
      <c r="I45" s="76"/>
      <c r="J45" s="77">
        <f t="shared" si="5"/>
        <v>8</v>
      </c>
      <c r="K45" s="78"/>
      <c r="L45" s="5"/>
      <c r="M45" s="5"/>
    </row>
    <row r="46" spans="1:13" ht="32" x14ac:dyDescent="0.2">
      <c r="A46" s="23" t="s">
        <v>105</v>
      </c>
      <c r="B46" s="23" t="s">
        <v>106</v>
      </c>
      <c r="C46" s="83">
        <v>1</v>
      </c>
      <c r="D46" s="84">
        <v>6</v>
      </c>
      <c r="E46" s="85" t="s">
        <v>27</v>
      </c>
      <c r="F46" s="86">
        <v>1</v>
      </c>
      <c r="G46" s="87">
        <f t="shared" si="4"/>
        <v>6</v>
      </c>
      <c r="H46" s="88" t="s">
        <v>27</v>
      </c>
      <c r="I46" s="76"/>
      <c r="J46" s="77">
        <f t="shared" si="5"/>
        <v>6</v>
      </c>
      <c r="K46" s="78"/>
      <c r="L46" s="5"/>
      <c r="M46" s="5"/>
    </row>
    <row r="47" spans="1:13" ht="224" x14ac:dyDescent="0.2">
      <c r="A47" s="23" t="s">
        <v>107</v>
      </c>
      <c r="B47" s="23" t="s">
        <v>108</v>
      </c>
      <c r="C47" s="83">
        <v>0.3</v>
      </c>
      <c r="D47" s="84">
        <v>6</v>
      </c>
      <c r="E47" s="85" t="s">
        <v>109</v>
      </c>
      <c r="F47" s="86">
        <v>0.6</v>
      </c>
      <c r="G47" s="87">
        <f t="shared" si="4"/>
        <v>6</v>
      </c>
      <c r="H47" s="88" t="s">
        <v>110</v>
      </c>
      <c r="I47" s="76"/>
      <c r="J47" s="77">
        <f t="shared" si="5"/>
        <v>6</v>
      </c>
      <c r="K47" s="78"/>
      <c r="L47" s="5"/>
      <c r="M47" s="5"/>
    </row>
    <row r="48" spans="1:13" ht="16" x14ac:dyDescent="0.2">
      <c r="A48" s="13" t="s">
        <v>111</v>
      </c>
      <c r="B48" s="23" t="s">
        <v>112</v>
      </c>
      <c r="C48" s="83">
        <v>1</v>
      </c>
      <c r="D48" s="84">
        <v>4</v>
      </c>
      <c r="E48" s="85" t="s">
        <v>19</v>
      </c>
      <c r="F48" s="86">
        <v>1</v>
      </c>
      <c r="G48" s="87">
        <f t="shared" si="4"/>
        <v>4</v>
      </c>
      <c r="H48" s="88" t="s">
        <v>19</v>
      </c>
      <c r="I48" s="76"/>
      <c r="J48" s="77">
        <f t="shared" si="5"/>
        <v>4</v>
      </c>
      <c r="K48" s="78"/>
      <c r="L48" s="5"/>
      <c r="M48" s="5"/>
    </row>
    <row r="49" spans="1:17" s="30" customFormat="1" ht="16" x14ac:dyDescent="0.2">
      <c r="A49" s="236" t="s">
        <v>25</v>
      </c>
      <c r="B49" s="237"/>
      <c r="C49" s="71">
        <f>SUMPRODUCT(C40:C48,D40:D48)</f>
        <v>28.400000000000002</v>
      </c>
      <c r="D49" s="58">
        <f>SUM(D40:D48)</f>
        <v>40</v>
      </c>
      <c r="E49" s="59"/>
      <c r="F49" s="70">
        <f>SUMPRODUCT(F40:F48,G40:G48)</f>
        <v>34</v>
      </c>
      <c r="G49" s="51">
        <f>SUM(G40:G48)</f>
        <v>40</v>
      </c>
      <c r="H49" s="52"/>
      <c r="I49" s="53">
        <f>SUMPRODUCT(I40:I48,J40:J48)</f>
        <v>0</v>
      </c>
      <c r="J49" s="54">
        <f>SUM(J40:J48)</f>
        <v>40</v>
      </c>
      <c r="K49" s="55"/>
      <c r="L49" s="56"/>
      <c r="M49" s="56"/>
      <c r="N49" s="44"/>
      <c r="O49" s="44"/>
      <c r="P49" s="44"/>
      <c r="Q49" s="44"/>
    </row>
    <row r="50" spans="1:17" ht="18.5" customHeight="1" x14ac:dyDescent="0.25">
      <c r="A50" s="241" t="s">
        <v>113</v>
      </c>
      <c r="B50" s="241"/>
      <c r="C50" s="234" t="s">
        <v>18</v>
      </c>
      <c r="D50" s="235"/>
      <c r="E50" s="46" t="s">
        <v>47</v>
      </c>
      <c r="F50" s="234" t="s">
        <v>18</v>
      </c>
      <c r="G50" s="235"/>
      <c r="H50" s="46" t="s">
        <v>47</v>
      </c>
      <c r="I50" s="234" t="s">
        <v>18</v>
      </c>
      <c r="J50" s="235"/>
      <c r="K50" s="46"/>
      <c r="L50" s="8"/>
      <c r="M50" s="4"/>
    </row>
    <row r="51" spans="1:17" ht="16" x14ac:dyDescent="0.2">
      <c r="A51" s="29" t="s">
        <v>114</v>
      </c>
      <c r="B51" s="29" t="s">
        <v>115</v>
      </c>
      <c r="C51" s="79">
        <v>1</v>
      </c>
      <c r="D51" s="80">
        <v>2</v>
      </c>
      <c r="E51" s="81"/>
      <c r="F51" s="82">
        <v>1</v>
      </c>
      <c r="G51" s="27">
        <v>2</v>
      </c>
      <c r="H51" s="28"/>
      <c r="I51" s="73"/>
      <c r="J51" s="74">
        <v>2</v>
      </c>
      <c r="K51" s="75"/>
      <c r="L51" s="5"/>
      <c r="M51" s="5"/>
    </row>
    <row r="52" spans="1:17" ht="16" x14ac:dyDescent="0.2">
      <c r="A52" s="23" t="s">
        <v>116</v>
      </c>
      <c r="B52" s="23" t="s">
        <v>117</v>
      </c>
      <c r="C52" s="83">
        <v>1</v>
      </c>
      <c r="D52" s="84">
        <v>2</v>
      </c>
      <c r="E52" s="85"/>
      <c r="F52" s="86">
        <v>1</v>
      </c>
      <c r="G52" s="87">
        <v>2</v>
      </c>
      <c r="H52" s="88"/>
      <c r="I52" s="76"/>
      <c r="J52" s="77">
        <v>2</v>
      </c>
      <c r="K52" s="78"/>
      <c r="L52" s="5"/>
      <c r="M52" s="5"/>
    </row>
    <row r="53" spans="1:17" ht="32" x14ac:dyDescent="0.2">
      <c r="A53" s="23" t="s">
        <v>118</v>
      </c>
      <c r="B53" s="23" t="s">
        <v>119</v>
      </c>
      <c r="C53" s="83">
        <v>1</v>
      </c>
      <c r="D53" s="84">
        <v>1</v>
      </c>
      <c r="E53" s="85"/>
      <c r="F53" s="86">
        <v>1</v>
      </c>
      <c r="G53" s="87">
        <v>1</v>
      </c>
      <c r="H53" s="88"/>
      <c r="I53" s="76"/>
      <c r="J53" s="77">
        <v>1</v>
      </c>
      <c r="K53" s="78"/>
      <c r="L53" s="5"/>
      <c r="M53" s="5"/>
    </row>
    <row r="54" spans="1:17" ht="48" x14ac:dyDescent="0.2">
      <c r="A54" s="23" t="s">
        <v>120</v>
      </c>
      <c r="B54" s="23" t="s">
        <v>121</v>
      </c>
      <c r="C54" s="83">
        <v>1</v>
      </c>
      <c r="D54" s="84">
        <v>4</v>
      </c>
      <c r="E54" s="85"/>
      <c r="F54" s="86">
        <v>1</v>
      </c>
      <c r="G54" s="87">
        <v>4</v>
      </c>
      <c r="H54" s="88"/>
      <c r="I54" s="76"/>
      <c r="J54" s="77">
        <v>4</v>
      </c>
      <c r="K54" s="78"/>
      <c r="L54" s="5"/>
      <c r="M54" s="5"/>
    </row>
    <row r="55" spans="1:17" ht="48" x14ac:dyDescent="0.2">
      <c r="A55" s="23" t="s">
        <v>122</v>
      </c>
      <c r="B55" s="23" t="s">
        <v>123</v>
      </c>
      <c r="C55" s="83">
        <v>0.5</v>
      </c>
      <c r="D55" s="84">
        <v>2</v>
      </c>
      <c r="E55" s="85" t="s">
        <v>124</v>
      </c>
      <c r="F55" s="86">
        <v>1</v>
      </c>
      <c r="G55" s="87">
        <v>2</v>
      </c>
      <c r="H55" s="88"/>
      <c r="I55" s="76"/>
      <c r="J55" s="77">
        <v>2</v>
      </c>
      <c r="K55" s="78"/>
      <c r="L55" s="6"/>
      <c r="M55" s="5"/>
    </row>
    <row r="56" spans="1:17" s="44" customFormat="1" ht="17" x14ac:dyDescent="0.2">
      <c r="A56" s="236" t="s">
        <v>25</v>
      </c>
      <c r="B56" s="237"/>
      <c r="C56" s="57">
        <f>SUMPRODUCT(C51:C55,D51:D55)</f>
        <v>10</v>
      </c>
      <c r="D56" s="58">
        <f>SUM(D51:D55)</f>
        <v>11</v>
      </c>
      <c r="E56" s="59"/>
      <c r="F56" s="60">
        <f>SUMPRODUCT(F51:F55,G51:G55)</f>
        <v>11</v>
      </c>
      <c r="G56" s="61">
        <f>SUM(G51:G55)</f>
        <v>11</v>
      </c>
      <c r="H56" s="62" t="s">
        <v>125</v>
      </c>
      <c r="I56" s="53">
        <f>SUMPRODUCT(I51:I55,J51:J55)</f>
        <v>0</v>
      </c>
      <c r="J56" s="54">
        <f>SUM(J51:J55)</f>
        <v>11</v>
      </c>
      <c r="K56" s="55"/>
      <c r="L56" s="56"/>
      <c r="M56" s="56"/>
    </row>
    <row r="57" spans="1:17" ht="18.75" customHeight="1" x14ac:dyDescent="0.2">
      <c r="A57" s="238" t="s">
        <v>2</v>
      </c>
      <c r="B57" s="239"/>
      <c r="C57" s="239"/>
      <c r="D57" s="239"/>
      <c r="E57" s="239"/>
      <c r="F57" s="239"/>
      <c r="G57" s="239"/>
      <c r="H57" s="239"/>
      <c r="I57" s="239"/>
      <c r="J57" s="239"/>
      <c r="K57" s="240"/>
      <c r="L57" s="4"/>
      <c r="M57" s="4"/>
    </row>
    <row r="58" spans="1:17" x14ac:dyDescent="0.2">
      <c r="A58" s="242" t="s">
        <v>126</v>
      </c>
      <c r="B58" s="243"/>
      <c r="C58" s="34">
        <f>C11+C18+C22+C27+C32+C38+C49+C56</f>
        <v>77.100000000000009</v>
      </c>
      <c r="D58" s="25">
        <f>D11+D18+D22+D27+D32+D38+D49+D56</f>
        <v>100</v>
      </c>
      <c r="E58" s="26"/>
      <c r="F58" s="35">
        <f>F11+F18+F22+F27+F32+F38+F49+F56</f>
        <v>86.25</v>
      </c>
      <c r="G58" s="27">
        <f>G11+G18+G22+G27+G32+G38+G49+G56</f>
        <v>100</v>
      </c>
      <c r="H58" s="28"/>
      <c r="I58" s="213">
        <f>I11+I18+I22+I27+I32+I38+I49+I56</f>
        <v>0</v>
      </c>
      <c r="J58" s="32">
        <f>J11+J18+J22+J27+J32+J38+J49+J56</f>
        <v>100</v>
      </c>
      <c r="K58" s="33"/>
      <c r="L58" s="6"/>
      <c r="M58" s="5"/>
    </row>
    <row r="59" spans="1:17" s="44" customFormat="1" ht="16" x14ac:dyDescent="0.2">
      <c r="A59" s="244" t="s">
        <v>127</v>
      </c>
      <c r="B59" s="245"/>
      <c r="C59" s="246">
        <f>C58/D58</f>
        <v>0.77100000000000013</v>
      </c>
      <c r="D59" s="247"/>
      <c r="E59" s="248"/>
      <c r="F59" s="249">
        <f>F58/G58</f>
        <v>0.86250000000000004</v>
      </c>
      <c r="G59" s="250"/>
      <c r="H59" s="251"/>
      <c r="I59" s="252">
        <f>I58/J58</f>
        <v>0</v>
      </c>
      <c r="J59" s="253"/>
      <c r="K59" s="254"/>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7"/>
  <sheetViews>
    <sheetView topLeftCell="A22" workbookViewId="0">
      <selection activeCell="F30" sqref="F30"/>
    </sheetView>
  </sheetViews>
  <sheetFormatPr baseColWidth="10" defaultColWidth="9.1640625" defaultRowHeight="15" x14ac:dyDescent="0.2"/>
  <cols>
    <col min="1" max="1" width="50.5" style="37" customWidth="1"/>
    <col min="2" max="3" width="9.1640625" style="37"/>
    <col min="4" max="4" width="9.83203125" style="37" bestFit="1" customWidth="1"/>
    <col min="5" max="5" width="11" style="37" bestFit="1" customWidth="1"/>
    <col min="6" max="6" width="11" style="37" customWidth="1"/>
    <col min="7" max="7" width="54.83203125" style="37" customWidth="1"/>
    <col min="8" max="16384" width="9.1640625" style="37"/>
  </cols>
  <sheetData>
    <row r="2" spans="1:7" ht="19" x14ac:dyDescent="0.2">
      <c r="A2" s="275" t="s">
        <v>11</v>
      </c>
      <c r="B2" s="275"/>
      <c r="C2" s="275"/>
      <c r="D2" s="275"/>
      <c r="E2" s="275"/>
      <c r="F2" s="275"/>
      <c r="G2" s="275"/>
    </row>
    <row r="3" spans="1:7" x14ac:dyDescent="0.2">
      <c r="A3" s="38"/>
      <c r="B3" s="38"/>
      <c r="C3" s="39"/>
      <c r="D3" s="39"/>
      <c r="E3" s="38"/>
      <c r="F3" s="38"/>
      <c r="G3" s="39"/>
    </row>
    <row r="4" spans="1:7" ht="19" x14ac:dyDescent="0.2">
      <c r="A4" s="36" t="s">
        <v>128</v>
      </c>
      <c r="B4" s="36"/>
      <c r="C4" s="36"/>
      <c r="D4" s="36"/>
      <c r="E4" s="36"/>
      <c r="F4" s="36"/>
      <c r="G4" s="36"/>
    </row>
    <row r="5" spans="1:7" ht="16" thickBot="1" x14ac:dyDescent="0.25"/>
    <row r="6" spans="1:7" ht="24" x14ac:dyDescent="0.3">
      <c r="A6" s="279" t="s">
        <v>7</v>
      </c>
      <c r="B6" s="280"/>
      <c r="C6" s="280"/>
      <c r="D6" s="280"/>
      <c r="E6" s="280"/>
      <c r="F6" s="280"/>
      <c r="G6" s="281"/>
    </row>
    <row r="7" spans="1:7" ht="16" x14ac:dyDescent="0.2">
      <c r="A7" s="130" t="s">
        <v>129</v>
      </c>
      <c r="B7" s="131" t="s">
        <v>15</v>
      </c>
      <c r="C7" s="131" t="s">
        <v>130</v>
      </c>
      <c r="D7" s="131" t="s">
        <v>4</v>
      </c>
      <c r="E7" s="131" t="s">
        <v>131</v>
      </c>
      <c r="F7" s="131" t="s">
        <v>18</v>
      </c>
      <c r="G7" s="132" t="s">
        <v>16</v>
      </c>
    </row>
    <row r="8" spans="1:7" x14ac:dyDescent="0.2">
      <c r="A8" s="133" t="s">
        <v>132</v>
      </c>
      <c r="B8" s="134">
        <v>1</v>
      </c>
      <c r="C8" s="134">
        <v>1</v>
      </c>
      <c r="D8" s="134">
        <v>4</v>
      </c>
      <c r="E8" s="134">
        <f t="shared" ref="E8:E14" si="0">B8*C8*D8</f>
        <v>4</v>
      </c>
      <c r="F8" s="134" t="s">
        <v>47</v>
      </c>
      <c r="G8" s="135"/>
    </row>
    <row r="9" spans="1:7" x14ac:dyDescent="0.2">
      <c r="A9" s="136" t="s">
        <v>133</v>
      </c>
      <c r="B9" s="137">
        <v>1</v>
      </c>
      <c r="C9" s="137">
        <v>1</v>
      </c>
      <c r="D9" s="137">
        <v>12</v>
      </c>
      <c r="E9" s="137">
        <f t="shared" si="0"/>
        <v>12</v>
      </c>
      <c r="F9" s="137" t="s">
        <v>47</v>
      </c>
      <c r="G9" s="138"/>
    </row>
    <row r="10" spans="1:7" x14ac:dyDescent="0.2">
      <c r="A10" s="133" t="s">
        <v>134</v>
      </c>
      <c r="B10" s="134">
        <v>1</v>
      </c>
      <c r="C10" s="134">
        <v>1</v>
      </c>
      <c r="D10" s="134">
        <v>10</v>
      </c>
      <c r="E10" s="134">
        <f t="shared" si="0"/>
        <v>10</v>
      </c>
      <c r="F10" s="134" t="s">
        <v>47</v>
      </c>
      <c r="G10" s="135"/>
    </row>
    <row r="11" spans="1:7" x14ac:dyDescent="0.2">
      <c r="A11" s="136" t="s">
        <v>135</v>
      </c>
      <c r="B11" s="137">
        <v>0.8</v>
      </c>
      <c r="C11" s="137">
        <v>1</v>
      </c>
      <c r="D11" s="137">
        <v>16</v>
      </c>
      <c r="E11" s="137">
        <f t="shared" si="0"/>
        <v>12.8</v>
      </c>
      <c r="F11" s="137" t="s">
        <v>19</v>
      </c>
      <c r="G11" s="138" t="s">
        <v>136</v>
      </c>
    </row>
    <row r="12" spans="1:7" x14ac:dyDescent="0.2">
      <c r="A12" s="133" t="s">
        <v>137</v>
      </c>
      <c r="B12" s="134">
        <v>0.8</v>
      </c>
      <c r="C12" s="134">
        <v>1</v>
      </c>
      <c r="D12" s="134">
        <v>20</v>
      </c>
      <c r="E12" s="134">
        <f t="shared" si="0"/>
        <v>16</v>
      </c>
      <c r="F12" s="218" t="s">
        <v>19</v>
      </c>
      <c r="G12" s="135" t="s">
        <v>138</v>
      </c>
    </row>
    <row r="13" spans="1:7" x14ac:dyDescent="0.2">
      <c r="A13" s="133" t="s">
        <v>139</v>
      </c>
      <c r="B13" s="134">
        <v>1</v>
      </c>
      <c r="C13" s="134">
        <v>1</v>
      </c>
      <c r="D13" s="134">
        <v>12</v>
      </c>
      <c r="E13" s="134">
        <f t="shared" si="0"/>
        <v>12</v>
      </c>
      <c r="F13" s="134" t="s">
        <v>19</v>
      </c>
      <c r="G13" s="135"/>
    </row>
    <row r="14" spans="1:7" x14ac:dyDescent="0.2">
      <c r="A14" s="136" t="s">
        <v>140</v>
      </c>
      <c r="B14" s="137">
        <v>1</v>
      </c>
      <c r="C14" s="137">
        <v>1</v>
      </c>
      <c r="D14" s="137">
        <v>26</v>
      </c>
      <c r="E14" s="137">
        <f t="shared" si="0"/>
        <v>26</v>
      </c>
      <c r="F14" s="137" t="s">
        <v>19</v>
      </c>
      <c r="G14" s="138"/>
    </row>
    <row r="15" spans="1:7" x14ac:dyDescent="0.2">
      <c r="A15" s="139" t="s">
        <v>141</v>
      </c>
      <c r="B15" s="282"/>
      <c r="C15" s="282"/>
      <c r="D15" s="140">
        <f>SUM(D8:D14)</f>
        <v>100</v>
      </c>
      <c r="E15" s="141">
        <f>(SUM(E8:E14)+E17+E18)/D15</f>
        <v>0.92799999999999994</v>
      </c>
      <c r="F15" s="141"/>
      <c r="G15" s="142"/>
    </row>
    <row r="16" spans="1:7" x14ac:dyDescent="0.2">
      <c r="A16" s="143" t="s">
        <v>142</v>
      </c>
      <c r="B16" s="144" t="s">
        <v>15</v>
      </c>
      <c r="C16" s="144"/>
      <c r="D16" s="144" t="s">
        <v>4</v>
      </c>
      <c r="E16" s="145" t="s">
        <v>131</v>
      </c>
      <c r="F16" s="145"/>
      <c r="G16" s="146" t="s">
        <v>16</v>
      </c>
    </row>
    <row r="17" spans="1:7" x14ac:dyDescent="0.2">
      <c r="A17" s="147" t="s">
        <v>143</v>
      </c>
      <c r="B17" s="148"/>
      <c r="C17" s="148"/>
      <c r="D17" s="149">
        <v>-10</v>
      </c>
      <c r="E17" s="148">
        <f>B17*D17</f>
        <v>0</v>
      </c>
      <c r="F17" s="148" t="s">
        <v>19</v>
      </c>
      <c r="G17" s="150"/>
    </row>
    <row r="18" spans="1:7" x14ac:dyDescent="0.2">
      <c r="A18" s="151" t="s">
        <v>144</v>
      </c>
      <c r="B18" s="152">
        <v>0</v>
      </c>
      <c r="C18" s="152"/>
      <c r="D18" s="153">
        <v>-15</v>
      </c>
      <c r="E18" s="152">
        <f>B18*D18</f>
        <v>0</v>
      </c>
      <c r="F18" s="152"/>
      <c r="G18" s="154"/>
    </row>
    <row r="19" spans="1:7" ht="24" x14ac:dyDescent="0.2">
      <c r="A19" s="283" t="s">
        <v>8</v>
      </c>
      <c r="B19" s="284"/>
      <c r="C19" s="284"/>
      <c r="D19" s="284"/>
      <c r="E19" s="284"/>
      <c r="F19" s="284"/>
      <c r="G19" s="285"/>
    </row>
    <row r="20" spans="1:7" ht="16" x14ac:dyDescent="0.2">
      <c r="A20" s="155" t="s">
        <v>129</v>
      </c>
      <c r="B20" s="156" t="s">
        <v>15</v>
      </c>
      <c r="C20" s="156" t="s">
        <v>130</v>
      </c>
      <c r="D20" s="156" t="s">
        <v>4</v>
      </c>
      <c r="E20" s="156" t="s">
        <v>131</v>
      </c>
      <c r="F20" s="156" t="s">
        <v>18</v>
      </c>
      <c r="G20" s="157" t="s">
        <v>16</v>
      </c>
    </row>
    <row r="21" spans="1:7" ht="16" x14ac:dyDescent="0.2">
      <c r="A21" s="158" t="s">
        <v>145</v>
      </c>
      <c r="B21" s="159">
        <v>0.95</v>
      </c>
      <c r="C21" s="159">
        <v>1</v>
      </c>
      <c r="D21" s="159">
        <v>26</v>
      </c>
      <c r="E21" s="159">
        <f>B21*C21*D21</f>
        <v>24.7</v>
      </c>
      <c r="F21" s="159" t="s">
        <v>19</v>
      </c>
      <c r="G21" s="160" t="s">
        <v>146</v>
      </c>
    </row>
    <row r="22" spans="1:7" ht="64" x14ac:dyDescent="0.2">
      <c r="A22" s="161" t="s">
        <v>147</v>
      </c>
      <c r="B22" s="162">
        <v>0.9</v>
      </c>
      <c r="C22" s="162">
        <v>1</v>
      </c>
      <c r="D22" s="162">
        <v>14</v>
      </c>
      <c r="E22" s="162">
        <f t="shared" ref="E22:E27" si="1">B22*C22*D22</f>
        <v>12.6</v>
      </c>
      <c r="F22" s="162" t="s">
        <v>19</v>
      </c>
      <c r="G22" s="219" t="s">
        <v>148</v>
      </c>
    </row>
    <row r="23" spans="1:7" ht="16" x14ac:dyDescent="0.2">
      <c r="A23" s="158" t="s">
        <v>149</v>
      </c>
      <c r="B23" s="159">
        <v>1</v>
      </c>
      <c r="C23" s="162">
        <v>1</v>
      </c>
      <c r="D23" s="159">
        <v>26</v>
      </c>
      <c r="E23" s="159">
        <f t="shared" si="1"/>
        <v>26</v>
      </c>
      <c r="F23" s="159" t="s">
        <v>19</v>
      </c>
      <c r="G23" s="160"/>
    </row>
    <row r="24" spans="1:7" ht="16" x14ac:dyDescent="0.2">
      <c r="A24" s="161" t="s">
        <v>150</v>
      </c>
      <c r="B24" s="162">
        <v>1</v>
      </c>
      <c r="C24" s="162">
        <v>1</v>
      </c>
      <c r="D24" s="162">
        <v>12</v>
      </c>
      <c r="E24" s="162">
        <f t="shared" si="1"/>
        <v>12</v>
      </c>
      <c r="F24" s="162" t="s">
        <v>19</v>
      </c>
      <c r="G24" s="163"/>
    </row>
    <row r="25" spans="1:7" ht="16" x14ac:dyDescent="0.2">
      <c r="A25" s="158" t="s">
        <v>151</v>
      </c>
      <c r="B25" s="159">
        <v>1</v>
      </c>
      <c r="C25" s="162">
        <v>1</v>
      </c>
      <c r="D25" s="159">
        <v>8</v>
      </c>
      <c r="E25" s="159">
        <f t="shared" si="1"/>
        <v>8</v>
      </c>
      <c r="F25" s="159" t="s">
        <v>19</v>
      </c>
      <c r="G25" s="160"/>
    </row>
    <row r="26" spans="1:7" ht="16" x14ac:dyDescent="0.2">
      <c r="A26" s="161" t="s">
        <v>152</v>
      </c>
      <c r="B26" s="162">
        <v>1</v>
      </c>
      <c r="C26" s="162">
        <v>1</v>
      </c>
      <c r="D26" s="162">
        <v>6</v>
      </c>
      <c r="E26" s="162">
        <f>B26*C26*D26</f>
        <v>6</v>
      </c>
      <c r="F26" s="162" t="s">
        <v>19</v>
      </c>
      <c r="G26" s="163"/>
    </row>
    <row r="27" spans="1:7" ht="16" x14ac:dyDescent="0.2">
      <c r="A27" s="215" t="s">
        <v>153</v>
      </c>
      <c r="B27" s="215">
        <v>1</v>
      </c>
      <c r="C27" s="162">
        <v>1</v>
      </c>
      <c r="D27" s="215">
        <v>8</v>
      </c>
      <c r="E27" s="162">
        <f t="shared" si="1"/>
        <v>8</v>
      </c>
      <c r="F27" s="162" t="s">
        <v>19</v>
      </c>
      <c r="G27" s="216"/>
    </row>
    <row r="28" spans="1:7" ht="16" x14ac:dyDescent="0.2">
      <c r="A28" s="164" t="s">
        <v>141</v>
      </c>
      <c r="B28" s="165"/>
      <c r="C28" s="165"/>
      <c r="D28" s="165">
        <f>SUM(D21:D27)</f>
        <v>100</v>
      </c>
      <c r="E28" s="166">
        <f>(SUM(E21:E27) + E30+E31+E32)/D28</f>
        <v>0.97299999999999998</v>
      </c>
      <c r="F28" s="166"/>
      <c r="G28" s="167"/>
    </row>
    <row r="29" spans="1:7" ht="16" x14ac:dyDescent="0.2">
      <c r="A29" s="168" t="s">
        <v>142</v>
      </c>
      <c r="B29" s="169" t="s">
        <v>15</v>
      </c>
      <c r="C29" s="169"/>
      <c r="D29" s="169" t="s">
        <v>4</v>
      </c>
      <c r="E29" s="170" t="s">
        <v>131</v>
      </c>
      <c r="F29" s="170"/>
      <c r="G29" s="171" t="s">
        <v>16</v>
      </c>
    </row>
    <row r="30" spans="1:7" ht="16" x14ac:dyDescent="0.2">
      <c r="A30" s="172" t="s">
        <v>143</v>
      </c>
      <c r="B30" s="173">
        <v>0</v>
      </c>
      <c r="C30" s="173"/>
      <c r="D30" s="174">
        <v>-10</v>
      </c>
      <c r="E30" s="173">
        <f>B30*D30</f>
        <v>0</v>
      </c>
      <c r="F30" s="173"/>
      <c r="G30" s="175"/>
    </row>
    <row r="31" spans="1:7" ht="16" x14ac:dyDescent="0.2">
      <c r="A31" s="176" t="s">
        <v>154</v>
      </c>
      <c r="B31" s="177">
        <v>0</v>
      </c>
      <c r="C31" s="177"/>
      <c r="D31" s="178">
        <v>-15</v>
      </c>
      <c r="E31" s="177">
        <f>B31*D31</f>
        <v>0</v>
      </c>
      <c r="F31" s="177"/>
      <c r="G31" s="179"/>
    </row>
    <row r="32" spans="1:7" ht="16" x14ac:dyDescent="0.2">
      <c r="A32" s="180" t="s">
        <v>155</v>
      </c>
      <c r="B32" s="181">
        <v>0</v>
      </c>
      <c r="C32" s="181"/>
      <c r="D32" s="182">
        <v>-5</v>
      </c>
      <c r="E32" s="181">
        <f>B32*D32</f>
        <v>0</v>
      </c>
      <c r="F32" s="181"/>
      <c r="G32" s="183"/>
    </row>
    <row r="33" spans="1:7" ht="24" x14ac:dyDescent="0.3">
      <c r="A33" s="276" t="s">
        <v>9</v>
      </c>
      <c r="B33" s="277"/>
      <c r="C33" s="277"/>
      <c r="D33" s="277"/>
      <c r="E33" s="277"/>
      <c r="F33" s="277"/>
      <c r="G33" s="278"/>
    </row>
    <row r="34" spans="1:7" x14ac:dyDescent="0.2">
      <c r="A34" s="184" t="s">
        <v>129</v>
      </c>
      <c r="B34" s="185" t="s">
        <v>15</v>
      </c>
      <c r="C34" s="185" t="s">
        <v>130</v>
      </c>
      <c r="D34" s="185" t="s">
        <v>4</v>
      </c>
      <c r="E34" s="185" t="s">
        <v>131</v>
      </c>
      <c r="F34" s="185" t="s">
        <v>18</v>
      </c>
      <c r="G34" s="186" t="s">
        <v>16</v>
      </c>
    </row>
    <row r="35" spans="1:7" x14ac:dyDescent="0.2">
      <c r="A35" s="187" t="s">
        <v>156</v>
      </c>
      <c r="B35" s="188">
        <v>0</v>
      </c>
      <c r="C35" s="188">
        <v>0</v>
      </c>
      <c r="D35" s="188">
        <v>24</v>
      </c>
      <c r="E35" s="188">
        <f t="shared" ref="E35:E42" si="2">B35*C35*D35</f>
        <v>0</v>
      </c>
      <c r="F35" s="188"/>
      <c r="G35" s="189"/>
    </row>
    <row r="36" spans="1:7" x14ac:dyDescent="0.2">
      <c r="A36" s="190" t="s">
        <v>157</v>
      </c>
      <c r="B36" s="191">
        <v>0</v>
      </c>
      <c r="C36" s="191">
        <v>0</v>
      </c>
      <c r="D36" s="191">
        <v>6</v>
      </c>
      <c r="E36" s="191">
        <f t="shared" si="2"/>
        <v>0</v>
      </c>
      <c r="F36" s="191"/>
      <c r="G36" s="192"/>
    </row>
    <row r="37" spans="1:7" x14ac:dyDescent="0.2">
      <c r="A37" s="187" t="s">
        <v>158</v>
      </c>
      <c r="B37" s="188">
        <v>0</v>
      </c>
      <c r="C37" s="188">
        <v>0</v>
      </c>
      <c r="D37" s="188">
        <v>6</v>
      </c>
      <c r="E37" s="188">
        <f t="shared" si="2"/>
        <v>0</v>
      </c>
      <c r="F37" s="188"/>
      <c r="G37" s="189"/>
    </row>
    <row r="38" spans="1:7" x14ac:dyDescent="0.2">
      <c r="A38" s="190" t="s">
        <v>159</v>
      </c>
      <c r="B38" s="191">
        <v>0</v>
      </c>
      <c r="C38" s="191">
        <v>0</v>
      </c>
      <c r="D38" s="191">
        <v>12</v>
      </c>
      <c r="E38" s="191">
        <f t="shared" si="2"/>
        <v>0</v>
      </c>
      <c r="F38" s="191"/>
      <c r="G38" s="192"/>
    </row>
    <row r="39" spans="1:7" x14ac:dyDescent="0.2">
      <c r="A39" s="187" t="s">
        <v>160</v>
      </c>
      <c r="B39" s="188">
        <v>0</v>
      </c>
      <c r="C39" s="188">
        <v>0</v>
      </c>
      <c r="D39" s="188">
        <v>12</v>
      </c>
      <c r="E39" s="188">
        <f t="shared" si="2"/>
        <v>0</v>
      </c>
      <c r="F39" s="188"/>
      <c r="G39" s="189"/>
    </row>
    <row r="40" spans="1:7" x14ac:dyDescent="0.2">
      <c r="A40" s="190" t="s">
        <v>161</v>
      </c>
      <c r="B40" s="191">
        <v>0</v>
      </c>
      <c r="C40" s="191">
        <v>0</v>
      </c>
      <c r="D40" s="191">
        <v>14</v>
      </c>
      <c r="E40" s="191">
        <f t="shared" si="2"/>
        <v>0</v>
      </c>
      <c r="F40" s="191"/>
      <c r="G40" s="192"/>
    </row>
    <row r="41" spans="1:7" x14ac:dyDescent="0.2">
      <c r="A41" s="187" t="s">
        <v>162</v>
      </c>
      <c r="B41" s="188">
        <v>0</v>
      </c>
      <c r="C41" s="188">
        <v>0</v>
      </c>
      <c r="D41" s="188">
        <v>6</v>
      </c>
      <c r="E41" s="188">
        <f t="shared" si="2"/>
        <v>0</v>
      </c>
      <c r="F41" s="188"/>
      <c r="G41" s="189"/>
    </row>
    <row r="42" spans="1:7" x14ac:dyDescent="0.2">
      <c r="A42" s="217" t="s">
        <v>163</v>
      </c>
      <c r="B42" s="217">
        <v>0</v>
      </c>
      <c r="C42" s="217">
        <v>0</v>
      </c>
      <c r="D42" s="217">
        <v>20</v>
      </c>
      <c r="E42" s="188">
        <f t="shared" si="2"/>
        <v>0</v>
      </c>
      <c r="F42" s="217"/>
      <c r="G42" s="217"/>
    </row>
    <row r="43" spans="1:7" x14ac:dyDescent="0.2">
      <c r="A43" s="193" t="s">
        <v>141</v>
      </c>
      <c r="B43" s="194"/>
      <c r="C43" s="194"/>
      <c r="D43" s="194">
        <f>SUM(D35:D42)</f>
        <v>100</v>
      </c>
      <c r="E43" s="195">
        <f>(SUM(E35:E42) +E45+E46+E47)/D43</f>
        <v>0</v>
      </c>
      <c r="F43" s="195"/>
      <c r="G43" s="196"/>
    </row>
    <row r="44" spans="1:7" x14ac:dyDescent="0.2">
      <c r="A44" s="197" t="s">
        <v>142</v>
      </c>
      <c r="B44" s="198" t="s">
        <v>15</v>
      </c>
      <c r="C44" s="198"/>
      <c r="D44" s="198" t="s">
        <v>4</v>
      </c>
      <c r="E44" s="199" t="s">
        <v>131</v>
      </c>
      <c r="F44" s="199"/>
      <c r="G44" s="200" t="s">
        <v>16</v>
      </c>
    </row>
    <row r="45" spans="1:7" x14ac:dyDescent="0.2">
      <c r="A45" s="201" t="s">
        <v>143</v>
      </c>
      <c r="B45" s="202">
        <v>0</v>
      </c>
      <c r="C45" s="202"/>
      <c r="D45" s="203">
        <v>-10</v>
      </c>
      <c r="E45" s="202">
        <f>B45*D45</f>
        <v>0</v>
      </c>
      <c r="F45" s="202"/>
      <c r="G45" s="204"/>
    </row>
    <row r="46" spans="1:7" x14ac:dyDescent="0.2">
      <c r="A46" s="205" t="s">
        <v>164</v>
      </c>
      <c r="B46" s="206">
        <v>0</v>
      </c>
      <c r="C46" s="206"/>
      <c r="D46" s="207">
        <v>-15</v>
      </c>
      <c r="E46" s="206">
        <f>B46*D46</f>
        <v>0</v>
      </c>
      <c r="F46" s="206"/>
      <c r="G46" s="208"/>
    </row>
    <row r="47" spans="1:7" x14ac:dyDescent="0.2">
      <c r="A47" s="209" t="s">
        <v>155</v>
      </c>
      <c r="B47" s="210">
        <v>0</v>
      </c>
      <c r="C47" s="210"/>
      <c r="D47" s="211">
        <v>-5</v>
      </c>
      <c r="E47" s="210">
        <f>B47*D47</f>
        <v>0</v>
      </c>
      <c r="F47" s="210"/>
      <c r="G47" s="212"/>
    </row>
  </sheetData>
  <mergeCells count="5">
    <mergeCell ref="A2:G2"/>
    <mergeCell ref="A33:G33"/>
    <mergeCell ref="A6:G6"/>
    <mergeCell ref="B15:C15"/>
    <mergeCell ref="A19:G19"/>
  </mergeCells>
  <dataValidations count="3">
    <dataValidation type="decimal" allowBlank="1" showInputMessage="1" showErrorMessage="1" sqref="E18:F18 B30:B32 B17:B18 B8:B15 B35:B42 B45:B47 B21:B27" xr:uid="{CC44C972-8B8F-4678-BAEB-D51FFB0200E2}">
      <formula1>0</formula1>
      <formula2>1</formula2>
    </dataValidation>
    <dataValidation type="list" allowBlank="1" showInputMessage="1" showErrorMessage="1" sqref="C17 C8:C14 C35:C42" xr:uid="{DCFB5783-098F-4837-84E1-A329359B138C}">
      <formula1>"0,0.25,0.50,0.75,1"</formula1>
    </dataValidation>
    <dataValidation type="whole" allowBlank="1" showInputMessage="1" showErrorMessage="1" sqref="E46:F46 E31:F31"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ADF3-C115-4BB7-A238-E0CBC556CE80}">
  <dimension ref="A1:G18"/>
  <sheetViews>
    <sheetView topLeftCell="A9" workbookViewId="0">
      <selection activeCell="E9" sqref="E9"/>
    </sheetView>
  </sheetViews>
  <sheetFormatPr baseColWidth="10" defaultColWidth="8.83203125" defaultRowHeight="15" x14ac:dyDescent="0.2"/>
  <cols>
    <col min="1" max="1" width="29.33203125" customWidth="1"/>
    <col min="2" max="2" width="88.83203125" customWidth="1"/>
    <col min="5" max="5" width="44.1640625" customWidth="1"/>
    <col min="6" max="6" width="51.83203125" customWidth="1"/>
  </cols>
  <sheetData>
    <row r="1" spans="1:7" ht="30.75" customHeight="1" x14ac:dyDescent="0.2">
      <c r="A1" s="286" t="s">
        <v>165</v>
      </c>
      <c r="B1" s="286"/>
      <c r="E1" s="286" t="s">
        <v>166</v>
      </c>
      <c r="F1" s="286"/>
    </row>
    <row r="2" spans="1:7" ht="35.25" customHeight="1" x14ac:dyDescent="0.2">
      <c r="B2" s="233" t="s">
        <v>8</v>
      </c>
      <c r="C2" s="233" t="s">
        <v>9</v>
      </c>
      <c r="D2" s="233"/>
      <c r="E2" s="233"/>
      <c r="F2" s="233" t="s">
        <v>8</v>
      </c>
      <c r="G2" s="233" t="s">
        <v>9</v>
      </c>
    </row>
    <row r="3" spans="1:7" ht="25.5" customHeight="1" x14ac:dyDescent="0.2">
      <c r="A3" s="220" t="s">
        <v>167</v>
      </c>
      <c r="B3" s="226" t="s">
        <v>168</v>
      </c>
      <c r="E3" s="220" t="s">
        <v>167</v>
      </c>
      <c r="F3" s="226"/>
    </row>
    <row r="4" spans="1:7" ht="35.25" customHeight="1" x14ac:dyDescent="0.2">
      <c r="A4" s="221" t="s">
        <v>169</v>
      </c>
      <c r="B4" s="227">
        <v>1</v>
      </c>
      <c r="C4" s="227"/>
      <c r="E4" s="221" t="s">
        <v>169</v>
      </c>
      <c r="F4" s="227">
        <v>1</v>
      </c>
      <c r="G4" s="227"/>
    </row>
    <row r="5" spans="1:7" ht="42" customHeight="1" x14ac:dyDescent="0.2">
      <c r="A5" s="220"/>
      <c r="B5" s="228" t="s">
        <v>170</v>
      </c>
      <c r="E5" s="220" t="s">
        <v>171</v>
      </c>
      <c r="F5" s="228" t="s">
        <v>170</v>
      </c>
    </row>
    <row r="6" spans="1:7" ht="17" x14ac:dyDescent="0.2">
      <c r="A6" s="221" t="s">
        <v>172</v>
      </c>
      <c r="B6" s="227">
        <v>4</v>
      </c>
      <c r="C6" s="227"/>
      <c r="E6" s="221" t="s">
        <v>173</v>
      </c>
      <c r="F6" s="227">
        <v>4</v>
      </c>
      <c r="G6" s="227"/>
    </row>
    <row r="7" spans="1:7" ht="177.75" customHeight="1" x14ac:dyDescent="0.2">
      <c r="A7" s="220"/>
      <c r="B7" s="226" t="s">
        <v>174</v>
      </c>
      <c r="E7" s="220"/>
      <c r="F7" s="226" t="s">
        <v>175</v>
      </c>
    </row>
    <row r="8" spans="1:7" ht="17" x14ac:dyDescent="0.2">
      <c r="A8" s="221" t="s">
        <v>176</v>
      </c>
      <c r="B8" s="227">
        <v>4.5</v>
      </c>
      <c r="C8" s="227"/>
      <c r="E8" s="221" t="s">
        <v>177</v>
      </c>
      <c r="F8" s="227">
        <v>8</v>
      </c>
      <c r="G8" s="227"/>
    </row>
    <row r="9" spans="1:7" ht="359.25" customHeight="1" x14ac:dyDescent="0.2">
      <c r="A9" s="220"/>
      <c r="B9" s="229" t="s">
        <v>178</v>
      </c>
      <c r="E9" s="222"/>
      <c r="F9" s="229" t="s">
        <v>179</v>
      </c>
    </row>
    <row r="10" spans="1:7" ht="17" x14ac:dyDescent="0.2">
      <c r="A10" s="221" t="s">
        <v>180</v>
      </c>
      <c r="B10" s="227">
        <v>3.5</v>
      </c>
      <c r="C10" s="227"/>
    </row>
    <row r="11" spans="1:7" ht="118.5" customHeight="1" x14ac:dyDescent="0.2">
      <c r="A11" s="220"/>
      <c r="B11" s="229" t="s">
        <v>181</v>
      </c>
    </row>
    <row r="12" spans="1:7" ht="17" x14ac:dyDescent="0.2">
      <c r="A12" s="221" t="s">
        <v>182</v>
      </c>
      <c r="B12" s="227">
        <v>1</v>
      </c>
      <c r="C12" s="227"/>
    </row>
    <row r="13" spans="1:7" ht="148.5" customHeight="1" x14ac:dyDescent="0.2">
      <c r="A13" s="222"/>
      <c r="B13" s="229" t="s">
        <v>183</v>
      </c>
    </row>
    <row r="14" spans="1:7" ht="17" x14ac:dyDescent="0.2">
      <c r="A14" s="223" t="s">
        <v>184</v>
      </c>
      <c r="B14" s="227">
        <v>0.75</v>
      </c>
      <c r="C14" s="227"/>
      <c r="E14" s="223" t="s">
        <v>184</v>
      </c>
      <c r="F14" s="232">
        <v>0.75</v>
      </c>
      <c r="G14" s="227"/>
    </row>
    <row r="15" spans="1:7" ht="238" x14ac:dyDescent="0.2">
      <c r="A15" s="220"/>
      <c r="B15" s="229" t="s">
        <v>185</v>
      </c>
      <c r="E15" s="220"/>
      <c r="F15" s="229" t="s">
        <v>186</v>
      </c>
    </row>
    <row r="16" spans="1:7" ht="17" x14ac:dyDescent="0.2">
      <c r="A16" s="224" t="s">
        <v>187</v>
      </c>
      <c r="B16" s="230">
        <f>SUM(B4,B6,B8,B10,B12)</f>
        <v>14</v>
      </c>
      <c r="C16" s="230">
        <f>SUM(C4,C6,C8,C10,C12)</f>
        <v>0</v>
      </c>
      <c r="E16" s="224" t="s">
        <v>187</v>
      </c>
      <c r="F16" s="230">
        <f>SUM(F4,F6,F8)</f>
        <v>13</v>
      </c>
      <c r="G16" s="230">
        <f>SUM(G4,G6,G8)</f>
        <v>0</v>
      </c>
    </row>
    <row r="17" spans="1:7" ht="17" x14ac:dyDescent="0.2">
      <c r="A17" s="224" t="s">
        <v>188</v>
      </c>
      <c r="B17" s="230">
        <f>B14</f>
        <v>0.75</v>
      </c>
      <c r="C17" s="230">
        <f>C14</f>
        <v>0</v>
      </c>
      <c r="E17" s="224" t="s">
        <v>188</v>
      </c>
      <c r="F17" s="230">
        <f>F14</f>
        <v>0.75</v>
      </c>
      <c r="G17" s="230">
        <f>G14</f>
        <v>0</v>
      </c>
    </row>
    <row r="18" spans="1:7" ht="17" x14ac:dyDescent="0.2">
      <c r="A18" s="225" t="s">
        <v>189</v>
      </c>
      <c r="B18" s="231">
        <f>B16/20*0.9+B17*0.1</f>
        <v>0.70500000000000007</v>
      </c>
      <c r="C18" s="231">
        <f>C16/20*0.9+C17*0.1</f>
        <v>0</v>
      </c>
      <c r="E18" s="225" t="s">
        <v>189</v>
      </c>
      <c r="F18" s="231">
        <f>F16/20*0.9+F17*0.1</f>
        <v>0.66000000000000014</v>
      </c>
      <c r="G18" s="231">
        <f>G16/20*0.9+G17*0.1</f>
        <v>0</v>
      </c>
    </row>
  </sheetData>
  <mergeCells count="2">
    <mergeCell ref="A1:B1"/>
    <mergeCell ref="E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2C71A-5318-410B-8440-006B73523578}">
  <ds:schemaRefs>
    <ds:schemaRef ds:uri="http://schemas.microsoft.com/sharepoint/v3/contenttype/forms"/>
  </ds:schemaRefs>
</ds:datastoreItem>
</file>

<file path=customXml/itemProps2.xml><?xml version="1.0" encoding="utf-8"?>
<ds:datastoreItem xmlns:ds="http://schemas.openxmlformats.org/officeDocument/2006/customXml" ds:itemID="{6F1A1E89-A0AE-4DED-85B2-2445C39C0F5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D1971BE-1E76-44E5-BF52-2DB1BB889C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ea4e87-b30d-4ccc-9564-7710f23c54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Sommaire</vt:lpstr>
      <vt:lpstr>Assurance Qualité</vt:lpstr>
      <vt:lpstr>Fonctionnalités</vt:lpstr>
      <vt:lpstr>Documents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Microsoft Office User</cp:lastModifiedBy>
  <cp:revision>1</cp:revision>
  <dcterms:created xsi:type="dcterms:W3CDTF">2006-09-16T00:00:00Z</dcterms:created>
  <dcterms:modified xsi:type="dcterms:W3CDTF">2023-04-13T01:23:46Z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